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4.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defaultThemeVersion="124226"/>
  <mc:AlternateContent xmlns:mc="http://schemas.openxmlformats.org/markup-compatibility/2006">
    <mc:Choice Requires="x15">
      <x15ac:absPath xmlns:x15ac="http://schemas.microsoft.com/office/spreadsheetml/2010/11/ac" url="D:\Users\shekar.selvaraj\RMT-PA\levelMeasurementPa\"/>
    </mc:Choice>
  </mc:AlternateContent>
  <bookViews>
    <workbookView xWindow="28680" yWindow="-120" windowWidth="29040" windowHeight="15840" tabRatio="676" firstSheet="5" activeTab="8"/>
  </bookViews>
  <sheets>
    <sheet name="Revisions" sheetId="51" r:id="rId1"/>
    <sheet name="List of Tables" sheetId="215" r:id="rId2"/>
    <sheet name="Preferences" sheetId="217" r:id="rId3"/>
    <sheet name="Screen Elements" sheetId="216" r:id="rId4"/>
    <sheet name="Rules" sheetId="218" r:id="rId5"/>
    <sheet name="Validations" sheetId="219" r:id="rId6"/>
    <sheet name="Toggle" sheetId="154" r:id="rId7"/>
    <sheet name="ConnectionStyle" sheetId="95" r:id="rId8"/>
    <sheet name="SealClass" sheetId="170" r:id="rId9"/>
    <sheet name="SealStyle" sheetId="176" r:id="rId10"/>
    <sheet name="RemoteDiaphragmSize" sheetId="124" r:id="rId11"/>
    <sheet name="IndustryStandard" sheetId="192" r:id="rId12"/>
    <sheet name="GasketSurface" sheetId="112" r:id="rId13"/>
    <sheet name="ConnectionSize" sheetId="96" r:id="rId14"/>
    <sheet name="PressureRating" sheetId="108" r:id="rId15"/>
    <sheet name="ExtensionDiameter" sheetId="147" r:id="rId16"/>
    <sheet name="ExtensionLength" sheetId="113" r:id="rId17"/>
    <sheet name="AddExtensionLength" sheetId="114" r:id="rId18"/>
    <sheet name="DiaphragmMaterial" sheetId="196" r:id="rId19"/>
    <sheet name="DiaphragmCoating" sheetId="190" r:id="rId20"/>
    <sheet name="FlangeMaterial" sheetId="189" r:id="rId21"/>
    <sheet name="MaterialGroup" sheetId="163" r:id="rId22"/>
    <sheet name="LowerHousingMaterial" sheetId="179" r:id="rId23"/>
    <sheet name="FlushSizeQty" sheetId="159" r:id="rId24"/>
    <sheet name="GasketMaterial" sheetId="173" r:id="rId25"/>
    <sheet name="ExtensionMaterial" sheetId="200" r:id="rId26"/>
    <sheet name="FillFluidType" sheetId="125" r:id="rId27"/>
    <sheet name="FillFluid" sheetId="177" r:id="rId28"/>
    <sheet name="SecondaryFillFluid" sheetId="178" r:id="rId29"/>
    <sheet name="FillFluidProperties" sheetId="97" r:id="rId30"/>
    <sheet name="IndustryStandard Table" sheetId="175" state="hidden" r:id="rId31"/>
    <sheet name="ConnectionSize Table" sheetId="171" state="hidden" r:id="rId32"/>
    <sheet name="SpecialExtensionDiameter" sheetId="149" r:id="rId33"/>
    <sheet name="SpecialExtensionDiameter (2)" sheetId="180" state="hidden" r:id="rId34"/>
    <sheet name="DesignStyle" sheetId="162" state="hidden" r:id="rId35"/>
    <sheet name="DesignType_fix" sheetId="198" r:id="rId36"/>
    <sheet name="LowerHousingMaterial (2)" sheetId="165" state="hidden" r:id="rId37"/>
    <sheet name="DiaphragmThickness" sheetId="123" r:id="rId38"/>
    <sheet name="BlankMatrix" sheetId="182" r:id="rId39"/>
    <sheet name="DirectMountExtension" sheetId="120" r:id="rId40"/>
    <sheet name="CapillaryLength" sheetId="118" r:id="rId41"/>
    <sheet name="CapillaryDiameter" sheetId="186" r:id="rId42"/>
    <sheet name="Calibration" sheetId="152" r:id="rId43"/>
    <sheet name="TransmitterConstruction" sheetId="132" r:id="rId44"/>
    <sheet name="SystemType" sheetId="143" r:id="rId45"/>
    <sheet name="LegacyDiaphragmSize" sheetId="134" state="hidden" r:id="rId46"/>
    <sheet name="DATA ONLY, NOT SELECTIONS-&gt;" sheetId="188" r:id="rId47"/>
    <sheet name="DiaphragmClassData" sheetId="148" r:id="rId48"/>
    <sheet name="WeldClass" sheetId="135" r:id="rId49"/>
    <sheet name="ThicknessClass" sheetId="138" r:id="rId50"/>
    <sheet name="MaterialClass" sheetId="139" r:id="rId51"/>
    <sheet name="DIAPH" sheetId="199" r:id="rId52"/>
    <sheet name="Springrate" sheetId="137" r:id="rId53"/>
    <sheet name="PFA" sheetId="187" r:id="rId54"/>
    <sheet name="CavityVolume" sheetId="136" r:id="rId55"/>
    <sheet name="Perf Equations - Toolkit" sheetId="195" r:id="rId56"/>
    <sheet name="Perf Equations - SOAP OCD" sheetId="201" r:id="rId57"/>
    <sheet name="Perf Equations - Misc" sheetId="133" r:id="rId58"/>
    <sheet name="Perf Equations - Scott T" sheetId="191" r:id="rId59"/>
    <sheet name="Variables - Scott T" sheetId="141" r:id="rId60"/>
    <sheet name="Functions - Scott T" sheetId="185" r:id="rId61"/>
    <sheet name="Volumes" sheetId="131" r:id="rId62"/>
    <sheet name="V_tx" sheetId="142" r:id="rId63"/>
    <sheet name="DiaphragmCompatibility" sheetId="99" r:id="rId64"/>
    <sheet name="Archive - Elements (From Flow)" sheetId="41" r:id="rId65"/>
    <sheet name="Archive - Rules (based on Flow)" sheetId="42" r:id="rId66"/>
    <sheet name="Preferences (from Flow)" sheetId="90" r:id="rId67"/>
    <sheet name="Status" sheetId="181" r:id="rId68"/>
    <sheet name="Check 1" sheetId="212" r:id="rId69"/>
    <sheet name="Check 2" sheetId="211" r:id="rId70"/>
    <sheet name="Check 3" sheetId="210" r:id="rId71"/>
    <sheet name="Check 4" sheetId="207" r:id="rId72"/>
    <sheet name="Check 5" sheetId="206" r:id="rId73"/>
    <sheet name="Check 6" sheetId="202" r:id="rId74"/>
    <sheet name="Check 7" sheetId="205" r:id="rId75"/>
    <sheet name="Check 8" sheetId="208" r:id="rId76"/>
    <sheet name="Missing Variables" sheetId="220" r:id="rId77"/>
    <sheet name="Seal_Head Temp Effect" sheetId="213" r:id="rId78"/>
    <sheet name="Comparison" sheetId="229" r:id="rId79"/>
    <sheet name="TPE" sheetId="221" r:id="rId80"/>
    <sheet name="TPE Question" sheetId="226" r:id="rId81"/>
    <sheet name="Time Response" sheetId="209" r:id="rId82"/>
    <sheet name="MVP Direction" sheetId="228" r:id="rId83"/>
    <sheet name="Validation" sheetId="43" state="hidden" r:id="rId84"/>
  </sheets>
  <externalReferences>
    <externalReference r:id="rId85"/>
  </externalReferences>
  <definedNames>
    <definedName name="_Fill" localSheetId="38" hidden="1">#REF!</definedName>
    <definedName name="_Fill" localSheetId="42" hidden="1">#REF!</definedName>
    <definedName name="_Fill" localSheetId="41" hidden="1">#REF!</definedName>
    <definedName name="_Fill" localSheetId="31" hidden="1">#REF!</definedName>
    <definedName name="_Fill" localSheetId="34" hidden="1">#REF!</definedName>
    <definedName name="_Fill" localSheetId="19" hidden="1">DiaphragmCoating!#REF!</definedName>
    <definedName name="_Fill" localSheetId="27" hidden="1">#REF!</definedName>
    <definedName name="_Fill" localSheetId="20" hidden="1">#REF!</definedName>
    <definedName name="_Fill" localSheetId="23" hidden="1">#REF!</definedName>
    <definedName name="_Fill" localSheetId="60" hidden="1">#REF!</definedName>
    <definedName name="_Fill" localSheetId="24" hidden="1">#REF!</definedName>
    <definedName name="_Fill" localSheetId="11" hidden="1">#REF!</definedName>
    <definedName name="_Fill" localSheetId="30" hidden="1">#REF!</definedName>
    <definedName name="_Fill" localSheetId="22" hidden="1">#REF!</definedName>
    <definedName name="_Fill" localSheetId="36" hidden="1">#REF!</definedName>
    <definedName name="_Fill" localSheetId="21" hidden="1">#REF!</definedName>
    <definedName name="_Fill" localSheetId="58" hidden="1">#REF!</definedName>
    <definedName name="_Fill" localSheetId="56" hidden="1">#REF!</definedName>
    <definedName name="_Fill" localSheetId="8" hidden="1">#REF!</definedName>
    <definedName name="_Fill" localSheetId="9" hidden="1">#REF!</definedName>
    <definedName name="_Fill" localSheetId="28" hidden="1">#REF!</definedName>
    <definedName name="_Fill" localSheetId="32" hidden="1">#REF!</definedName>
    <definedName name="_Fill" localSheetId="33" hidden="1">#REF!</definedName>
    <definedName name="_Fill" localSheetId="6" hidden="1">#REF!</definedName>
    <definedName name="_Fill" hidden="1">#REF!</definedName>
    <definedName name="_xlnm._FilterDatabase" localSheetId="47" hidden="1">DiaphragmClassData!#REF!</definedName>
    <definedName name="_xlnm._FilterDatabase" localSheetId="63" hidden="1">DiaphragmCompatibility!$C$6:$N$556</definedName>
    <definedName name="_xlnm._FilterDatabase" localSheetId="1" hidden="1">'List of Tables'!$A$1:$E$1</definedName>
    <definedName name="_xlnm._FilterDatabase" localSheetId="50" hidden="1">MaterialClass!#REF!</definedName>
    <definedName name="_xlnm._FilterDatabase" localSheetId="4" hidden="1">Rules!$B$2:$E$153</definedName>
    <definedName name="_xlnm._FilterDatabase" localSheetId="52" hidden="1">Springrate!$B$5:$O$513</definedName>
    <definedName name="_xlnm._FilterDatabase" localSheetId="49" hidden="1">ThicknessClass!$B$2:$C$6</definedName>
    <definedName name="_xlnm._FilterDatabase" localSheetId="5" hidden="1">Validations!$A$2:$I$2</definedName>
    <definedName name="_xlnm._FilterDatabase" localSheetId="48" hidden="1">WeldClass!#REF!</definedName>
    <definedName name="_new" localSheetId="19" hidden="1">DiaphragmCoating!#REF!</definedName>
    <definedName name="_new" localSheetId="20" hidden="1">#REF!</definedName>
    <definedName name="_new" localSheetId="11" hidden="1">#REF!</definedName>
    <definedName name="_new" localSheetId="58" hidden="1">#REF!</definedName>
    <definedName name="_new" localSheetId="56" hidden="1">#REF!</definedName>
    <definedName name="_new" hidden="1">#REF!</definedName>
    <definedName name="SealClass" localSheetId="51">[1]SealClass!#REF!</definedName>
    <definedName name="SealClass" localSheetId="11">SealClass!#REF!</definedName>
    <definedName name="SealClass" localSheetId="56">SealClass!#REF!</definedName>
    <definedName name="SealClass">SealClass!#REF!</definedName>
    <definedName name="x" hidden="1">#REF!</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8" i="213" l="1"/>
  <c r="I135" i="213" l="1"/>
  <c r="B64" i="205" l="1"/>
  <c r="B70" i="205" s="1"/>
  <c r="D45" i="205"/>
  <c r="D47" i="205"/>
  <c r="D46" i="205"/>
  <c r="D44" i="205"/>
  <c r="B65" i="205" l="1"/>
  <c r="B57" i="205"/>
  <c r="B58" i="205"/>
  <c r="B59" i="205" s="1"/>
  <c r="F121" i="213"/>
  <c r="F120" i="213"/>
  <c r="F119" i="213"/>
  <c r="F118" i="213"/>
  <c r="F117" i="213"/>
  <c r="F116" i="213"/>
  <c r="F99" i="213"/>
  <c r="F98" i="213"/>
  <c r="F97" i="213"/>
  <c r="B135" i="221" l="1"/>
  <c r="C135" i="221" s="1"/>
  <c r="B101" i="221"/>
  <c r="B200" i="221" l="1"/>
  <c r="B198" i="221"/>
  <c r="D60" i="221" l="1"/>
  <c r="D61" i="221"/>
  <c r="D62" i="221"/>
  <c r="H59" i="221"/>
  <c r="H60" i="221"/>
  <c r="H61" i="221"/>
  <c r="H62" i="221"/>
  <c r="H63" i="221"/>
  <c r="H64" i="221"/>
  <c r="G60" i="221"/>
  <c r="G61" i="221"/>
  <c r="G62" i="221"/>
  <c r="G63" i="221"/>
  <c r="G64" i="221"/>
  <c r="C64" i="221"/>
  <c r="D64" i="221" s="1"/>
  <c r="C63" i="221"/>
  <c r="D63" i="221" s="1"/>
  <c r="B60" i="221"/>
  <c r="B61" i="221"/>
  <c r="B62" i="221"/>
  <c r="B63" i="221"/>
  <c r="B64" i="221"/>
  <c r="G40" i="221"/>
  <c r="G41" i="221"/>
  <c r="G42" i="221"/>
  <c r="G43" i="221"/>
  <c r="G44" i="221"/>
  <c r="G45" i="221"/>
  <c r="G46" i="221"/>
  <c r="G47" i="221"/>
  <c r="G48" i="221"/>
  <c r="G49" i="221"/>
  <c r="G50" i="221"/>
  <c r="G51" i="221"/>
  <c r="G52" i="221"/>
  <c r="G53" i="221"/>
  <c r="G54" i="221"/>
  <c r="G55" i="221"/>
  <c r="G56" i="221"/>
  <c r="G57" i="221"/>
  <c r="G58" i="221"/>
  <c r="G59" i="221"/>
  <c r="B41" i="221"/>
  <c r="B42" i="221"/>
  <c r="B43" i="221"/>
  <c r="B44" i="221"/>
  <c r="B45" i="221"/>
  <c r="B46" i="221"/>
  <c r="B47" i="221"/>
  <c r="B48" i="221"/>
  <c r="B49" i="221"/>
  <c r="B50" i="221"/>
  <c r="B51" i="221"/>
  <c r="B52" i="221"/>
  <c r="B53" i="221"/>
  <c r="B54" i="221"/>
  <c r="B55" i="221"/>
  <c r="B56" i="221"/>
  <c r="B57" i="221"/>
  <c r="B58" i="221"/>
  <c r="B59" i="221"/>
  <c r="B40" i="221"/>
  <c r="B97" i="221"/>
  <c r="B102" i="221" s="1"/>
  <c r="H41" i="221" l="1"/>
  <c r="H42" i="221"/>
  <c r="H43" i="221"/>
  <c r="H44" i="221"/>
  <c r="H45" i="221"/>
  <c r="H46" i="221"/>
  <c r="H47" i="221"/>
  <c r="H48" i="221"/>
  <c r="H49" i="221"/>
  <c r="H50" i="221"/>
  <c r="H51" i="221"/>
  <c r="H52" i="221"/>
  <c r="H53" i="221"/>
  <c r="H54" i="221"/>
  <c r="H55" i="221"/>
  <c r="H56" i="221"/>
  <c r="H57" i="221"/>
  <c r="H58" i="221"/>
  <c r="H40" i="221"/>
  <c r="D59" i="221"/>
  <c r="D58" i="221"/>
  <c r="D57" i="221"/>
  <c r="D56" i="221"/>
  <c r="D55" i="221"/>
  <c r="D54" i="221"/>
  <c r="D53" i="221"/>
  <c r="D52" i="221"/>
  <c r="D51" i="221"/>
  <c r="D50" i="221"/>
  <c r="D49" i="221"/>
  <c r="D48" i="221"/>
  <c r="D47" i="221"/>
  <c r="D46" i="221"/>
  <c r="D45" i="221"/>
  <c r="D44" i="221"/>
  <c r="D43" i="221"/>
  <c r="D42" i="221"/>
  <c r="D41" i="221"/>
  <c r="D40" i="221"/>
  <c r="B95" i="209" l="1"/>
  <c r="B96" i="209" s="1"/>
  <c r="F93" i="213" l="1"/>
  <c r="F96" i="213"/>
  <c r="F95" i="213"/>
  <c r="F94" i="213"/>
  <c r="J108" i="213" l="1"/>
  <c r="H108" i="213"/>
  <c r="D109" i="213"/>
  <c r="J109" i="213"/>
  <c r="H109" i="213"/>
  <c r="F109" i="213"/>
  <c r="D108" i="213"/>
  <c r="F108" i="213"/>
  <c r="H110" i="213" l="1"/>
  <c r="F110" i="213"/>
  <c r="J110" i="213"/>
  <c r="D110" i="213"/>
  <c r="F59" i="213"/>
  <c r="D111" i="213" l="1"/>
  <c r="D127" i="213"/>
  <c r="D126" i="213"/>
  <c r="J111" i="213"/>
  <c r="J127" i="213"/>
  <c r="J126" i="213"/>
  <c r="H127" i="213"/>
  <c r="H126" i="213"/>
  <c r="F127" i="213"/>
  <c r="F126" i="213"/>
  <c r="H111" i="213"/>
  <c r="F111" i="213"/>
  <c r="D69" i="213"/>
  <c r="F69" i="213"/>
  <c r="D68" i="213"/>
  <c r="F68" i="213"/>
  <c r="B38" i="208"/>
  <c r="B41" i="208"/>
  <c r="B34" i="208"/>
  <c r="J132" i="213" l="1"/>
  <c r="E112" i="213"/>
  <c r="F132" i="213"/>
  <c r="I112" i="213"/>
  <c r="H132" i="213"/>
  <c r="I136" i="213" s="1"/>
  <c r="D132" i="213"/>
  <c r="E136" i="213" s="1"/>
  <c r="F70" i="213"/>
  <c r="D70" i="213"/>
  <c r="C43" i="208"/>
  <c r="C44" i="208"/>
  <c r="D43" i="210"/>
  <c r="D42" i="210"/>
  <c r="D41" i="210"/>
  <c r="D40" i="210"/>
  <c r="D39" i="210"/>
  <c r="I113" i="213" l="1"/>
  <c r="E113" i="213"/>
  <c r="C45" i="208"/>
  <c r="D38" i="210"/>
  <c r="B50" i="210" s="1"/>
  <c r="B49" i="210" s="1"/>
  <c r="B48" i="210" s="1"/>
  <c r="B51" i="210" s="1"/>
  <c r="B59" i="210" l="1"/>
  <c r="B58" i="210" s="1"/>
  <c r="B57" i="210" s="1"/>
  <c r="D29" i="206"/>
  <c r="E29" i="206" s="1"/>
  <c r="B40" i="206" s="1"/>
  <c r="D28" i="206"/>
  <c r="E28" i="206" s="1"/>
  <c r="D29" i="202"/>
  <c r="D28" i="202"/>
  <c r="D27" i="202"/>
  <c r="B36" i="206" l="1"/>
  <c r="B35" i="202"/>
  <c r="B36" i="202" s="1"/>
  <c r="L31" i="142" l="1"/>
  <c r="M24" i="142"/>
  <c r="L16" i="142"/>
  <c r="E13" i="142"/>
  <c r="F13" i="142" s="1"/>
  <c r="F12" i="142"/>
  <c r="F11" i="142"/>
  <c r="F10" i="142"/>
  <c r="F9" i="142"/>
  <c r="F8" i="142"/>
  <c r="F7" i="142"/>
  <c r="F6" i="142"/>
  <c r="F5" i="142"/>
  <c r="F4" i="142"/>
  <c r="F3" i="142"/>
  <c r="F52" i="120" l="1"/>
  <c r="E52" i="120"/>
  <c r="F46" i="120"/>
  <c r="E46" i="120"/>
  <c r="F45" i="120"/>
  <c r="E45" i="120"/>
  <c r="F39" i="120"/>
  <c r="E39" i="120"/>
  <c r="F33" i="120"/>
  <c r="E33" i="120"/>
  <c r="F32" i="120"/>
  <c r="E32" i="120"/>
  <c r="F26" i="120"/>
  <c r="E26" i="120"/>
  <c r="F25" i="120"/>
  <c r="E25" i="120"/>
  <c r="F23" i="120"/>
  <c r="E23" i="120"/>
  <c r="F54" i="97" l="1"/>
  <c r="E54" i="97"/>
  <c r="F52" i="97"/>
  <c r="E52" i="97"/>
  <c r="F48" i="97"/>
  <c r="E48" i="97"/>
  <c r="F46" i="97"/>
  <c r="E46" i="97"/>
  <c r="F42" i="97"/>
  <c r="E42" i="97"/>
  <c r="F40" i="97"/>
  <c r="E40" i="97"/>
</calcChain>
</file>

<file path=xl/comments1.xml><?xml version="1.0" encoding="utf-8"?>
<comments xmlns="http://schemas.openxmlformats.org/spreadsheetml/2006/main">
  <authors>
    <author>Thompson, Scott [AUTOSOL/MEAS/SHAK]</author>
  </authors>
  <commentList>
    <comment ref="B4" authorId="0" shapeId="0">
      <text>
        <r>
          <rPr>
            <b/>
            <sz val="9"/>
            <color indexed="81"/>
            <rFont val="Tahoma"/>
            <family val="2"/>
          </rPr>
          <t>A gasket will not be provided at all, no default, no selectable options.</t>
        </r>
      </text>
    </comment>
    <comment ref="B5" authorId="0" shapeId="0">
      <text>
        <r>
          <rPr>
            <b/>
            <sz val="9"/>
            <color indexed="81"/>
            <rFont val="Tahoma"/>
            <family val="2"/>
          </rPr>
          <t>A gasket will be provided by default, and there is no option code selection</t>
        </r>
      </text>
    </comment>
  </commentList>
</comments>
</file>

<file path=xl/comments2.xml><?xml version="1.0" encoding="utf-8"?>
<comments xmlns="http://schemas.openxmlformats.org/spreadsheetml/2006/main">
  <authors>
    <author>tc={566678B2-F32E-46D8-BBF4-DB620711C4A8}</author>
  </authors>
  <commentList>
    <comment ref="C4"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If PFA was not selected then don't add anything to springrate etc.</t>
        </r>
      </text>
    </comment>
  </commentList>
</comments>
</file>

<file path=xl/comments3.xml><?xml version="1.0" encoding="utf-8"?>
<comments xmlns="http://schemas.openxmlformats.org/spreadsheetml/2006/main">
  <authors>
    <author>rosemount</author>
  </authors>
  <commentList>
    <comment ref="B32" authorId="0" shapeId="0">
      <text>
        <r>
          <rPr>
            <b/>
            <sz val="9"/>
            <color indexed="81"/>
            <rFont val="Tahoma"/>
            <family val="2"/>
          </rPr>
          <t>Materials with compatibility E are always listed first, then mateirals with G, then S, then U. Then within each compatibilty class (i.e. E), the order is specified in list B.</t>
        </r>
      </text>
    </comment>
  </commentList>
</comments>
</file>

<file path=xl/comments4.xml><?xml version="1.0" encoding="utf-8"?>
<comments xmlns="http://schemas.openxmlformats.org/spreadsheetml/2006/main">
  <authors>
    <author>tc={4CDC7180-A28D-425D-A98C-F5A9DCF5B9A0}</author>
  </authors>
  <commentList>
    <comment ref="J19"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Incorrect - needs to be updated to 0.04</t>
        </r>
      </text>
    </comment>
  </commentList>
</comments>
</file>

<file path=xl/sharedStrings.xml><?xml version="1.0" encoding="utf-8"?>
<sst xmlns="http://schemas.openxmlformats.org/spreadsheetml/2006/main" count="22291" uniqueCount="5002">
  <si>
    <t>Revisions</t>
  </si>
  <si>
    <t>Revision</t>
  </si>
  <si>
    <t>Description</t>
  </si>
  <si>
    <t>Tab</t>
  </si>
  <si>
    <t>Name</t>
  </si>
  <si>
    <t>Date</t>
  </si>
  <si>
    <t>AAA</t>
  </si>
  <si>
    <t>Initial release</t>
  </si>
  <si>
    <t>-</t>
  </si>
  <si>
    <t>Scott Thompson</t>
  </si>
  <si>
    <r>
      <t xml:space="preserve">If Compensated Mass Flow radio button (DPF-XD-010) is selected see Table 103 for whether or not Static Pressure checkbox (DPF-XD-006) is required to be selected. </t>
    </r>
    <r>
      <rPr>
        <sz val="11"/>
        <color rgb="FFFF0000"/>
        <rFont val="Calibri"/>
        <family val="2"/>
        <scheme val="minor"/>
      </rPr>
      <t>Add warning message for Measurement Type requirements</t>
    </r>
  </si>
  <si>
    <r>
      <t xml:space="preserve">If Compensated Mass Flow radio button (DPF-XD-010) is selected see Table 103 for whether or not Process Temperature checkbox (DPF-XD-007) is required to be selected. </t>
    </r>
    <r>
      <rPr>
        <sz val="11"/>
        <color rgb="FFFF0000"/>
        <rFont val="Calibri"/>
        <family val="2"/>
        <scheme val="minor"/>
      </rPr>
      <t>Add warning message for Measurement Type requirements</t>
    </r>
  </si>
  <si>
    <t>Table Name</t>
  </si>
  <si>
    <t>Associated PA Screen</t>
  </si>
  <si>
    <t>Comments</t>
  </si>
  <si>
    <t>Related tables</t>
  </si>
  <si>
    <t>Screen Elements</t>
  </si>
  <si>
    <t>Contains a listing of all the screen elements defined in the wire-frames</t>
  </si>
  <si>
    <t>Adding or removing screen items requires an update of this sheet.</t>
  </si>
  <si>
    <t>Preferences</t>
  </si>
  <si>
    <t>Contains a listing of all the screen elements for the preferences screen</t>
  </si>
  <si>
    <t>Revisions to the preferences screen require changes to this table</t>
  </si>
  <si>
    <t>Rules</t>
  </si>
  <si>
    <t>Defines logic for the rules referenced on the screen elements or preferences tabs</t>
  </si>
  <si>
    <t>All rules defined here are 'hard-coded' and updates will require the PA code to be changed.</t>
  </si>
  <si>
    <t>Validation</t>
  </si>
  <si>
    <t>Defines specific error/validation message text. Defines action to be taken when validation occurs (e.g. stop user, allow to continue, etc.)</t>
  </si>
  <si>
    <t>Validation message text can be updated by PCS</t>
  </si>
  <si>
    <t>Table 1</t>
  </si>
  <si>
    <t>Table 2</t>
  </si>
  <si>
    <t>Table 3</t>
  </si>
  <si>
    <t>Table 4</t>
  </si>
  <si>
    <t>Table 5</t>
  </si>
  <si>
    <t>Table 6</t>
  </si>
  <si>
    <t>Table 7</t>
  </si>
  <si>
    <t>Table 8</t>
  </si>
  <si>
    <t>Table 9</t>
  </si>
  <si>
    <t>Table 10</t>
  </si>
  <si>
    <t>Table 11</t>
  </si>
  <si>
    <t>Table 12</t>
  </si>
  <si>
    <t>Table 13</t>
  </si>
  <si>
    <t>Table 14</t>
  </si>
  <si>
    <t>Table 16</t>
  </si>
  <si>
    <t>Table 17</t>
  </si>
  <si>
    <t>Table 18</t>
  </si>
  <si>
    <t>Table 19</t>
  </si>
  <si>
    <t>Table 20</t>
  </si>
  <si>
    <t>Table 21</t>
  </si>
  <si>
    <t>Table 22</t>
  </si>
  <si>
    <t>Table 23</t>
  </si>
  <si>
    <t>Table 24</t>
  </si>
  <si>
    <t>Table 25</t>
  </si>
  <si>
    <t>Table 26</t>
  </si>
  <si>
    <t>Table 27</t>
  </si>
  <si>
    <t>Table 28</t>
  </si>
  <si>
    <t>Table 29</t>
  </si>
  <si>
    <t>Table 30</t>
  </si>
  <si>
    <t>Table 31</t>
  </si>
  <si>
    <t>Table 32</t>
  </si>
  <si>
    <t>Table 100</t>
  </si>
  <si>
    <t>Table 101</t>
  </si>
  <si>
    <t>Table 102</t>
  </si>
  <si>
    <t>Table 103</t>
  </si>
  <si>
    <t>Table 104</t>
  </si>
  <si>
    <t>Table 105</t>
  </si>
  <si>
    <t>Table 106</t>
  </si>
  <si>
    <t>Table 107</t>
  </si>
  <si>
    <t>Table 108</t>
  </si>
  <si>
    <t>Table 109</t>
  </si>
  <si>
    <t>Table 110</t>
  </si>
  <si>
    <t>Structure</t>
  </si>
  <si>
    <t>Global Rules</t>
  </si>
  <si>
    <t>Element ID</t>
  </si>
  <si>
    <t>Element Type</t>
  </si>
  <si>
    <t>Element Text</t>
  </si>
  <si>
    <t>Available?</t>
  </si>
  <si>
    <t>Add'l Logic</t>
  </si>
  <si>
    <t>Table</t>
  </si>
  <si>
    <t>Default Value</t>
  </si>
  <si>
    <t>Min Value</t>
  </si>
  <si>
    <t>Max Value</t>
  </si>
  <si>
    <t>Required Field?</t>
  </si>
  <si>
    <t>Allowable Characters</t>
  </si>
  <si>
    <t>Character Limits</t>
  </si>
  <si>
    <t>Change in MFG?</t>
  </si>
  <si>
    <t>PRF-GN-001</t>
  </si>
  <si>
    <t>Page</t>
  </si>
  <si>
    <t>General</t>
  </si>
  <si>
    <t>Page to specify generic user preferences.</t>
  </si>
  <si>
    <t>Available</t>
  </si>
  <si>
    <t>PRF-GN-002</t>
  </si>
  <si>
    <t>Checkbox</t>
  </si>
  <si>
    <t>Enable Model Code Auto Selection</t>
  </si>
  <si>
    <t>Button to enable auto selection of full model string.</t>
  </si>
  <si>
    <t>Checked</t>
  </si>
  <si>
    <t>PRF-GN-003</t>
  </si>
  <si>
    <t>Label</t>
  </si>
  <si>
    <t>COUNTRY PREFERENCE</t>
  </si>
  <si>
    <t>Label heading the country preference dropdown list.</t>
  </si>
  <si>
    <t>PRF-GN-004</t>
  </si>
  <si>
    <t>Dropdown List</t>
  </si>
  <si>
    <t>Contains available preferred countries.</t>
  </si>
  <si>
    <t>Use list of values from Online Store</t>
  </si>
  <si>
    <t>United States</t>
  </si>
  <si>
    <t>PRF-GN-005</t>
  </si>
  <si>
    <t>LANGUAGE PREFERENCE</t>
  </si>
  <si>
    <t>Label heading the language preference dropdown list.</t>
  </si>
  <si>
    <t>PRF-GN-006</t>
  </si>
  <si>
    <t>Contains available preferred languages.</t>
  </si>
  <si>
    <t>English</t>
  </si>
  <si>
    <t>PRF-UM-001</t>
  </si>
  <si>
    <t>Units of Measure</t>
  </si>
  <si>
    <t>Page to specify unit of measure preferences.</t>
  </si>
  <si>
    <t>PRF-UM-004</t>
  </si>
  <si>
    <t>PRESSURE</t>
  </si>
  <si>
    <t>Label heading the preferred pressure unit of measure list.</t>
  </si>
  <si>
    <t>PRF-UM-005</t>
  </si>
  <si>
    <t>Contains available pressure units.</t>
  </si>
  <si>
    <t>'UOM Conversions - DPL' requirement document, Unit Type 'Pressure'</t>
  </si>
  <si>
    <t>psig</t>
  </si>
  <si>
    <t>PRF-UM-006</t>
  </si>
  <si>
    <t>LENGTH</t>
  </si>
  <si>
    <t>Label heading the preferred length unit of measure list.</t>
  </si>
  <si>
    <t>PRF-UM-007</t>
  </si>
  <si>
    <t>Contains available length units.</t>
  </si>
  <si>
    <t>'UOM Conversions - DPL' requirement document, Unit Type 'Length'</t>
  </si>
  <si>
    <t>ft</t>
  </si>
  <si>
    <t>PRF-UM-008</t>
  </si>
  <si>
    <t>TEMPERATURE</t>
  </si>
  <si>
    <t>Label heading the preferred temperature unit of measure list.</t>
  </si>
  <si>
    <t>PRF-UM-009</t>
  </si>
  <si>
    <t>Contains available temperature units.</t>
  </si>
  <si>
    <t>'UOM Conversions - DPL' requirement document, Unit Type 'Temperature'</t>
  </si>
  <si>
    <t>F</t>
  </si>
  <si>
    <t>PRF-UM-010</t>
  </si>
  <si>
    <t>DIFFERENTIAL PRESSURE</t>
  </si>
  <si>
    <t>Label heading the preferred differential pressure unit of measure list.</t>
  </si>
  <si>
    <t>PRF-UM-011</t>
  </si>
  <si>
    <t>Contains available differential pressure units.</t>
  </si>
  <si>
    <t>'UOM Conversions - DPL' requirement document, Unit Type 'Differential Pressure'</t>
  </si>
  <si>
    <t>inH2O@68F-g</t>
  </si>
  <si>
    <t>PRF-UM-012</t>
  </si>
  <si>
    <t>DEFAULT ATMOSPHERIC PRESSURE</t>
  </si>
  <si>
    <t>Label Heading the default atmospheric pressure text box.</t>
  </si>
  <si>
    <t>PRF-UM-013</t>
  </si>
  <si>
    <t>Text Box</t>
  </si>
  <si>
    <t>Text box for default atmospheric pressure.</t>
  </si>
  <si>
    <t>Yes</t>
  </si>
  <si>
    <t>Numeric w/ '.XXX'</t>
  </si>
  <si>
    <t>PRF-UM-014</t>
  </si>
  <si>
    <t>Contains available pressure [absolute] units.</t>
  </si>
  <si>
    <t>psia</t>
  </si>
  <si>
    <t>PRF-UM-002</t>
  </si>
  <si>
    <t>DENSITY</t>
  </si>
  <si>
    <t>Label heading the preferred density unit of measure list.</t>
  </si>
  <si>
    <t>PRF-UM-003</t>
  </si>
  <si>
    <t>Contains available density units.</t>
  </si>
  <si>
    <t>'UOM Conversions - DPL' requirement document, Unit Type 'Density'</t>
  </si>
  <si>
    <t>lb/ft3</t>
  </si>
  <si>
    <t>DPL-AN-001</t>
  </si>
  <si>
    <t>Application Name</t>
  </si>
  <si>
    <t>Page containing entry fields for application and service</t>
  </si>
  <si>
    <t>DPL-AN-002</t>
  </si>
  <si>
    <t>Enter your Application and Service name below</t>
  </si>
  <si>
    <t>Label heading the application name screen</t>
  </si>
  <si>
    <t>DPL-AN-003</t>
  </si>
  <si>
    <t>*This information is not included in your software or product tag</t>
  </si>
  <si>
    <t>Label noting that entries on this screen will not be used in the software or product tag</t>
  </si>
  <si>
    <t>DPL-AN-004</t>
  </si>
  <si>
    <t>APPLICATION</t>
  </si>
  <si>
    <t>Label heading the application name text box</t>
  </si>
  <si>
    <t>DPL-AN-005</t>
  </si>
  <si>
    <t>Text box to enter application name</t>
  </si>
  <si>
    <t>null</t>
  </si>
  <si>
    <t>Any</t>
  </si>
  <si>
    <t>DPL-AN-006</t>
  </si>
  <si>
    <t>SERVICE</t>
  </si>
  <si>
    <t>Label heading the service name text box</t>
  </si>
  <si>
    <t>DPL-AN-007</t>
  </si>
  <si>
    <t>Text box to enter service name</t>
  </si>
  <si>
    <t>DPL-AN-008</t>
  </si>
  <si>
    <t>Button</t>
  </si>
  <si>
    <t>PREVIOUS</t>
  </si>
  <si>
    <t>Button to return to the previous page</t>
  </si>
  <si>
    <t>Rule 1</t>
  </si>
  <si>
    <t>DPL-AN-009</t>
  </si>
  <si>
    <t>NEXT</t>
  </si>
  <si>
    <t>Button to move forward to the next page</t>
  </si>
  <si>
    <t>Rule 2</t>
  </si>
  <si>
    <t>DPL-AT-001</t>
  </si>
  <si>
    <t>Application Type</t>
  </si>
  <si>
    <t>Page containing selectable application types</t>
  </si>
  <si>
    <t>DPL-AT-002</t>
  </si>
  <si>
    <t>Level</t>
  </si>
  <si>
    <t>Text is green</t>
  </si>
  <si>
    <t>DPL-AT-004</t>
  </si>
  <si>
    <t>A level measurement in a vented or pressurized vessel</t>
  </si>
  <si>
    <t>DPL-AT-005</t>
  </si>
  <si>
    <t>Image</t>
  </si>
  <si>
    <t>Image of a pressurized vessel</t>
  </si>
  <si>
    <t>Button encompasses DPL-AT-002, -003, and -004</t>
  </si>
  <si>
    <t>Rule 17</t>
  </si>
  <si>
    <t>DPL-AT-006</t>
  </si>
  <si>
    <t>Pressure</t>
  </si>
  <si>
    <t>No</t>
  </si>
  <si>
    <t>DPL-AT-007</t>
  </si>
  <si>
    <t>A pressure measurement made using a pressure transmitter attached to a single remote seal</t>
  </si>
  <si>
    <t>DPL-AT-008</t>
  </si>
  <si>
    <t>Image of pressure transmitter with remote seal</t>
  </si>
  <si>
    <t>DPL-AT-009</t>
  </si>
  <si>
    <t>Button encompasses DPL-AT-006, -007, and -008</t>
  </si>
  <si>
    <t>DPL-AT-010</t>
  </si>
  <si>
    <t>Interface</t>
  </si>
  <si>
    <t>DPL-AT-011</t>
  </si>
  <si>
    <t>Measure the respective levels of two immiscible liquids residing in the same vessel</t>
  </si>
  <si>
    <t>DPL-AT-012</t>
  </si>
  <si>
    <t>Image of full vessel with two fluids and two measuring points</t>
  </si>
  <si>
    <t>DPL-AT-013</t>
  </si>
  <si>
    <t>Button encompasses DPL-AT-010, -011, and -012</t>
  </si>
  <si>
    <t>DPL-AT-014</t>
  </si>
  <si>
    <t>Density</t>
  </si>
  <si>
    <t>DPL-AT-015</t>
  </si>
  <si>
    <t xml:space="preserve">Measure the density of a liquid utilizing a DP Level System </t>
  </si>
  <si>
    <t>DPL-AT-016</t>
  </si>
  <si>
    <t>Image of full vessel with two measuring points</t>
  </si>
  <si>
    <t>DPL-AT-017</t>
  </si>
  <si>
    <t>Button encompasses DPL-AT-014, -015, and -016</t>
  </si>
  <si>
    <t>DPL-AT-018</t>
  </si>
  <si>
    <t>DPL-PV-001</t>
  </si>
  <si>
    <t>Process Vessel</t>
  </si>
  <si>
    <t>Page containing entry fields for defining the process vessel</t>
  </si>
  <si>
    <t>Rule 5</t>
  </si>
  <si>
    <t>DPL-PV-002a</t>
  </si>
  <si>
    <t>VENTED VESSEL (OPEN VESSEL)</t>
  </si>
  <si>
    <t>Button that incompasses DPL-PV-002b/c to select vented vessel</t>
  </si>
  <si>
    <t>Rule 6</t>
  </si>
  <si>
    <t>Rule 3</t>
  </si>
  <si>
    <t>DPL-PV-002b</t>
  </si>
  <si>
    <t>Image of a vented/open vessel</t>
  </si>
  <si>
    <t>DPL-PV-002c</t>
  </si>
  <si>
    <t>DPL-PV-003a</t>
  </si>
  <si>
    <t>PRESSURIZED VESSEL (CLOSED VESSEL)</t>
  </si>
  <si>
    <t>Button that incompasses DPL-PV-003b/c to select pressurized vessel</t>
  </si>
  <si>
    <t>DPL-PV-003b</t>
  </si>
  <si>
    <t>Image of a pressurized/closed vessel</t>
  </si>
  <si>
    <t>DPL-PV-003c</t>
  </si>
  <si>
    <t>DPL-PV-004</t>
  </si>
  <si>
    <t>Dynamic Image</t>
  </si>
  <si>
    <t>Image of the vessel type selected</t>
  </si>
  <si>
    <t>Rule 4</t>
  </si>
  <si>
    <t>DPL-PV-005</t>
  </si>
  <si>
    <t>UNITS OF MEASUREMENT</t>
  </si>
  <si>
    <t>Rule 11</t>
  </si>
  <si>
    <t>DPL-PV-006</t>
  </si>
  <si>
    <t>Contains units of measure for length</t>
  </si>
  <si>
    <t>User Pref</t>
  </si>
  <si>
    <t>Yes, if available</t>
  </si>
  <si>
    <t>DPL-PV-007</t>
  </si>
  <si>
    <t>MINIMUM PROCESS LEVEL (X)</t>
  </si>
  <si>
    <t>Rule 12</t>
  </si>
  <si>
    <t xml:space="preserve">   </t>
  </si>
  <si>
    <t>Text box for minimum process level</t>
  </si>
  <si>
    <t>Rule 7</t>
  </si>
  <si>
    <t>0 ft</t>
  </si>
  <si>
    <t>150 ft</t>
  </si>
  <si>
    <t>Numeric w/ '.X'</t>
  </si>
  <si>
    <t>DPL-PV-009</t>
  </si>
  <si>
    <t>MAXIMUM PROCESS LEVEL (Y)</t>
  </si>
  <si>
    <t>DPL-PV-010</t>
  </si>
  <si>
    <t>Text box for maximum process level</t>
  </si>
  <si>
    <t>Rule 8</t>
  </si>
  <si>
    <t>DPL-PV-011</t>
  </si>
  <si>
    <t>DISTANCE BETWEEN CONNECTIONS (Z)</t>
  </si>
  <si>
    <t>Rule 9</t>
  </si>
  <si>
    <t>DPL-PV-012</t>
  </si>
  <si>
    <t>Text box for distance between connections</t>
  </si>
  <si>
    <t>Rule 10</t>
  </si>
  <si>
    <t>DPL-PV-013</t>
  </si>
  <si>
    <t>Button to return to the previous page.</t>
  </si>
  <si>
    <t>DPL-PV-014</t>
  </si>
  <si>
    <t>Button to move forward to the next page.</t>
  </si>
  <si>
    <t>DPL-OC-001</t>
  </si>
  <si>
    <t>Process Variables</t>
  </si>
  <si>
    <t>Page containing entry fields for collecting process variables</t>
  </si>
  <si>
    <t>DPL-OC-002</t>
  </si>
  <si>
    <t>OPERATING CONDITIONS</t>
  </si>
  <si>
    <t>DPL-OC-003</t>
  </si>
  <si>
    <t xml:space="preserve">MIN </t>
  </si>
  <si>
    <t>DPL-OC-004</t>
  </si>
  <si>
    <t>NORMAL</t>
  </si>
  <si>
    <t>DPL-OC-005</t>
  </si>
  <si>
    <t xml:space="preserve">MAX </t>
  </si>
  <si>
    <t>DPL-OC-006</t>
  </si>
  <si>
    <t>DESIGN</t>
  </si>
  <si>
    <t>DPL-OC-007</t>
  </si>
  <si>
    <t xml:space="preserve">UNITS  </t>
  </si>
  <si>
    <t>DPL-OC-008a</t>
  </si>
  <si>
    <t>STATIC PRESSURE</t>
  </si>
  <si>
    <t>Rule 13</t>
  </si>
  <si>
    <t>DPL-OC-008b</t>
  </si>
  <si>
    <t>Text box for min static pressure</t>
  </si>
  <si>
    <t>Rule 23</t>
  </si>
  <si>
    <t>-14.7 PSIG</t>
  </si>
  <si>
    <t>15000 PSIG</t>
  </si>
  <si>
    <t xml:space="preserve">Numeric w/ ".XX" </t>
  </si>
  <si>
    <t>DPL-OC-008c</t>
  </si>
  <si>
    <t>Text box for normal static pressure</t>
  </si>
  <si>
    <t>Rule 24</t>
  </si>
  <si>
    <t>DPL-OC-008d</t>
  </si>
  <si>
    <t>Text box for max static pressure</t>
  </si>
  <si>
    <t>Rule 25</t>
  </si>
  <si>
    <t>DPL-OC-008e</t>
  </si>
  <si>
    <t>Text box for design static pressure</t>
  </si>
  <si>
    <t>Rule 26</t>
  </si>
  <si>
    <t>DPL-OC-008f</t>
  </si>
  <si>
    <t>Contains units of measure for static pressure</t>
  </si>
  <si>
    <t>DPL-OC-009a</t>
  </si>
  <si>
    <t>PROCESS TEMPERATURE</t>
  </si>
  <si>
    <t>Rule 14</t>
  </si>
  <si>
    <t>DPL-OC-009b</t>
  </si>
  <si>
    <t>Text box for min process temperature</t>
  </si>
  <si>
    <t>Rule 27</t>
  </si>
  <si>
    <r>
      <t>-105</t>
    </r>
    <r>
      <rPr>
        <sz val="11"/>
        <color theme="1"/>
        <rFont val="Calibri"/>
        <family val="2"/>
      </rPr>
      <t>°</t>
    </r>
    <r>
      <rPr>
        <sz val="11"/>
        <color theme="1"/>
        <rFont val="Calibri"/>
        <family val="2"/>
        <scheme val="minor"/>
      </rPr>
      <t>C</t>
    </r>
  </si>
  <si>
    <r>
      <t>454</t>
    </r>
    <r>
      <rPr>
        <sz val="11"/>
        <color theme="1"/>
        <rFont val="Calibri"/>
        <family val="2"/>
      </rPr>
      <t>°</t>
    </r>
    <r>
      <rPr>
        <sz val="11"/>
        <color theme="1"/>
        <rFont val="Calibri"/>
        <family val="2"/>
        <scheme val="minor"/>
      </rPr>
      <t>C</t>
    </r>
  </si>
  <si>
    <t>DPL-OC-009c</t>
  </si>
  <si>
    <t>Text box for normal process temperature</t>
  </si>
  <si>
    <t>Rule 28</t>
  </si>
  <si>
    <t>DPL-OC-009d</t>
  </si>
  <si>
    <t>Text box for max process temperature</t>
  </si>
  <si>
    <t>Rule 29</t>
  </si>
  <si>
    <t>DPL-OC-009e</t>
  </si>
  <si>
    <t>Text box for design process temperature</t>
  </si>
  <si>
    <t>Rule 30</t>
  </si>
  <si>
    <t>DPL-OC-009f</t>
  </si>
  <si>
    <t>Contains units of measure for process temperature</t>
  </si>
  <si>
    <t>DPL-OC-010a</t>
  </si>
  <si>
    <t>HIGH PRESSURE SIDE PROCESS TEMPERATURE</t>
  </si>
  <si>
    <t>Rule 15</t>
  </si>
  <si>
    <t>DPL-OC-010b</t>
  </si>
  <si>
    <t>Text box for min process temperature on the high pressure side</t>
  </si>
  <si>
    <t>Rule 31</t>
  </si>
  <si>
    <t>DPL-OC-010c</t>
  </si>
  <si>
    <t>Text box for normal process temperature on the high pressure side</t>
  </si>
  <si>
    <t>Rule 32</t>
  </si>
  <si>
    <t>DPL-OC-010d</t>
  </si>
  <si>
    <t>Text box for max process temperature on the high pressure side</t>
  </si>
  <si>
    <t>Rule 33</t>
  </si>
  <si>
    <t>DPL-OC-010e</t>
  </si>
  <si>
    <t>Text box for design process temperature on the high pressure side</t>
  </si>
  <si>
    <t>Rule 34</t>
  </si>
  <si>
    <t>DPL-OC-010f</t>
  </si>
  <si>
    <t>Contains units of measure for process temperature on the high pressure side</t>
  </si>
  <si>
    <t>DPL-OC-011a</t>
  </si>
  <si>
    <t>LOW PRESSURE SIDE PROCESS TEMPERATURE</t>
  </si>
  <si>
    <t>DPL-OC-011b</t>
  </si>
  <si>
    <t>Text box for min process temperature on the low pressure side</t>
  </si>
  <si>
    <t>Rule 35</t>
  </si>
  <si>
    <t>DPL-OC-011c</t>
  </si>
  <si>
    <t>Text box for normal process temperature on the low pressure side</t>
  </si>
  <si>
    <t>Rule 36</t>
  </si>
  <si>
    <t>DPL-OC-011d</t>
  </si>
  <si>
    <t>Text box for max process temperature on the low pressure side</t>
  </si>
  <si>
    <t>Rule 37</t>
  </si>
  <si>
    <t>DPL-OC-011e</t>
  </si>
  <si>
    <t>Text box for design process temperature on the low pressure side</t>
  </si>
  <si>
    <t>Rule 38</t>
  </si>
  <si>
    <t>DPL-OC-011f</t>
  </si>
  <si>
    <t>Dynamic Label</t>
  </si>
  <si>
    <t>Contains units of measure for process temperature on the low pressure side</t>
  </si>
  <si>
    <t>Rule 18</t>
  </si>
  <si>
    <t>DPL-OC-012a</t>
  </si>
  <si>
    <t>AMIBENT TEMPERATURE</t>
  </si>
  <si>
    <t>DPL-OC-012b</t>
  </si>
  <si>
    <t>Text box for min ambient temperature</t>
  </si>
  <si>
    <t>Rule 39</t>
  </si>
  <si>
    <t>DPL-OC-012c</t>
  </si>
  <si>
    <t>Text box for normal ambient temperature</t>
  </si>
  <si>
    <t>Rule 40</t>
  </si>
  <si>
    <t>DPL-OC-012d</t>
  </si>
  <si>
    <t>Text box for max ambient temperature</t>
  </si>
  <si>
    <t>Rule 41</t>
  </si>
  <si>
    <t>DPL-OC-012e</t>
  </si>
  <si>
    <t>Contains units of measure for ambient temperature</t>
  </si>
  <si>
    <t>Rule 19</t>
  </si>
  <si>
    <t>DPL-OC-020</t>
  </si>
  <si>
    <t>High and low pressure side connections have the same process temperatures</t>
  </si>
  <si>
    <t>Check box for assigning the same process temperatures to the high and low side connections</t>
  </si>
  <si>
    <t>Rule 16</t>
  </si>
  <si>
    <t>DPL-OC-021</t>
  </si>
  <si>
    <r>
      <t>Performance calculations assume an ambient temperature of 23</t>
    </r>
    <r>
      <rPr>
        <sz val="11"/>
        <rFont val="Calibri"/>
        <family val="2"/>
      </rPr>
      <t>°</t>
    </r>
    <r>
      <rPr>
        <sz val="11"/>
        <rFont val="Calibri"/>
        <family val="2"/>
        <scheme val="minor"/>
      </rPr>
      <t>C (75°F) at time of installation</t>
    </r>
  </si>
  <si>
    <t>Check box that assumes the performance calculations use an ambient temperature of 23 degC (75 degF) at time of installation.</t>
  </si>
  <si>
    <t>DPL-OC-022</t>
  </si>
  <si>
    <t xml:space="preserve">Tool Tip  </t>
  </si>
  <si>
    <t>Information icon that explains how ambient temperature at time of installation is used in the performance calculation</t>
  </si>
  <si>
    <t>DPL-OC-013a</t>
  </si>
  <si>
    <t>AMBIENT TEMPERATURE AT TIME OF INSTALLATION</t>
  </si>
  <si>
    <t>Rule 20</t>
  </si>
  <si>
    <t>DPL-OC-013b</t>
  </si>
  <si>
    <t>Text box for ambient temperature at time of installation</t>
  </si>
  <si>
    <t>DPL-OC-013c</t>
  </si>
  <si>
    <t>Contains units of measure for ambient temperature at time of installation</t>
  </si>
  <si>
    <t>DPL-OC-014a</t>
  </si>
  <si>
    <t>PROCESS FLUID</t>
  </si>
  <si>
    <t>DPL-OC-014b</t>
  </si>
  <si>
    <t>Contains a list of known process fluids</t>
  </si>
  <si>
    <t>DiaphragmCompatibility_ProcessFillFluid</t>
  </si>
  <si>
    <t>"Select a Process Fluid"</t>
  </si>
  <si>
    <t>DPL-OC-015a</t>
  </si>
  <si>
    <t>FLUID NAME</t>
  </si>
  <si>
    <t>Rule 21</t>
  </si>
  <si>
    <t>DPL-OC-015b</t>
  </si>
  <si>
    <t>Text box for user to enter a fluid name</t>
  </si>
  <si>
    <t>DPL-OC-016</t>
  </si>
  <si>
    <t>Segmented Control</t>
  </si>
  <si>
    <t>SPECIFIC GRAVITY | DENSITY</t>
  </si>
  <si>
    <t>Rule 22</t>
  </si>
  <si>
    <t>DPL-OC-017a</t>
  </si>
  <si>
    <t>Text box for entering either specific gravity or density</t>
  </si>
  <si>
    <t>&gt; 0</t>
  </si>
  <si>
    <t>Numeric w / '.XXX'</t>
  </si>
  <si>
    <t>DPL-OC-017b</t>
  </si>
  <si>
    <r>
      <t>In reference to water at 4</t>
    </r>
    <r>
      <rPr>
        <sz val="11"/>
        <color theme="1"/>
        <rFont val="Calibri"/>
        <family val="2"/>
      </rPr>
      <t>°</t>
    </r>
    <r>
      <rPr>
        <sz val="11"/>
        <color theme="1"/>
        <rFont val="Calibri"/>
        <family val="2"/>
        <scheme val="minor"/>
      </rPr>
      <t>C (39.2°F)</t>
    </r>
  </si>
  <si>
    <t>DPL-OC-017c</t>
  </si>
  <si>
    <t>Select Units</t>
  </si>
  <si>
    <t>Contains units of measure for density</t>
  </si>
  <si>
    <t>Rule 42</t>
  </si>
  <si>
    <t>DPL-OC-018</t>
  </si>
  <si>
    <t>DPL-OC-019</t>
  </si>
  <si>
    <t>DPL-CS-001</t>
  </si>
  <si>
    <t>Connection Style (High Pressure Side)</t>
  </si>
  <si>
    <t>Page containing seal/connection options for the high pressure side</t>
  </si>
  <si>
    <t>DPL-CS-023</t>
  </si>
  <si>
    <t>CONNECTION STYLE</t>
  </si>
  <si>
    <t>DPL-CS-002</t>
  </si>
  <si>
    <t>FLANGED | THREADED</t>
  </si>
  <si>
    <t>SealClass</t>
  </si>
  <si>
    <t>FLANGED</t>
  </si>
  <si>
    <t>DPL-CS-003</t>
  </si>
  <si>
    <t>Radio Button</t>
  </si>
  <si>
    <t>Radio button for selecting flanged seal</t>
  </si>
  <si>
    <t>Rule 43</t>
  </si>
  <si>
    <t>Rule 45</t>
  </si>
  <si>
    <t>Selected</t>
  </si>
  <si>
    <t>DPL-CS-004</t>
  </si>
  <si>
    <t>Image of flanged seal</t>
  </si>
  <si>
    <t>DPL-CS-005</t>
  </si>
  <si>
    <t>Flanged Seal
ASME B16.5 (1/2-in., 3/4-in., 1-in., 1-1/2-in., 2-in., 3-in., 4-in.)
EN 1092-1/GOST 33259-15 (DN 10, DN 15, DN 20, DN 25, DN 40, DN 50, DN 80, DN 100)
JIS B2238 (10A, 15A, 20A, 25A, 40A, 50A, 80A, 100A)</t>
  </si>
  <si>
    <t>Three columns that show the available industry standards and sizes available.</t>
  </si>
  <si>
    <t>DPL-CS-006</t>
  </si>
  <si>
    <t>Radio button for selecting extended flanged seal</t>
  </si>
  <si>
    <t>Unselected</t>
  </si>
  <si>
    <t>DPL-CS-007</t>
  </si>
  <si>
    <t>Image of extended flanged seal</t>
  </si>
  <si>
    <t>DPL-CS-008</t>
  </si>
  <si>
    <t>Extended Flanged Seal
ASME B16.5 (1-1/2-in., 2-in., 3-in., 4-in., 3-in. (Headbox), 4-in. (Headbox))
EN 1092-1/GOST 33259-15 (DN 40, DN 50, DN 80 (Headbox), DN 100 (Headbox))
JIS B2238 (40A, 50A, 80A, 100A)</t>
  </si>
  <si>
    <t>DPL-CS-009</t>
  </si>
  <si>
    <t>Radio button for selecting pancake seal</t>
  </si>
  <si>
    <t>DPL-CS-010</t>
  </si>
  <si>
    <t>Image of pancake seal</t>
  </si>
  <si>
    <t>DPL-CS-011</t>
  </si>
  <si>
    <t>Pancake Seal
ASME B16.5 (2-in., 3-in.)
EN 1092-1/GOST 33259-15 (DN 40, DN 50)</t>
  </si>
  <si>
    <t>Two columns that show the available industry standards and sizes available.</t>
  </si>
  <si>
    <t>DPL-CS-012</t>
  </si>
  <si>
    <t>Level Flange</t>
  </si>
  <si>
    <t>Radio button for selecting level flange</t>
  </si>
  <si>
    <t>DPL-CS-013</t>
  </si>
  <si>
    <t>Image of level flange</t>
  </si>
  <si>
    <t>DPL-CS-014</t>
  </si>
  <si>
    <t>Level Flange
ASME B16.5 (2-in., 3-in.)
EN 1092-1/GOST 33259-15 (DN 40, DN 50)</t>
  </si>
  <si>
    <t>DPL-CS-015</t>
  </si>
  <si>
    <t>Radio button for selecting remote threaded seal</t>
  </si>
  <si>
    <t>Rule 44</t>
  </si>
  <si>
    <t>DPL-CS-016</t>
  </si>
  <si>
    <t>Image of remote threaded seal</t>
  </si>
  <si>
    <t>DPL-CS-017</t>
  </si>
  <si>
    <t>Remote Threaded Seal - Male and Female Threads
ASME B1.20.1 (1/4-18 NPT, 3/8-18 NPT, 1/2-14 NPT, 3/4-14 NPT, 1-11-1/2 NPT, 1-1/4-11-1/2 NPT, 1-1/2-11-1/2 NPT)
EN 10226-1 (R1/2 per ISO 7/1)
ISO 228-1 (G1/2 (EN 837-1))</t>
  </si>
  <si>
    <t>DPL-CS-018</t>
  </si>
  <si>
    <t>Radio button for selecting flush threaded seal</t>
  </si>
  <si>
    <t>DPL-CS-019</t>
  </si>
  <si>
    <t>Image of flush threaded seal</t>
  </si>
  <si>
    <t>DPL-CS-020</t>
  </si>
  <si>
    <t>Flush Threaded Seal - Male Threads
ASME B1.20.1 (1-11-1/2 NPT, 1-1/2-11-1/2 NPT, 2-11-1/2 NPT)
ISO 228-1 (G1 (ISO 1179-3), G1-1/2 (ISO 1179-3), G2 (ISO 1179-3))</t>
  </si>
  <si>
    <t>DPL-CS-021</t>
  </si>
  <si>
    <t>DPL-CS-022</t>
  </si>
  <si>
    <t>DPL-PC-001</t>
  </si>
  <si>
    <t>Process Connection (High Pressure Side)</t>
  </si>
  <si>
    <t>Page containing process connection options for the high pressure side</t>
  </si>
  <si>
    <t>DPL-PC-002</t>
  </si>
  <si>
    <t>DPL-PC-003</t>
  </si>
  <si>
    <t>[Connection Style selected on DPL-CS-001]</t>
  </si>
  <si>
    <t>Displays the connection style for reference</t>
  </si>
  <si>
    <t>Rule 46</t>
  </si>
  <si>
    <t>DPL-PC-004</t>
  </si>
  <si>
    <t>Image of the connection style selected for reference</t>
  </si>
  <si>
    <t>Rule 47</t>
  </si>
  <si>
    <t>DPL-PC-005</t>
  </si>
  <si>
    <t>PROCESS CONNECTION</t>
  </si>
  <si>
    <t>DPL-PC-006</t>
  </si>
  <si>
    <t>INDUSTRY STANDARD</t>
  </si>
  <si>
    <t>DPL-PC-007</t>
  </si>
  <si>
    <t>Contains industry standards</t>
  </si>
  <si>
    <t>IndustryStandard</t>
  </si>
  <si>
    <t>"Select an Industry Standard"</t>
  </si>
  <si>
    <t>DPL-PC-008</t>
  </si>
  <si>
    <t>GASKET SURFACE FINISH</t>
  </si>
  <si>
    <t>Rule 48</t>
  </si>
  <si>
    <t>DPL-PC-009</t>
  </si>
  <si>
    <t>Contains gasket surface finishes</t>
  </si>
  <si>
    <t>GasketSurface</t>
  </si>
  <si>
    <t>"Select a Gasket Surface Finish"</t>
  </si>
  <si>
    <t>DPL-PC-010</t>
  </si>
  <si>
    <t>CONNECTION SIZE</t>
  </si>
  <si>
    <t>DPL-PC-011</t>
  </si>
  <si>
    <t>Contains connection sizes</t>
  </si>
  <si>
    <t>ConnectionSize</t>
  </si>
  <si>
    <t>"Select a Connection Size"</t>
  </si>
  <si>
    <t>DPL-PC-012</t>
  </si>
  <si>
    <t>PRESSURE RATING</t>
  </si>
  <si>
    <t>DPL-PC-013</t>
  </si>
  <si>
    <t>Contains pressure ratings</t>
  </si>
  <si>
    <t>PressureRating</t>
  </si>
  <si>
    <t>"Select a Pressure Rating"</t>
  </si>
  <si>
    <t>DPL-PC-014</t>
  </si>
  <si>
    <t>EXTENSION DIAMETER</t>
  </si>
  <si>
    <t>Rule 49</t>
  </si>
  <si>
    <t>DPL-PC-015</t>
  </si>
  <si>
    <t>Tool Tip</t>
  </si>
  <si>
    <t>Information icon that defines extension diameter and provides some context for making a selection</t>
  </si>
  <si>
    <t>DPL-PC-016</t>
  </si>
  <si>
    <t>Contains extension diameters</t>
  </si>
  <si>
    <t>ExtensionDiameter</t>
  </si>
  <si>
    <t>"Select an Extension Diameter"</t>
  </si>
  <si>
    <t>DPL-PC-017</t>
  </si>
  <si>
    <t>EXTENSION LENGTH</t>
  </si>
  <si>
    <t>DPL-PC-018</t>
  </si>
  <si>
    <t>Information icon that defines extension length and provides some context for making a selection</t>
  </si>
  <si>
    <t>DPL-PC-019</t>
  </si>
  <si>
    <t>Contains extension lengths</t>
  </si>
  <si>
    <t>ExtensionLength</t>
  </si>
  <si>
    <t>"Select an Extension Length"</t>
  </si>
  <si>
    <t>DPL-PC-020</t>
  </si>
  <si>
    <t>ADDITIONAL EXTENSION LENGTH</t>
  </si>
  <si>
    <t>DPL-PC-021</t>
  </si>
  <si>
    <t>Contains additional extension lengths</t>
  </si>
  <si>
    <t>AddExtensionLength</t>
  </si>
  <si>
    <t>"Select an Additional Extension Length"</t>
  </si>
  <si>
    <t>DPL-PC-022</t>
  </si>
  <si>
    <t>DPL-PC-023</t>
  </si>
  <si>
    <t>DPL-MS-001</t>
  </si>
  <si>
    <t>Material Selection (High Pressure Side)</t>
  </si>
  <si>
    <t>Page containing material options for the high pressure side</t>
  </si>
  <si>
    <t>DPL-MS-002</t>
  </si>
  <si>
    <t>MATERIAL SELECTION</t>
  </si>
  <si>
    <t>DPL-MS-003</t>
  </si>
  <si>
    <t>DPL-MS-004</t>
  </si>
  <si>
    <t>[Process fluid name]</t>
  </si>
  <si>
    <t>Displays the fill fluid name for reference</t>
  </si>
  <si>
    <t>Rule</t>
  </si>
  <si>
    <t>DPL-MS-005</t>
  </si>
  <si>
    <t>DIAPHRAGM MATERIAL</t>
  </si>
  <si>
    <t>DiaphragmMaterial</t>
  </si>
  <si>
    <t>DPL-MS-006</t>
  </si>
  <si>
    <t>Select a Diaphragm Material</t>
  </si>
  <si>
    <t>Contains diaphargm materials and compatibility rating</t>
  </si>
  <si>
    <t>DPL-MS-007</t>
  </si>
  <si>
    <t>Information icon that explains the diaphragm material compatibilty rating</t>
  </si>
  <si>
    <t>DPL-MS-009</t>
  </si>
  <si>
    <t>DIAPHRAGM COATING</t>
  </si>
  <si>
    <t>DPL-MS-010</t>
  </si>
  <si>
    <t>Conatins diaphragm coatings</t>
  </si>
  <si>
    <t>DiaphragmCoating</t>
  </si>
  <si>
    <t>DPL-MS-011</t>
  </si>
  <si>
    <t>FLANGE MATERIAL</t>
  </si>
  <si>
    <t>DPL-MS-012</t>
  </si>
  <si>
    <t>Conatins flange materials</t>
  </si>
  <si>
    <t>FlangeMaterial</t>
  </si>
  <si>
    <t>DPL-MS-013</t>
  </si>
  <si>
    <t>LOWER HOUSING MATERIAL (FLUSHING RING)</t>
  </si>
  <si>
    <t>DPL-MS-014</t>
  </si>
  <si>
    <t>Conatins lower housing/flushing ring materials</t>
  </si>
  <si>
    <t>LowerHousingMaterial</t>
  </si>
  <si>
    <t>DPL-MS-015</t>
  </si>
  <si>
    <t>FLUSHING RING QUANTITY (SIZE)</t>
  </si>
  <si>
    <t>DPL-MS-016</t>
  </si>
  <si>
    <t>Contains flushing ring flushing port quantity and sizes</t>
  </si>
  <si>
    <t>FlushSizeQty</t>
  </si>
  <si>
    <t>DPL-MS-017</t>
  </si>
  <si>
    <t>GASKET MATERIAL</t>
  </si>
  <si>
    <t>DPL-MS-018</t>
  </si>
  <si>
    <t>Contains gasket materials</t>
  </si>
  <si>
    <t>GasketMaterial</t>
  </si>
  <si>
    <t>EXTENSION MATERIAL</t>
  </si>
  <si>
    <t>Contains extension materials</t>
  </si>
  <si>
    <t>ExtensionMaterial</t>
  </si>
  <si>
    <t>DPL-FF-001</t>
  </si>
  <si>
    <t>Fill Fluid (High Pressure Side)</t>
  </si>
  <si>
    <t>Page containing fill fluid options for the high pressure side</t>
  </si>
  <si>
    <t>DPL-FF-002</t>
  </si>
  <si>
    <t>FILL FLUID SELECTION</t>
  </si>
  <si>
    <t>DPL-FF-003</t>
  </si>
  <si>
    <t>DPL-FF-004</t>
  </si>
  <si>
    <t>[Min to max process temperature]</t>
  </si>
  <si>
    <t>Displays the min to max process temperature for reference</t>
  </si>
  <si>
    <t>DPL-FF-005</t>
  </si>
  <si>
    <t>AMBIENT TEMPERATURE</t>
  </si>
  <si>
    <t>DPL-FF-006</t>
  </si>
  <si>
    <t>[Min to max ambient temperature]</t>
  </si>
  <si>
    <t>Displays the min to max amibent temperature for reference</t>
  </si>
  <si>
    <t>DPL-FF-007</t>
  </si>
  <si>
    <t>FILL FLUID TYPE</t>
  </si>
  <si>
    <t>DPL-FF-008</t>
  </si>
  <si>
    <t>Information icon that explains the thermal range expander</t>
  </si>
  <si>
    <t>DPL-FF-009</t>
  </si>
  <si>
    <t>Tool Tip Image</t>
  </si>
  <si>
    <t>Image that appears when hovering over DPL-FF-008</t>
  </si>
  <si>
    <t>DPL-FF-010</t>
  </si>
  <si>
    <t>GENERAL PURPOSE | HYGIENIC | SILICONE-FREE | THERMAL RANGE EXPANDER</t>
  </si>
  <si>
    <t>DPL-FF-011</t>
  </si>
  <si>
    <t>FILL FLUID</t>
  </si>
  <si>
    <t>DPL-FF-012</t>
  </si>
  <si>
    <t>Contains fill fluids and temperature ranges</t>
  </si>
  <si>
    <t>DPL-FF-013</t>
  </si>
  <si>
    <t>AMBIENT TEMPERATURE FILL FLUID</t>
  </si>
  <si>
    <t>DPL-FF-014</t>
  </si>
  <si>
    <t>Contains ambient temperature fill fluids for thermal range expander and temperature ranges</t>
  </si>
  <si>
    <t>DPL-FF-015</t>
  </si>
  <si>
    <t>LOW PRESSURE SIDE CONNECTION</t>
  </si>
  <si>
    <t>DPL-FF-016</t>
  </si>
  <si>
    <t>Information icon that explains the options for low pressure side connection</t>
  </si>
  <si>
    <t>DPL-FF-017</t>
  </si>
  <si>
    <t>Image that appears when hovering over DPL-FF-014</t>
  </si>
  <si>
    <t>DPL-FF-018</t>
  </si>
  <si>
    <t>SAME SELECTION AS HIGH PRESSURE SIDE CONNECTION</t>
  </si>
  <si>
    <t>DPL-FF-019</t>
  </si>
  <si>
    <t>CHOOSE LOW PRESSURE SIDE SELECTIONS</t>
  </si>
  <si>
    <t>DPL-FF-020</t>
  </si>
  <si>
    <t>NO REMOTE SEAL ON LOW PRESSURE SIDE</t>
  </si>
  <si>
    <t>List of Tables</t>
  </si>
  <si>
    <t>Screen Elements Sheet</t>
  </si>
  <si>
    <t>Preference Sheet</t>
  </si>
  <si>
    <t>Validation Failure Message</t>
  </si>
  <si>
    <t>When the 'Previous' button is selected, the user is returned to the previous page.  This functions the same as selecting an accordion in the right menu that occurs before the current one.</t>
  </si>
  <si>
    <t>2a</t>
  </si>
  <si>
    <t>When the 'Next' button is selected, the user is moved forward to the next page.  This functions the same as selecting the next accordion in the right menu.</t>
  </si>
  <si>
    <t>2b</t>
  </si>
  <si>
    <t>Validation depends on the mandatory fields on the current page.  If mandatory fields are not selected, display error message.</t>
  </si>
  <si>
    <r>
      <t xml:space="preserve">One of the following must be selected:
    - Vented Vessel (Open Vessel) </t>
    </r>
    <r>
      <rPr>
        <b/>
        <sz val="11"/>
        <rFont val="Calibri"/>
        <family val="2"/>
        <scheme val="minor"/>
      </rPr>
      <t>DPL-PV-002a</t>
    </r>
    <r>
      <rPr>
        <sz val="11"/>
        <rFont val="Calibri"/>
        <family val="2"/>
        <scheme val="minor"/>
      </rPr>
      <t xml:space="preserve">
    - Pressurized Vessel (Closed Vessel) </t>
    </r>
    <r>
      <rPr>
        <b/>
        <sz val="11"/>
        <rFont val="Calibri"/>
        <family val="2"/>
        <scheme val="minor"/>
      </rPr>
      <t>DPL-PV-003a</t>
    </r>
    <r>
      <rPr>
        <sz val="11"/>
        <rFont val="Calibri"/>
        <family val="2"/>
        <scheme val="minor"/>
      </rPr>
      <t xml:space="preserve">
Only one can be selected at a time. 
New selection overrides previous selection. 
Buttons default as not selected. 
Area inside the button is highlighted green once selected.</t>
    </r>
  </si>
  <si>
    <r>
      <t xml:space="preserve">Dyanmic vessel image available
    IF Vented </t>
    </r>
    <r>
      <rPr>
        <b/>
        <sz val="11"/>
        <rFont val="Calibri"/>
        <family val="2"/>
        <scheme val="minor"/>
      </rPr>
      <t>DPL-PV-002a</t>
    </r>
    <r>
      <rPr>
        <sz val="11"/>
        <rFont val="Calibri"/>
        <family val="2"/>
        <scheme val="minor"/>
      </rPr>
      <t xml:space="preserve"> is selected, use image </t>
    </r>
    <r>
      <rPr>
        <b/>
        <sz val="11"/>
        <rFont val="Calibri"/>
        <family val="2"/>
        <scheme val="minor"/>
      </rPr>
      <t>DPL-PV-004a</t>
    </r>
    <r>
      <rPr>
        <sz val="11"/>
        <rFont val="Calibri"/>
        <family val="2"/>
        <scheme val="minor"/>
      </rPr>
      <t xml:space="preserve">
    IF Pressurized </t>
    </r>
    <r>
      <rPr>
        <b/>
        <sz val="11"/>
        <rFont val="Calibri"/>
        <family val="2"/>
        <scheme val="minor"/>
      </rPr>
      <t>DPL-PV-003a</t>
    </r>
    <r>
      <rPr>
        <sz val="11"/>
        <rFont val="Calibri"/>
        <family val="2"/>
        <scheme val="minor"/>
      </rPr>
      <t xml:space="preserve"> is selected, use image </t>
    </r>
    <r>
      <rPr>
        <b/>
        <sz val="11"/>
        <rFont val="Calibri"/>
        <family val="2"/>
        <scheme val="minor"/>
      </rPr>
      <t>DPL-PV-004b</t>
    </r>
    <r>
      <rPr>
        <b/>
        <sz val="11"/>
        <color rgb="FFFF0000"/>
        <rFont val="Calibri"/>
        <family val="2"/>
        <scheme val="minor"/>
      </rPr>
      <t xml:space="preserve">
</t>
    </r>
    <r>
      <rPr>
        <sz val="11"/>
        <color rgb="FFFF0000"/>
        <rFont val="Calibri"/>
        <family val="2"/>
        <scheme val="minor"/>
      </rPr>
      <t xml:space="preserve">    IF Interface </t>
    </r>
    <r>
      <rPr>
        <b/>
        <sz val="11"/>
        <color rgb="FFFF0000"/>
        <rFont val="Calibri"/>
        <family val="2"/>
        <scheme val="minor"/>
      </rPr>
      <t>DPL-AT-013</t>
    </r>
    <r>
      <rPr>
        <sz val="11"/>
        <color rgb="FFFF0000"/>
        <rFont val="Calibri"/>
        <family val="2"/>
        <scheme val="minor"/>
      </rPr>
      <t xml:space="preserve"> is selected, use image</t>
    </r>
    <r>
      <rPr>
        <b/>
        <sz val="11"/>
        <color rgb="FFFF0000"/>
        <rFont val="Calibri"/>
        <family val="2"/>
        <scheme val="minor"/>
      </rPr>
      <t xml:space="preserve"> DPL-PV-004c
</t>
    </r>
    <r>
      <rPr>
        <sz val="11"/>
        <color rgb="FFFF0000"/>
        <rFont val="Calibri"/>
        <family val="2"/>
        <scheme val="minor"/>
      </rPr>
      <t xml:space="preserve">    IF Density </t>
    </r>
    <r>
      <rPr>
        <b/>
        <sz val="11"/>
        <color rgb="FFFF0000"/>
        <rFont val="Calibri"/>
        <family val="2"/>
        <scheme val="minor"/>
      </rPr>
      <t xml:space="preserve">DPL-AT-017 </t>
    </r>
    <r>
      <rPr>
        <sz val="11"/>
        <color rgb="FFFF0000"/>
        <rFont val="Calibri"/>
        <family val="2"/>
        <scheme val="minor"/>
      </rPr>
      <t>is selected, use image</t>
    </r>
    <r>
      <rPr>
        <b/>
        <sz val="11"/>
        <color rgb="FFFF0000"/>
        <rFont val="Calibri"/>
        <family val="2"/>
        <scheme val="minor"/>
      </rPr>
      <t xml:space="preserve"> DPL-PV-004d</t>
    </r>
  </si>
  <si>
    <r>
      <t xml:space="preserve">Process vessel page available IF one of the following is selected:
    - Level </t>
    </r>
    <r>
      <rPr>
        <b/>
        <sz val="11"/>
        <rFont val="Calibri"/>
        <family val="2"/>
        <scheme val="minor"/>
      </rPr>
      <t>DPL-AT-005</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</si>
  <si>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Vented and pressurized vessel buttons available when level application type </t>
    </r>
    <r>
      <rPr>
        <b/>
        <sz val="11"/>
        <rFont val="Calibri"/>
        <family val="2"/>
        <scheme val="minor"/>
      </rPr>
      <t xml:space="preserve">DPL-AT-005 </t>
    </r>
    <r>
      <rPr>
        <sz val="11"/>
        <rFont val="Calibri"/>
        <family val="2"/>
        <scheme val="minor"/>
      </rPr>
      <t>is selected</t>
    </r>
  </si>
  <si>
    <t>7a</t>
  </si>
  <si>
    <r>
      <t xml:space="preserve">Validation of user entry is dependent on min proces level (X) </t>
    </r>
    <r>
      <rPr>
        <b/>
        <sz val="11"/>
        <rFont val="Calibri"/>
        <family val="2"/>
        <scheme val="minor"/>
      </rPr>
      <t>DPL-PV-008</t>
    </r>
    <r>
      <rPr>
        <sz val="11"/>
        <rFont val="Calibri"/>
        <family val="2"/>
        <scheme val="minor"/>
      </rPr>
      <t>.
    Value must fall within the range specified.</t>
    </r>
  </si>
  <si>
    <t>7b</t>
  </si>
  <si>
    <r>
      <t xml:space="preserve">Min process level (X) </t>
    </r>
    <r>
      <rPr>
        <b/>
        <sz val="11"/>
        <rFont val="Calibri"/>
        <family val="2"/>
        <scheme val="minor"/>
      </rPr>
      <t>DPL-PV-008</t>
    </r>
    <r>
      <rPr>
        <sz val="11"/>
        <rFont val="Calibri"/>
        <family val="2"/>
        <scheme val="minor"/>
      </rPr>
      <t xml:space="preserve"> valid IF less than max process level (Y) </t>
    </r>
    <r>
      <rPr>
        <b/>
        <sz val="11"/>
        <rFont val="Calibri"/>
        <family val="2"/>
        <scheme val="minor"/>
      </rPr>
      <t>DPL-PV-010</t>
    </r>
    <r>
      <rPr>
        <sz val="11"/>
        <rFont val="Calibri"/>
        <family val="2"/>
        <scheme val="minor"/>
      </rPr>
      <t>.</t>
    </r>
  </si>
  <si>
    <t>8a</t>
  </si>
  <si>
    <r>
      <t xml:space="preserve">Validation of user entry is dependent on max process level (Y) </t>
    </r>
    <r>
      <rPr>
        <b/>
        <sz val="11"/>
        <rFont val="Calibri"/>
        <family val="2"/>
        <scheme val="minor"/>
      </rPr>
      <t>DPL-PV-010</t>
    </r>
    <r>
      <rPr>
        <sz val="11"/>
        <rFont val="Calibri"/>
        <family val="2"/>
        <scheme val="minor"/>
      </rPr>
      <t>.
    Value must fall within the range specified.</t>
    </r>
  </si>
  <si>
    <t>8b</t>
  </si>
  <si>
    <r>
      <t xml:space="preserve">Max process level (Y) </t>
    </r>
    <r>
      <rPr>
        <b/>
        <sz val="11"/>
        <rFont val="Calibri"/>
        <family val="2"/>
        <scheme val="minor"/>
      </rPr>
      <t>DPL-PV-010</t>
    </r>
    <r>
      <rPr>
        <sz val="11"/>
        <rFont val="Calibri"/>
        <family val="2"/>
        <scheme val="minor"/>
      </rPr>
      <t xml:space="preserve"> valid IF greater than min process level (X) </t>
    </r>
    <r>
      <rPr>
        <b/>
        <sz val="11"/>
        <rFont val="Calibri"/>
        <family val="2"/>
        <scheme val="minor"/>
      </rPr>
      <t>DPL-PV-008</t>
    </r>
    <r>
      <rPr>
        <sz val="11"/>
        <rFont val="Calibri"/>
        <family val="2"/>
        <scheme val="minor"/>
      </rPr>
      <t>.</t>
    </r>
  </si>
  <si>
    <r>
      <t xml:space="preserve">Distance between connections available IF one of the following is selected: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</si>
  <si>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t>10a</t>
  </si>
  <si>
    <r>
      <t xml:space="preserve">Validation of user entry is dependent on Distance Between Connections (Z) </t>
    </r>
    <r>
      <rPr>
        <b/>
        <sz val="11"/>
        <rFont val="Calibri"/>
        <family val="2"/>
        <scheme val="minor"/>
      </rPr>
      <t>DPL-PV-012</t>
    </r>
    <r>
      <rPr>
        <sz val="11"/>
        <rFont val="Calibri"/>
        <family val="2"/>
        <scheme val="minor"/>
      </rPr>
      <t>.
    Value must fall within the range specified.</t>
    </r>
  </si>
  <si>
    <t>4a</t>
  </si>
  <si>
    <t>10b</t>
  </si>
  <si>
    <r>
      <t xml:space="preserve">Distance between connections (Z) </t>
    </r>
    <r>
      <rPr>
        <b/>
        <sz val="11"/>
        <rFont val="Calibri"/>
        <family val="2"/>
        <scheme val="minor"/>
      </rPr>
      <t>DPL-PV-012</t>
    </r>
    <r>
      <rPr>
        <sz val="11"/>
        <rFont val="Calibri"/>
        <family val="2"/>
        <scheme val="minor"/>
      </rPr>
      <t xml:space="preserve"> valid IF greater than max process level </t>
    </r>
    <r>
      <rPr>
        <b/>
        <sz val="11"/>
        <rFont val="Calibri"/>
        <family val="2"/>
        <scheme val="minor"/>
      </rPr>
      <t>DPL-PV-010</t>
    </r>
    <r>
      <rPr>
        <sz val="11"/>
        <rFont val="Calibri"/>
        <family val="2"/>
        <scheme val="minor"/>
      </rPr>
      <t>.</t>
    </r>
  </si>
  <si>
    <t>4b</t>
  </si>
  <si>
    <r>
      <t xml:space="preserve">UOM available IF one of the following is selected:
    - Vented </t>
    </r>
    <r>
      <rPr>
        <b/>
        <sz val="11"/>
        <rFont val="Calibri"/>
        <family val="2"/>
        <scheme val="minor"/>
      </rPr>
      <t>DPL-PV-002a</t>
    </r>
    <r>
      <rPr>
        <sz val="11"/>
        <rFont val="Calibri"/>
        <family val="2"/>
        <scheme val="minor"/>
      </rPr>
      <t xml:space="preserve">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</si>
  <si>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Min and max process levels available IF Vented </t>
    </r>
    <r>
      <rPr>
        <b/>
        <sz val="11"/>
        <rFont val="Calibri"/>
        <family val="2"/>
        <scheme val="minor"/>
      </rPr>
      <t xml:space="preserve">DPL-PV-002a </t>
    </r>
    <r>
      <rPr>
        <sz val="11"/>
        <rFont val="Calibri"/>
        <family val="2"/>
        <scheme val="minor"/>
      </rPr>
      <t xml:space="preserve">OR Pressurized </t>
    </r>
    <r>
      <rPr>
        <b/>
        <sz val="11"/>
        <rFont val="Calibri"/>
        <family val="2"/>
        <scheme val="minor"/>
      </rPr>
      <t xml:space="preserve">DPL-PV-003a </t>
    </r>
    <r>
      <rPr>
        <sz val="11"/>
        <rFont val="Calibri"/>
        <family val="2"/>
        <scheme val="minor"/>
      </rPr>
      <t>is selected</t>
    </r>
  </si>
  <si>
    <r>
      <t xml:space="preserve">Static pressure available IF one of the following is selected:
    - Pressurized </t>
    </r>
    <r>
      <rPr>
        <b/>
        <sz val="11"/>
        <rFont val="Calibri"/>
        <family val="2"/>
        <scheme val="minor"/>
      </rPr>
      <t xml:space="preserve">DPL-PV-003a
</t>
    </r>
    <r>
      <rPr>
        <b/>
        <sz val="11"/>
        <color rgb="FFFF0000"/>
        <rFont val="Calibri"/>
        <family val="2"/>
        <scheme val="minor"/>
      </rPr>
      <t xml:space="preserve">    -</t>
    </r>
    <r>
      <rPr>
        <sz val="11"/>
        <color rgb="FFFF0000"/>
        <rFont val="Calibri"/>
        <family val="2"/>
        <scheme val="minor"/>
      </rPr>
      <t xml:space="preserve"> Pressure </t>
    </r>
    <r>
      <rPr>
        <b/>
        <sz val="11"/>
        <color rgb="FFFF0000"/>
        <rFont val="Calibri"/>
        <family val="2"/>
        <scheme val="minor"/>
      </rPr>
      <t>DPL-AT-009</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</si>
  <si>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r>
      <t xml:space="preserve">Process temperature available
    IF Vented </t>
    </r>
    <r>
      <rPr>
        <b/>
        <sz val="11"/>
        <rFont val="Calibri"/>
        <family val="2"/>
        <scheme val="minor"/>
      </rPr>
      <t xml:space="preserve">DPL-PV-002a </t>
    </r>
    <r>
      <rPr>
        <sz val="11"/>
        <rFont val="Calibri"/>
        <family val="2"/>
        <scheme val="minor"/>
      </rPr>
      <t xml:space="preserve">OR </t>
    </r>
    <r>
      <rPr>
        <sz val="11"/>
        <color rgb="FFFF0000"/>
        <rFont val="Calibri"/>
        <family val="2"/>
        <scheme val="minor"/>
      </rPr>
      <t xml:space="preserve">Pressure </t>
    </r>
    <r>
      <rPr>
        <b/>
        <sz val="11"/>
        <color rgb="FFFF0000"/>
        <rFont val="Calibri"/>
        <family val="2"/>
        <scheme val="minor"/>
      </rPr>
      <t>DPL-AT-009</t>
    </r>
    <r>
      <rPr>
        <sz val="11"/>
        <rFont val="Calibri"/>
        <family val="2"/>
        <scheme val="minor"/>
      </rPr>
      <t xml:space="preserve"> is selected
    IF checkbox </t>
    </r>
    <r>
      <rPr>
        <b/>
        <sz val="11"/>
        <rFont val="Calibri"/>
        <family val="2"/>
        <scheme val="minor"/>
      </rPr>
      <t>DPL-OC-011</t>
    </r>
    <r>
      <rPr>
        <sz val="11"/>
        <rFont val="Calibri"/>
        <family val="2"/>
        <scheme val="minor"/>
      </rPr>
      <t xml:space="preserve"> is checked</t>
    </r>
  </si>
  <si>
    <r>
      <t xml:space="preserve">High and low pressure side process temperatures available IF checkbox </t>
    </r>
    <r>
      <rPr>
        <b/>
        <sz val="11"/>
        <rFont val="Calibri"/>
        <family val="2"/>
        <scheme val="minor"/>
      </rPr>
      <t>DPL-OC-020</t>
    </r>
    <r>
      <rPr>
        <sz val="11"/>
        <rFont val="Calibri"/>
        <family val="2"/>
        <scheme val="minor"/>
      </rPr>
      <t xml:space="preserve"> is unchecked</t>
    </r>
  </si>
  <si>
    <r>
      <t xml:space="preserve">High/low side checkbox available IF one of the following is selected:
    - Pressurized </t>
    </r>
    <r>
      <rPr>
        <b/>
        <sz val="11"/>
        <rFont val="Calibri"/>
        <family val="2"/>
        <scheme val="minor"/>
      </rPr>
      <t>DPL-PV-003a</t>
    </r>
    <r>
      <rPr>
        <sz val="11"/>
        <rFont val="Calibri"/>
        <family val="2"/>
        <scheme val="minor"/>
      </rPr>
      <t xml:space="preserve">
</t>
    </r>
    <r>
      <rPr>
        <sz val="11"/>
        <color rgb="FFFF0000"/>
        <rFont val="Calibri"/>
        <family val="2"/>
        <scheme val="minor"/>
      </rPr>
      <t xml:space="preserve">    - Interface </t>
    </r>
    <r>
      <rPr>
        <b/>
        <sz val="11"/>
        <color rgb="FFFF0000"/>
        <rFont val="Calibri"/>
        <family val="2"/>
        <scheme val="minor"/>
      </rPr>
      <t>DPL-AT-013</t>
    </r>
    <r>
      <rPr>
        <sz val="11"/>
        <color rgb="FFFF0000"/>
        <rFont val="Calibri"/>
        <family val="2"/>
        <scheme val="minor"/>
      </rPr>
      <t xml:space="preserve">
    - Density </t>
    </r>
    <r>
      <rPr>
        <b/>
        <sz val="11"/>
        <color rgb="FFFF0000"/>
        <rFont val="Calibri"/>
        <family val="2"/>
        <scheme val="minor"/>
      </rPr>
      <t>DPL-AT-017</t>
    </r>
  </si>
  <si>
    <t>When selected, the user is moved forward to the next page</t>
  </si>
  <si>
    <r>
      <t xml:space="preserve">Low pressure side process temperature units are the same as the high side </t>
    </r>
    <r>
      <rPr>
        <b/>
        <sz val="11"/>
        <rFont val="Calibri"/>
        <family val="2"/>
        <scheme val="minor"/>
      </rPr>
      <t>DPL-OC-010f</t>
    </r>
  </si>
  <si>
    <r>
      <t xml:space="preserve">IF Checkbox </t>
    </r>
    <r>
      <rPr>
        <b/>
        <sz val="11"/>
        <rFont val="Calibri"/>
        <family val="2"/>
        <scheme val="minor"/>
      </rPr>
      <t>DPL-OC-020</t>
    </r>
    <r>
      <rPr>
        <sz val="11"/>
        <rFont val="Calibri"/>
        <family val="2"/>
        <scheme val="minor"/>
      </rPr>
      <t xml:space="preserve"> is checked OR Checkbox </t>
    </r>
    <r>
      <rPr>
        <b/>
        <sz val="11"/>
        <rFont val="Calibri"/>
        <family val="2"/>
        <scheme val="minor"/>
      </rPr>
      <t>DPL-OC-020</t>
    </r>
    <r>
      <rPr>
        <sz val="11"/>
        <rFont val="Calibri"/>
        <family val="2"/>
        <scheme val="minor"/>
      </rPr>
      <t xml:space="preserve"> is not available, units are the same as process temp </t>
    </r>
    <r>
      <rPr>
        <b/>
        <sz val="11"/>
        <rFont val="Calibri"/>
        <family val="2"/>
        <scheme val="minor"/>
      </rPr>
      <t>DPL-OC-009f</t>
    </r>
    <r>
      <rPr>
        <sz val="11"/>
        <rFont val="Calibri"/>
        <family val="2"/>
        <scheme val="minor"/>
      </rPr>
      <t xml:space="preserve">
IF Checkbox </t>
    </r>
    <r>
      <rPr>
        <b/>
        <sz val="11"/>
        <rFont val="Calibri"/>
        <family val="2"/>
        <scheme val="minor"/>
      </rPr>
      <t>DPL-OC-020</t>
    </r>
    <r>
      <rPr>
        <sz val="11"/>
        <rFont val="Calibri"/>
        <family val="2"/>
        <scheme val="minor"/>
      </rPr>
      <t xml:space="preserve"> is unchecked, units are the same as high side process temp </t>
    </r>
    <r>
      <rPr>
        <b/>
        <sz val="11"/>
        <rFont val="Calibri"/>
        <family val="2"/>
        <scheme val="minor"/>
      </rPr>
      <t>DPL-OC-010f</t>
    </r>
  </si>
  <si>
    <r>
      <t xml:space="preserve">Ambient temp at time of installation available IF performance calculation at 23 deg C checkbox </t>
    </r>
    <r>
      <rPr>
        <b/>
        <sz val="11"/>
        <rFont val="Calibri"/>
        <family val="2"/>
        <scheme val="minor"/>
      </rPr>
      <t>DPL-OC-21</t>
    </r>
    <r>
      <rPr>
        <sz val="11"/>
        <rFont val="Calibri"/>
        <family val="2"/>
        <scheme val="minor"/>
      </rPr>
      <t xml:space="preserve"> is unchecked </t>
    </r>
  </si>
  <si>
    <r>
      <t xml:space="preserve">Process fluid name available IF "Process fluid not listed" is selected from the process fluid dropdown </t>
    </r>
    <r>
      <rPr>
        <b/>
        <sz val="11"/>
        <rFont val="Calibri"/>
        <family val="2"/>
        <scheme val="minor"/>
      </rPr>
      <t>DPL-OC-014b</t>
    </r>
  </si>
  <si>
    <r>
      <t xml:space="preserve">SG/density segmented control available IF Level </t>
    </r>
    <r>
      <rPr>
        <b/>
        <sz val="11"/>
        <rFont val="Calibri"/>
        <family val="2"/>
        <scheme val="minor"/>
      </rPr>
      <t>DPL-AT-005</t>
    </r>
    <r>
      <rPr>
        <sz val="11"/>
        <rFont val="Calibri"/>
        <family val="2"/>
        <scheme val="minor"/>
      </rPr>
      <t xml:space="preserve"> is selected</t>
    </r>
  </si>
  <si>
    <t>Static Pressure</t>
  </si>
  <si>
    <t>23a</t>
  </si>
  <si>
    <r>
      <t xml:space="preserve">Min static pressure valid IF less than or equal to normal static pressure </t>
    </r>
    <r>
      <rPr>
        <b/>
        <sz val="11"/>
        <rFont val="Calibri"/>
        <family val="2"/>
        <scheme val="minor"/>
      </rPr>
      <t>DPL-OC-008c</t>
    </r>
  </si>
  <si>
    <t>23b</t>
  </si>
  <si>
    <r>
      <t xml:space="preserve">Validation of user entry is dependent on min static pressure </t>
    </r>
    <r>
      <rPr>
        <b/>
        <sz val="11"/>
        <rFont val="Calibri"/>
        <family val="2"/>
        <scheme val="minor"/>
      </rPr>
      <t>DPL-OC-008b</t>
    </r>
    <r>
      <rPr>
        <sz val="11"/>
        <rFont val="Calibri"/>
        <family val="2"/>
        <scheme val="minor"/>
      </rPr>
      <t>.
    Value must fall within the range specified.</t>
    </r>
  </si>
  <si>
    <t>24a</t>
  </si>
  <si>
    <r>
      <t xml:space="preserve">Normal static pressure valid IF greater than or equal to min static pressure </t>
    </r>
    <r>
      <rPr>
        <b/>
        <sz val="11"/>
        <rFont val="Calibri"/>
        <family val="2"/>
        <scheme val="minor"/>
      </rPr>
      <t>DPL-OC-008b</t>
    </r>
    <r>
      <rPr>
        <sz val="11"/>
        <rFont val="Calibri"/>
        <family val="2"/>
        <scheme val="minor"/>
      </rPr>
      <t xml:space="preserve"> AND less than or equal to max static pressure </t>
    </r>
    <r>
      <rPr>
        <b/>
        <sz val="11"/>
        <rFont val="Calibri"/>
        <family val="2"/>
        <scheme val="minor"/>
      </rPr>
      <t>DPL-OC-008d</t>
    </r>
  </si>
  <si>
    <t>24b</t>
  </si>
  <si>
    <r>
      <t xml:space="preserve">Validation of user entry is dependent on normal static pressure </t>
    </r>
    <r>
      <rPr>
        <b/>
        <sz val="11"/>
        <rFont val="Calibri"/>
        <family val="2"/>
        <scheme val="minor"/>
      </rPr>
      <t>DPL-OC-008c</t>
    </r>
    <r>
      <rPr>
        <sz val="11"/>
        <rFont val="Calibri"/>
        <family val="2"/>
        <scheme val="minor"/>
      </rPr>
      <t>.
    Value must fall within the range specified.</t>
    </r>
  </si>
  <si>
    <t>25a</t>
  </si>
  <si>
    <r>
      <t xml:space="preserve">Max static pressure valid IF greater than or equal to normal static pressure </t>
    </r>
    <r>
      <rPr>
        <b/>
        <sz val="11"/>
        <rFont val="Calibri"/>
        <family val="2"/>
        <scheme val="minor"/>
      </rPr>
      <t>DPL-OC-008c</t>
    </r>
    <r>
      <rPr>
        <sz val="11"/>
        <rFont val="Calibri"/>
        <family val="2"/>
        <scheme val="minor"/>
      </rPr>
      <t xml:space="preserve"> AND less than or equal to design static pressure </t>
    </r>
    <r>
      <rPr>
        <b/>
        <sz val="11"/>
        <rFont val="Calibri"/>
        <family val="2"/>
        <scheme val="minor"/>
      </rPr>
      <t>DPL-OC-008e</t>
    </r>
  </si>
  <si>
    <t>25b</t>
  </si>
  <si>
    <r>
      <t xml:space="preserve">Validation of user entry is dependent on max static pressure </t>
    </r>
    <r>
      <rPr>
        <b/>
        <sz val="11"/>
        <rFont val="Calibri"/>
        <family val="2"/>
        <scheme val="minor"/>
      </rPr>
      <t>DPL-OC-008d</t>
    </r>
    <r>
      <rPr>
        <sz val="11"/>
        <rFont val="Calibri"/>
        <family val="2"/>
        <scheme val="minor"/>
      </rPr>
      <t>.
    Value must fall within the range specified.</t>
    </r>
  </si>
  <si>
    <t>26a</t>
  </si>
  <si>
    <r>
      <t xml:space="preserve">Design static pressure valid IF greater than or equal to max static pressure </t>
    </r>
    <r>
      <rPr>
        <b/>
        <sz val="11"/>
        <rFont val="Calibri"/>
        <family val="2"/>
        <scheme val="minor"/>
      </rPr>
      <t>DPL-OC-008d</t>
    </r>
  </si>
  <si>
    <t>26b</t>
  </si>
  <si>
    <r>
      <t xml:space="preserve">Validation of user entry is dependent on design static pressure </t>
    </r>
    <r>
      <rPr>
        <b/>
        <sz val="11"/>
        <rFont val="Calibri"/>
        <family val="2"/>
        <scheme val="minor"/>
      </rPr>
      <t>DPL-OC-008e</t>
    </r>
    <r>
      <rPr>
        <sz val="11"/>
        <rFont val="Calibri"/>
        <family val="2"/>
        <scheme val="minor"/>
      </rPr>
      <t>.
    Value must fall within the range specified.</t>
    </r>
  </si>
  <si>
    <t>Process Temp</t>
  </si>
  <si>
    <t>27a</t>
  </si>
  <si>
    <r>
      <t xml:space="preserve">Min process temperature valid IF less than or equal to normal process temperature </t>
    </r>
    <r>
      <rPr>
        <b/>
        <sz val="11"/>
        <rFont val="Calibri"/>
        <family val="2"/>
        <scheme val="minor"/>
      </rPr>
      <t>DPL-OC-009c</t>
    </r>
  </si>
  <si>
    <t>27b</t>
  </si>
  <si>
    <r>
      <t xml:space="preserve">Validation of user entry is dependent on min process temp </t>
    </r>
    <r>
      <rPr>
        <b/>
        <sz val="11"/>
        <rFont val="Calibri"/>
        <family val="2"/>
        <scheme val="minor"/>
      </rPr>
      <t>DPL-OC-009b</t>
    </r>
    <r>
      <rPr>
        <sz val="11"/>
        <rFont val="Calibri"/>
        <family val="2"/>
        <scheme val="minor"/>
      </rPr>
      <t>.
    Value must fall within the range specified.</t>
    </r>
  </si>
  <si>
    <t>28a</t>
  </si>
  <si>
    <r>
      <t xml:space="preserve">Normal process temperature valid IF greater than or equal to min process temperature </t>
    </r>
    <r>
      <rPr>
        <b/>
        <sz val="11"/>
        <rFont val="Calibri"/>
        <family val="2"/>
        <scheme val="minor"/>
      </rPr>
      <t xml:space="preserve">DPL-OC-009b </t>
    </r>
    <r>
      <rPr>
        <sz val="11"/>
        <rFont val="Calibri"/>
        <family val="2"/>
        <scheme val="minor"/>
      </rPr>
      <t>AND less than or equal to max process temperature</t>
    </r>
    <r>
      <rPr>
        <b/>
        <sz val="11"/>
        <rFont val="Calibri"/>
        <family val="2"/>
        <scheme val="minor"/>
      </rPr>
      <t xml:space="preserve"> DPL-OC-009d</t>
    </r>
  </si>
  <si>
    <t>28b</t>
  </si>
  <si>
    <r>
      <t xml:space="preserve">Validation of user entry is dependent on normal process temp </t>
    </r>
    <r>
      <rPr>
        <b/>
        <sz val="11"/>
        <rFont val="Calibri"/>
        <family val="2"/>
        <scheme val="minor"/>
      </rPr>
      <t>DPL-OC-009c</t>
    </r>
    <r>
      <rPr>
        <sz val="11"/>
        <rFont val="Calibri"/>
        <family val="2"/>
        <scheme val="minor"/>
      </rPr>
      <t>.
    Value must fall within the range specified.</t>
    </r>
  </si>
  <si>
    <t>29a</t>
  </si>
  <si>
    <r>
      <t xml:space="preserve">Max process temperature valid IF greater than or equal to normal process temperature </t>
    </r>
    <r>
      <rPr>
        <b/>
        <sz val="11"/>
        <rFont val="Calibri"/>
        <family val="2"/>
        <scheme val="minor"/>
      </rPr>
      <t xml:space="preserve">DPL-OC-009c </t>
    </r>
    <r>
      <rPr>
        <sz val="11"/>
        <rFont val="Calibri"/>
        <family val="2"/>
        <scheme val="minor"/>
      </rPr>
      <t>AND less than or equal to design process temperature</t>
    </r>
    <r>
      <rPr>
        <b/>
        <sz val="11"/>
        <rFont val="Calibri"/>
        <family val="2"/>
        <scheme val="minor"/>
      </rPr>
      <t xml:space="preserve"> DPL-OC-009e</t>
    </r>
  </si>
  <si>
    <t>29b</t>
  </si>
  <si>
    <r>
      <t xml:space="preserve">Validation of user entry is dependent on max process temp </t>
    </r>
    <r>
      <rPr>
        <b/>
        <sz val="11"/>
        <rFont val="Calibri"/>
        <family val="2"/>
        <scheme val="minor"/>
      </rPr>
      <t>DPL-OC-009d</t>
    </r>
    <r>
      <rPr>
        <sz val="11"/>
        <rFont val="Calibri"/>
        <family val="2"/>
        <scheme val="minor"/>
      </rPr>
      <t>.
    Value must fall within the range specified.</t>
    </r>
  </si>
  <si>
    <t>30a</t>
  </si>
  <si>
    <r>
      <t xml:space="preserve">Design process temperature valid IF greater than or equal to max process temperature </t>
    </r>
    <r>
      <rPr>
        <b/>
        <sz val="11"/>
        <rFont val="Calibri"/>
        <family val="2"/>
        <scheme val="minor"/>
      </rPr>
      <t>DPL-OC-009d</t>
    </r>
  </si>
  <si>
    <t>30b</t>
  </si>
  <si>
    <r>
      <t xml:space="preserve">Validation of user entry is dependent on design process temp </t>
    </r>
    <r>
      <rPr>
        <b/>
        <sz val="11"/>
        <rFont val="Calibri"/>
        <family val="2"/>
        <scheme val="minor"/>
      </rPr>
      <t>DPL-OC-009e</t>
    </r>
    <r>
      <rPr>
        <sz val="11"/>
        <rFont val="Calibri"/>
        <family val="2"/>
        <scheme val="minor"/>
      </rPr>
      <t>.
    Value must fall within the range specified.</t>
    </r>
  </si>
  <si>
    <t>High pressure side process temp</t>
  </si>
  <si>
    <t>31a</t>
  </si>
  <si>
    <r>
      <t xml:space="preserve">Min high pressure side process temperature valid IF less than or equal to normal high pressure side process temperature </t>
    </r>
    <r>
      <rPr>
        <b/>
        <sz val="11"/>
        <rFont val="Calibri"/>
        <family val="2"/>
        <scheme val="minor"/>
      </rPr>
      <t>DPL-OC-010c</t>
    </r>
  </si>
  <si>
    <t>31b</t>
  </si>
  <si>
    <r>
      <t xml:space="preserve">Validation of user entry is dependent on min high pressure side process temp </t>
    </r>
    <r>
      <rPr>
        <b/>
        <sz val="11"/>
        <rFont val="Calibri"/>
        <family val="2"/>
        <scheme val="minor"/>
      </rPr>
      <t>DPL-OC-010b</t>
    </r>
    <r>
      <rPr>
        <sz val="11"/>
        <rFont val="Calibri"/>
        <family val="2"/>
        <scheme val="minor"/>
      </rPr>
      <t>.
    Value must fall within the range specified.</t>
    </r>
  </si>
  <si>
    <t>32a</t>
  </si>
  <si>
    <r>
      <t xml:space="preserve">Normal high pressure side process temperature valid IF greater than or equal to min high pressure side process temperature </t>
    </r>
    <r>
      <rPr>
        <b/>
        <sz val="11"/>
        <rFont val="Calibri"/>
        <family val="2"/>
        <scheme val="minor"/>
      </rPr>
      <t>DPL-OC-010b</t>
    </r>
    <r>
      <rPr>
        <sz val="11"/>
        <rFont val="Calibri"/>
        <family val="2"/>
        <scheme val="minor"/>
      </rPr>
      <t xml:space="preserve"> AND less than or equal to max high pressure side process temperature </t>
    </r>
    <r>
      <rPr>
        <b/>
        <sz val="11"/>
        <rFont val="Calibri"/>
        <family val="2"/>
        <scheme val="minor"/>
      </rPr>
      <t>DPL-OC-0010d</t>
    </r>
  </si>
  <si>
    <t>32b</t>
  </si>
  <si>
    <r>
      <t xml:space="preserve">Validation of user entry is dependent on normal high pressure side process temp </t>
    </r>
    <r>
      <rPr>
        <b/>
        <sz val="11"/>
        <rFont val="Calibri"/>
        <family val="2"/>
        <scheme val="minor"/>
      </rPr>
      <t>DPL-OC-010c</t>
    </r>
    <r>
      <rPr>
        <sz val="11"/>
        <rFont val="Calibri"/>
        <family val="2"/>
        <scheme val="minor"/>
      </rPr>
      <t>.
    Value must fall within the range specified.</t>
    </r>
  </si>
  <si>
    <t>33a</t>
  </si>
  <si>
    <r>
      <t xml:space="preserve">Max high pressure side process temperature valid IF greater than or equal to normal high pressure side process temperature </t>
    </r>
    <r>
      <rPr>
        <b/>
        <sz val="11"/>
        <rFont val="Calibri"/>
        <family val="2"/>
        <scheme val="minor"/>
      </rPr>
      <t xml:space="preserve">DPL-OC-010c </t>
    </r>
    <r>
      <rPr>
        <sz val="11"/>
        <rFont val="Calibri"/>
        <family val="2"/>
        <scheme val="minor"/>
      </rPr>
      <t>AND less than or equal to design high pressure side process temperature</t>
    </r>
    <r>
      <rPr>
        <b/>
        <sz val="11"/>
        <rFont val="Calibri"/>
        <family val="2"/>
        <scheme val="minor"/>
      </rPr>
      <t xml:space="preserve"> DPL-OC-010e</t>
    </r>
  </si>
  <si>
    <t>33b</t>
  </si>
  <si>
    <r>
      <t xml:space="preserve">Validation of user entry is dependent on max high pressure side process temp </t>
    </r>
    <r>
      <rPr>
        <b/>
        <sz val="11"/>
        <rFont val="Calibri"/>
        <family val="2"/>
        <scheme val="minor"/>
      </rPr>
      <t>DPL-OC-010d</t>
    </r>
    <r>
      <rPr>
        <sz val="11"/>
        <rFont val="Calibri"/>
        <family val="2"/>
        <scheme val="minor"/>
      </rPr>
      <t>.
    Value must fall within the range specified.</t>
    </r>
  </si>
  <si>
    <t>34a</t>
  </si>
  <si>
    <r>
      <t xml:space="preserve">Design high pressure side process temperature valid IF greater than or equal to max high pressure side process temperature </t>
    </r>
    <r>
      <rPr>
        <b/>
        <sz val="11"/>
        <rFont val="Calibri"/>
        <family val="2"/>
        <scheme val="minor"/>
      </rPr>
      <t>DPL-OC-0010d</t>
    </r>
  </si>
  <si>
    <t>34b</t>
  </si>
  <si>
    <r>
      <t xml:space="preserve">Validation of user entry is dependent on design high pressure side process temp </t>
    </r>
    <r>
      <rPr>
        <b/>
        <sz val="11"/>
        <rFont val="Calibri"/>
        <family val="2"/>
        <scheme val="minor"/>
      </rPr>
      <t>DPL-OC-010e</t>
    </r>
    <r>
      <rPr>
        <sz val="11"/>
        <rFont val="Calibri"/>
        <family val="2"/>
        <scheme val="minor"/>
      </rPr>
      <t>.
    Value must fall within the range specified.</t>
    </r>
  </si>
  <si>
    <t>Low pressure side process temp</t>
  </si>
  <si>
    <t>35a</t>
  </si>
  <si>
    <r>
      <t xml:space="preserve">Min low pressure side process temperature valid IF less than or equal to normal low pressure side process temperature </t>
    </r>
    <r>
      <rPr>
        <b/>
        <sz val="11"/>
        <rFont val="Calibri"/>
        <family val="2"/>
        <scheme val="minor"/>
      </rPr>
      <t>DPL-OC-011c</t>
    </r>
  </si>
  <si>
    <t>35b</t>
  </si>
  <si>
    <r>
      <t xml:space="preserve">Validation of user entry is dependent on min low pressure side process temp </t>
    </r>
    <r>
      <rPr>
        <b/>
        <sz val="11"/>
        <rFont val="Calibri"/>
        <family val="2"/>
        <scheme val="minor"/>
      </rPr>
      <t>DPL-OC-011b</t>
    </r>
    <r>
      <rPr>
        <sz val="11"/>
        <rFont val="Calibri"/>
        <family val="2"/>
        <scheme val="minor"/>
      </rPr>
      <t>.
    Value must fall within the range specified.</t>
    </r>
  </si>
  <si>
    <t>36a</t>
  </si>
  <si>
    <r>
      <t xml:space="preserve">Normal low pressure side process temperature valid IF greater than or equal to min low pressure side process temperature </t>
    </r>
    <r>
      <rPr>
        <b/>
        <sz val="11"/>
        <rFont val="Calibri"/>
        <family val="2"/>
        <scheme val="minor"/>
      </rPr>
      <t>DPL-OC-011b</t>
    </r>
    <r>
      <rPr>
        <sz val="11"/>
        <rFont val="Calibri"/>
        <family val="2"/>
        <scheme val="minor"/>
      </rPr>
      <t xml:space="preserve"> AND less than or equal to max low pressure side process temperature </t>
    </r>
    <r>
      <rPr>
        <b/>
        <sz val="11"/>
        <rFont val="Calibri"/>
        <family val="2"/>
        <scheme val="minor"/>
      </rPr>
      <t>DPL-OC-0011d</t>
    </r>
  </si>
  <si>
    <t>36b</t>
  </si>
  <si>
    <r>
      <t xml:space="preserve">Validation of user entry is dependent on normal low pressure side process temp </t>
    </r>
    <r>
      <rPr>
        <b/>
        <sz val="11"/>
        <rFont val="Calibri"/>
        <family val="2"/>
        <scheme val="minor"/>
      </rPr>
      <t>DPL-OC-011c</t>
    </r>
    <r>
      <rPr>
        <sz val="11"/>
        <rFont val="Calibri"/>
        <family val="2"/>
        <scheme val="minor"/>
      </rPr>
      <t>.
    Value must fall within the range specified.</t>
    </r>
  </si>
  <si>
    <t>37a</t>
  </si>
  <si>
    <r>
      <t xml:space="preserve">Max low pressure side process temperature valid IF greater than or equal to normal low pressure side process temperature </t>
    </r>
    <r>
      <rPr>
        <b/>
        <sz val="11"/>
        <rFont val="Calibri"/>
        <family val="2"/>
        <scheme val="minor"/>
      </rPr>
      <t xml:space="preserve">DPL-OC-011c </t>
    </r>
    <r>
      <rPr>
        <sz val="11"/>
        <rFont val="Calibri"/>
        <family val="2"/>
        <scheme val="minor"/>
      </rPr>
      <t>AND less than or equal to design low pressure side process temperature</t>
    </r>
    <r>
      <rPr>
        <b/>
        <sz val="11"/>
        <rFont val="Calibri"/>
        <family val="2"/>
        <scheme val="minor"/>
      </rPr>
      <t xml:space="preserve"> DPL-OC-011e</t>
    </r>
  </si>
  <si>
    <t>37b</t>
  </si>
  <si>
    <r>
      <t xml:space="preserve">Validation of user entry is dependent on max low pressure side process temp </t>
    </r>
    <r>
      <rPr>
        <b/>
        <sz val="11"/>
        <rFont val="Calibri"/>
        <family val="2"/>
        <scheme val="minor"/>
      </rPr>
      <t>DPL-OC-011d</t>
    </r>
    <r>
      <rPr>
        <sz val="11"/>
        <rFont val="Calibri"/>
        <family val="2"/>
        <scheme val="minor"/>
      </rPr>
      <t>.
    Value must fall within the range specified.</t>
    </r>
  </si>
  <si>
    <t>38a</t>
  </si>
  <si>
    <r>
      <t xml:space="preserve">Design low pressure side process temperature valid IF greater than or equal to max low pressure side process temperature </t>
    </r>
    <r>
      <rPr>
        <b/>
        <sz val="11"/>
        <rFont val="Calibri"/>
        <family val="2"/>
        <scheme val="minor"/>
      </rPr>
      <t>DPL-OC-0011d</t>
    </r>
  </si>
  <si>
    <t>38b</t>
  </si>
  <si>
    <r>
      <t xml:space="preserve">Validation of user entry is dependent on design low pressure side process temp </t>
    </r>
    <r>
      <rPr>
        <b/>
        <sz val="11"/>
        <rFont val="Calibri"/>
        <family val="2"/>
        <scheme val="minor"/>
      </rPr>
      <t>DPL-OC-011e</t>
    </r>
    <r>
      <rPr>
        <sz val="11"/>
        <rFont val="Calibri"/>
        <family val="2"/>
        <scheme val="minor"/>
      </rPr>
      <t>.
    Value must fall within the range specified.</t>
    </r>
  </si>
  <si>
    <t>Ambient Temp</t>
  </si>
  <si>
    <t>39a</t>
  </si>
  <si>
    <r>
      <t>Min ambient temperature valid IF less than or equal to normal ambient temperature</t>
    </r>
    <r>
      <rPr>
        <b/>
        <sz val="11"/>
        <rFont val="Calibri"/>
        <family val="2"/>
        <scheme val="minor"/>
      </rPr>
      <t xml:space="preserve"> DPL-OC-012c</t>
    </r>
  </si>
  <si>
    <t>39b</t>
  </si>
  <si>
    <r>
      <t xml:space="preserve">Validation of user entry is dependent on min ambient temp </t>
    </r>
    <r>
      <rPr>
        <b/>
        <sz val="11"/>
        <rFont val="Calibri"/>
        <family val="2"/>
        <scheme val="minor"/>
      </rPr>
      <t>DPL-OC-012b</t>
    </r>
    <r>
      <rPr>
        <sz val="11"/>
        <rFont val="Calibri"/>
        <family val="2"/>
        <scheme val="minor"/>
      </rPr>
      <t>.
    Value must fall within the range specified.</t>
    </r>
  </si>
  <si>
    <t>40a</t>
  </si>
  <si>
    <r>
      <t xml:space="preserve">Normal ambient temperature valid IF greater than or equal to min ambient temperature </t>
    </r>
    <r>
      <rPr>
        <b/>
        <sz val="11"/>
        <rFont val="Calibri"/>
        <family val="2"/>
        <scheme val="minor"/>
      </rPr>
      <t>DPL-OC-012b</t>
    </r>
    <r>
      <rPr>
        <sz val="11"/>
        <rFont val="Calibri"/>
        <family val="2"/>
        <scheme val="minor"/>
      </rPr>
      <t xml:space="preserve"> AND less than or equal to max ambient temperature</t>
    </r>
    <r>
      <rPr>
        <b/>
        <sz val="11"/>
        <rFont val="Calibri"/>
        <family val="2"/>
        <scheme val="minor"/>
      </rPr>
      <t xml:space="preserve"> DPL-OC-012d</t>
    </r>
  </si>
  <si>
    <t>40b</t>
  </si>
  <si>
    <r>
      <t xml:space="preserve">Validation of user entry is dependent on normal ambient temp </t>
    </r>
    <r>
      <rPr>
        <b/>
        <sz val="11"/>
        <rFont val="Calibri"/>
        <family val="2"/>
        <scheme val="minor"/>
      </rPr>
      <t>DPL-OC-012c</t>
    </r>
    <r>
      <rPr>
        <sz val="11"/>
        <rFont val="Calibri"/>
        <family val="2"/>
        <scheme val="minor"/>
      </rPr>
      <t>.
    Value must fall within the range specified.</t>
    </r>
  </si>
  <si>
    <t>41a</t>
  </si>
  <si>
    <r>
      <t xml:space="preserve">Max ambient temperature valid IF greater than or equal to normal ambient temperature </t>
    </r>
    <r>
      <rPr>
        <b/>
        <sz val="11"/>
        <rFont val="Calibri"/>
        <family val="2"/>
        <scheme val="minor"/>
      </rPr>
      <t>DPL-OC-012c</t>
    </r>
  </si>
  <si>
    <t>41b</t>
  </si>
  <si>
    <r>
      <t xml:space="preserve">Validation of user entry is dependent on max ambient temp </t>
    </r>
    <r>
      <rPr>
        <b/>
        <sz val="11"/>
        <rFont val="Calibri"/>
        <family val="2"/>
        <scheme val="minor"/>
      </rPr>
      <t>DPL-OC-012d</t>
    </r>
    <r>
      <rPr>
        <sz val="11"/>
        <rFont val="Calibri"/>
        <family val="2"/>
        <scheme val="minor"/>
      </rPr>
      <t>.
    Value must fall within the range specified.</t>
    </r>
  </si>
  <si>
    <r>
      <t xml:space="preserve">Density unit dropdown available IF 'DENSITY' is selected in segmented control </t>
    </r>
    <r>
      <rPr>
        <b/>
        <sz val="11"/>
        <rFont val="Calibri"/>
        <family val="2"/>
        <scheme val="minor"/>
      </rPr>
      <t>DPL-OC-016</t>
    </r>
  </si>
  <si>
    <r>
      <t xml:space="preserve">Available IF 'Flanged' is selected in segmented control </t>
    </r>
    <r>
      <rPr>
        <b/>
        <sz val="11"/>
        <rFont val="Calibri"/>
        <family val="2"/>
        <scheme val="minor"/>
      </rPr>
      <t>DPL-CS-002</t>
    </r>
  </si>
  <si>
    <r>
      <t xml:space="preserve">Available IF 'Threaded' is selected in segmented control </t>
    </r>
    <r>
      <rPr>
        <b/>
        <sz val="11"/>
        <rFont val="Calibri"/>
        <family val="2"/>
        <scheme val="minor"/>
      </rPr>
      <t>DPL-CS-002</t>
    </r>
  </si>
  <si>
    <t xml:space="preserve">Radio buttons are mutually exclusive, when one radio button is selected, the other is automatically de-selected, when in the same active segment control. Only the selected radio button on the active segment control is valid. </t>
  </si>
  <si>
    <r>
      <t xml:space="preserve">Display the element text from the selected radio button on the active segmented control </t>
    </r>
    <r>
      <rPr>
        <b/>
        <sz val="11"/>
        <color theme="1"/>
        <rFont val="Calibri"/>
        <family val="2"/>
        <scheme val="minor"/>
      </rPr>
      <t>DPL-CS-002</t>
    </r>
    <r>
      <rPr>
        <sz val="11"/>
        <color theme="1"/>
        <rFont val="Calibri"/>
        <family val="2"/>
        <scheme val="minor"/>
      </rPr>
      <t xml:space="preserve"> on page </t>
    </r>
    <r>
      <rPr>
        <b/>
        <sz val="11"/>
        <color theme="1"/>
        <rFont val="Calibri"/>
        <family val="2"/>
        <scheme val="minor"/>
      </rPr>
      <t>DPL-CS-001</t>
    </r>
  </si>
  <si>
    <r>
      <t xml:space="preserve">Display the image associated to the selected radio button on the active segmented control </t>
    </r>
    <r>
      <rPr>
        <b/>
        <sz val="11"/>
        <color theme="1"/>
        <rFont val="Calibri"/>
        <family val="2"/>
        <scheme val="minor"/>
      </rPr>
      <t>DPL-CS-002</t>
    </r>
    <r>
      <rPr>
        <sz val="11"/>
        <color theme="1"/>
        <rFont val="Calibri"/>
        <family val="2"/>
        <scheme val="minor"/>
      </rPr>
      <t xml:space="preserve"> on page </t>
    </r>
    <r>
      <rPr>
        <b/>
        <sz val="11"/>
        <color theme="1"/>
        <rFont val="Calibri"/>
        <family val="2"/>
        <scheme val="minor"/>
      </rPr>
      <t>DPL-CS-001</t>
    </r>
  </si>
  <si>
    <r>
      <t xml:space="preserve">Gasket surface finish available IF one of the following radio buttons is selected on the active segmented control </t>
    </r>
    <r>
      <rPr>
        <b/>
        <sz val="11"/>
        <rFont val="Calibri"/>
        <family val="2"/>
        <scheme val="minor"/>
      </rPr>
      <t>DPL-CS-002:</t>
    </r>
    <r>
      <rPr>
        <sz val="11"/>
        <rFont val="Calibri"/>
        <family val="2"/>
        <scheme val="minor"/>
      </rPr>
      <t xml:space="preserve">
    Flanged Seal </t>
    </r>
    <r>
      <rPr>
        <b/>
        <sz val="11"/>
        <rFont val="Calibri"/>
        <family val="2"/>
        <scheme val="minor"/>
      </rPr>
      <t>DPL-CS-003</t>
    </r>
    <r>
      <rPr>
        <sz val="11"/>
        <rFont val="Calibri"/>
        <family val="2"/>
        <scheme val="minor"/>
      </rPr>
      <t xml:space="preserve">
    Extended Flanged Seal </t>
    </r>
    <r>
      <rPr>
        <b/>
        <sz val="11"/>
        <rFont val="Calibri"/>
        <family val="2"/>
        <scheme val="minor"/>
      </rPr>
      <t>DPL-CS-006</t>
    </r>
    <r>
      <rPr>
        <sz val="11"/>
        <rFont val="Calibri"/>
        <family val="2"/>
        <scheme val="minor"/>
      </rPr>
      <t xml:space="preserve">
    Pancake Seal </t>
    </r>
    <r>
      <rPr>
        <b/>
        <sz val="11"/>
        <rFont val="Calibri"/>
        <family val="2"/>
        <scheme val="minor"/>
      </rPr>
      <t>DPL-CS-009</t>
    </r>
    <r>
      <rPr>
        <sz val="11"/>
        <rFont val="Calibri"/>
        <family val="2"/>
        <scheme val="minor"/>
      </rPr>
      <t xml:space="preserve">
    Level Flange </t>
    </r>
    <r>
      <rPr>
        <b/>
        <sz val="11"/>
        <rFont val="Calibri"/>
        <family val="2"/>
        <scheme val="minor"/>
      </rPr>
      <t>DPL-CS-012</t>
    </r>
  </si>
  <si>
    <r>
      <t xml:space="preserve">Extension diameter and length Available IF extended flanged seal </t>
    </r>
    <r>
      <rPr>
        <b/>
        <sz val="11"/>
        <rFont val="Calibri"/>
        <family val="2"/>
        <scheme val="minor"/>
      </rPr>
      <t xml:space="preserve">DPL-CS-006 </t>
    </r>
    <r>
      <rPr>
        <sz val="11"/>
        <rFont val="Calibri"/>
        <family val="2"/>
        <scheme val="minor"/>
      </rPr>
      <t>was selected</t>
    </r>
  </si>
  <si>
    <t>Failure Message</t>
  </si>
  <si>
    <t>Validation occurs:</t>
  </si>
  <si>
    <t>Continue?</t>
  </si>
  <si>
    <t>Overridable by Internal User?</t>
  </si>
  <si>
    <t>Requires Approval?</t>
  </si>
  <si>
    <t>Print on Calc Sheet</t>
  </si>
  <si>
    <t>Calculation Report Error Message</t>
  </si>
  <si>
    <t>Notes</t>
  </si>
  <si>
    <t>Please select input value.</t>
  </si>
  <si>
    <t>-When user clicks 'Next' or 'Configure'</t>
  </si>
  <si>
    <t>Minimum Process Level (X) must be smaller than Maximum Process Level (Y)</t>
  </si>
  <si>
    <t>-Once the field is no longer selected</t>
  </si>
  <si>
    <t>Maximum Process Level (Y) must be larger than Minimum Process Level (X)</t>
  </si>
  <si>
    <t>Distance Between Connections (Z) must be within the range [lower limit] to [upper limit]</t>
  </si>
  <si>
    <t>Dynamic values in brackets are displayed in the corresponding user-selected unit.</t>
  </si>
  <si>
    <t>Distance Between Connections (Z) must be greater than Maximum Process Level (Y)</t>
  </si>
  <si>
    <t>Minimum pressure must be less than normal pressure</t>
  </si>
  <si>
    <t>Normal pressure must be greater than minimum and less than maximum pressure</t>
  </si>
  <si>
    <t>Maximum pressure must be greater than normal and less than design pressure</t>
  </si>
  <si>
    <t>Design pressure must be greater than maximum pressure</t>
  </si>
  <si>
    <t>Minimum process temperature must be less than normal process temperature</t>
  </si>
  <si>
    <t>Normal process temperature must be greater than minimum and less than maximum process temperature</t>
  </si>
  <si>
    <t>Maximum process temperature must be greater than normal and less than design process temperature</t>
  </si>
  <si>
    <t>Design process temperature must be greater than maximum process temperature</t>
  </si>
  <si>
    <t>Minimum ambient temperature must be less than normal ambient temperature</t>
  </si>
  <si>
    <t>Normal ambient temperature must be greater than minimum and less than maximum ambient temperature</t>
  </si>
  <si>
    <t>Maximum ambient temperature must be greater than normal ambient temperature</t>
  </si>
  <si>
    <t>Static pressure must be within the range [lower limit] to [upper limit]</t>
  </si>
  <si>
    <t>Process Level must be within the range [lower limit] to [upper limit]</t>
  </si>
  <si>
    <t>Process Temperature must be within the range [lower limit] to [upper limit]</t>
  </si>
  <si>
    <t>High Pressure Side Process Temperature must be within the range [lower limit] to [upper limit]</t>
  </si>
  <si>
    <t>Low Pressure Side Process Temperature must be within the range [lower limit] to [upper limit]</t>
  </si>
  <si>
    <t>Ambient Temperature must be within the range [lower limit] to [upper limit]</t>
  </si>
  <si>
    <t>Availability Restrictions</t>
  </si>
  <si>
    <t>Approval = toggle message pops up, need to copy Oracle rules to here</t>
  </si>
  <si>
    <t>Pop up with warning message:</t>
  </si>
  <si>
    <t>Rule Name</t>
  </si>
  <si>
    <t>Rule Logic</t>
  </si>
  <si>
    <t>ConnectionStyle</t>
  </si>
  <si>
    <t>Default</t>
  </si>
  <si>
    <t>Restrictions</t>
  </si>
  <si>
    <t>World Area</t>
  </si>
  <si>
    <t>ApplicationType</t>
  </si>
  <si>
    <t>Flanged</t>
  </si>
  <si>
    <t>Threaded</t>
  </si>
  <si>
    <t>Flanged Seal</t>
  </si>
  <si>
    <t>Extended Flanged Seal</t>
  </si>
  <si>
    <t>Pancake Seal</t>
  </si>
  <si>
    <t>Remote Threaded Seal - Female and Male Threads</t>
  </si>
  <si>
    <t>Flush Threaded Seal - Male Threads</t>
  </si>
  <si>
    <t>SealStyle</t>
  </si>
  <si>
    <t>FFW</t>
  </si>
  <si>
    <t>RemoteDiaphragmSize</t>
  </si>
  <si>
    <t>Flush Size</t>
  </si>
  <si>
    <r>
      <rPr>
        <b/>
        <sz val="10"/>
        <rFont val="Arial"/>
        <family val="2"/>
      </rPr>
      <t>not</t>
    </r>
    <r>
      <rPr>
        <sz val="10"/>
        <rFont val="Arial"/>
        <family val="2"/>
      </rPr>
      <t xml:space="preserve"> (Ring Type Joint, Type D (groove), Type C (tongue))</t>
    </r>
  </si>
  <si>
    <t>FCW</t>
  </si>
  <si>
    <t>Ring Type Joint</t>
  </si>
  <si>
    <t>FUW</t>
  </si>
  <si>
    <t>Type D (groove)</t>
  </si>
  <si>
    <t>FVW</t>
  </si>
  <si>
    <t>Type C (tongue)</t>
  </si>
  <si>
    <t>Flush Flanged Seal</t>
  </si>
  <si>
    <t>RFW</t>
  </si>
  <si>
    <t>Remote (2.4-in.), Remote (4.1-in.)</t>
  </si>
  <si>
    <r>
      <rPr>
        <b/>
        <sz val="10"/>
        <rFont val="Arial"/>
        <family val="2"/>
      </rPr>
      <t>not</t>
    </r>
    <r>
      <rPr>
        <sz val="10"/>
        <rFont val="Arial"/>
        <family val="2"/>
      </rPr>
      <t xml:space="preserve"> (Ring Type Joint)</t>
    </r>
  </si>
  <si>
    <t>RCW</t>
  </si>
  <si>
    <t>EFW</t>
  </si>
  <si>
    <t>PFW</t>
  </si>
  <si>
    <t>PCW</t>
  </si>
  <si>
    <t>Remote Threaded Seal - Female and Male</t>
  </si>
  <si>
    <t>RTW</t>
  </si>
  <si>
    <t>Flush Threaded Seal - Male</t>
  </si>
  <si>
    <t>HTS</t>
  </si>
  <si>
    <t>Remote (2.4-in.)</t>
  </si>
  <si>
    <t>OR</t>
  </si>
  <si>
    <t>Remote (4.1-in.)</t>
  </si>
  <si>
    <t>Internal</t>
  </si>
  <si>
    <t>1/2-in., 3/4-in., DN10, DN15, DN20, 10A, 15A, 20A</t>
  </si>
  <si>
    <t>1-in., 1-1/2-in., DN25, DN40, 25A, 40A</t>
  </si>
  <si>
    <r>
      <rPr>
        <b/>
        <sz val="10"/>
        <rFont val="Arial"/>
        <family val="2"/>
      </rPr>
      <t>not</t>
    </r>
    <r>
      <rPr>
        <sz val="10"/>
        <rFont val="Arial"/>
        <family val="2"/>
      </rPr>
      <t xml:space="preserve"> (Type C (Tongue), Type D (Groove))</t>
    </r>
  </si>
  <si>
    <t>2-in., DN50, 50A,</t>
  </si>
  <si>
    <t>3-in., DN80, 80A</t>
  </si>
  <si>
    <t>4-in., DN100, 100A</t>
  </si>
  <si>
    <t>(Type C (Tongue), Type D (Groove)</t>
  </si>
  <si>
    <t>Flanged Seal
Extended Flanged Seal
Pancake Seal</t>
  </si>
  <si>
    <t>ASME B16.5</t>
  </si>
  <si>
    <t>HG20615</t>
  </si>
  <si>
    <t>China Only</t>
  </si>
  <si>
    <t>EN 1092-1</t>
  </si>
  <si>
    <t>HG20592</t>
  </si>
  <si>
    <t>GOST 33259-15</t>
  </si>
  <si>
    <t>JIS B2238</t>
  </si>
  <si>
    <t>ASME B1.20.1</t>
  </si>
  <si>
    <t>EN 10226-1 / ISO 228-1</t>
  </si>
  <si>
    <t>GB/T 12716</t>
  </si>
  <si>
    <t>GB/T Metric</t>
  </si>
  <si>
    <t>ISO 228-1</t>
  </si>
  <si>
    <t>ConnectionType</t>
  </si>
  <si>
    <t>Raised face (standard)</t>
  </si>
  <si>
    <t xml:space="preserve"> Raised face (smooth)</t>
  </si>
  <si>
    <t xml:space="preserve"> Full face (standard)</t>
  </si>
  <si>
    <t>ASME B16.5, HG20615</t>
  </si>
  <si>
    <t xml:space="preserve"> Full face (smooth)</t>
  </si>
  <si>
    <t xml:space="preserve"> Ring type joint</t>
  </si>
  <si>
    <t>Type B1 (Standard)</t>
  </si>
  <si>
    <t>Type B2 (Smooth)</t>
  </si>
  <si>
    <t>Type C (Tongue)</t>
  </si>
  <si>
    <t>EN 1092-1, HG20592, GOST 33259-15</t>
  </si>
  <si>
    <t>Type D (Groove)</t>
  </si>
  <si>
    <t>Type E (Male)</t>
  </si>
  <si>
    <t>Type F (Female)</t>
  </si>
  <si>
    <t>Extended Flanged Seal
Pancake Seal</t>
  </si>
  <si>
    <t>1/2-in.</t>
  </si>
  <si>
    <t>3/4-in.</t>
  </si>
  <si>
    <t>1-in.</t>
  </si>
  <si>
    <t>1-1/2-in.</t>
  </si>
  <si>
    <t>2-in.</t>
  </si>
  <si>
    <t>3-in.</t>
  </si>
  <si>
    <t>4-in.</t>
  </si>
  <si>
    <t>DN10</t>
  </si>
  <si>
    <t>DN15</t>
  </si>
  <si>
    <t>DN20</t>
  </si>
  <si>
    <t>DN25</t>
  </si>
  <si>
    <t>DN40</t>
  </si>
  <si>
    <t>DN50</t>
  </si>
  <si>
    <t>DN80</t>
  </si>
  <si>
    <t>DN100</t>
  </si>
  <si>
    <t>Type C (Tongue), Type D (Groove)</t>
  </si>
  <si>
    <t>10A</t>
  </si>
  <si>
    <t>15A</t>
  </si>
  <si>
    <t>20A</t>
  </si>
  <si>
    <t>25A</t>
  </si>
  <si>
    <t>40A</t>
  </si>
  <si>
    <t>50A</t>
  </si>
  <si>
    <t>80A</t>
  </si>
  <si>
    <t>100A</t>
  </si>
  <si>
    <t xml:space="preserve">1-1/2-in. </t>
  </si>
  <si>
    <t>1-1/2-in</t>
  </si>
  <si>
    <t>1/4-18 NPT</t>
  </si>
  <si>
    <t>3/8-18 NPT</t>
  </si>
  <si>
    <t>1/2-14 NPT</t>
  </si>
  <si>
    <t>3/4-14 NPT</t>
  </si>
  <si>
    <t>ASME B1.20.1, G GB/T 12716</t>
  </si>
  <si>
    <t>1-11.5 NPT</t>
  </si>
  <si>
    <t>1 1/4-11.5 NPT</t>
  </si>
  <si>
    <t>1 1/2-11.5 NPT</t>
  </si>
  <si>
    <t>G1/2A</t>
  </si>
  <si>
    <t>EN 10226-1 / ISO 228-1, GB/T Metric</t>
  </si>
  <si>
    <t>R1/2</t>
  </si>
  <si>
    <t>1-1/2-11.5 NPT</t>
  </si>
  <si>
    <t>2-11.5 NPT</t>
  </si>
  <si>
    <t>G1 BSP</t>
  </si>
  <si>
    <t>G 1-1/2 BSP</t>
  </si>
  <si>
    <t>G2 BSP</t>
  </si>
  <si>
    <t>FFW, FCW, RFW, RCW, EFW, PFW, PCW</t>
  </si>
  <si>
    <t>Class 150</t>
  </si>
  <si>
    <t>Class 300</t>
  </si>
  <si>
    <t>Class 600</t>
  </si>
  <si>
    <t>Class 900</t>
  </si>
  <si>
    <t>Class 1500</t>
  </si>
  <si>
    <t>Class 2500</t>
  </si>
  <si>
    <t>FFW, FVW, FUW, RFW, EFW, PFW</t>
  </si>
  <si>
    <t>PN6</t>
  </si>
  <si>
    <t>PN10/16</t>
  </si>
  <si>
    <t>PN40</t>
  </si>
  <si>
    <t>PN63</t>
  </si>
  <si>
    <t>PN100</t>
  </si>
  <si>
    <t>PN160</t>
  </si>
  <si>
    <t>10K</t>
  </si>
  <si>
    <t>20K</t>
  </si>
  <si>
    <t>40K</t>
  </si>
  <si>
    <t>800 psi</t>
  </si>
  <si>
    <t>2,500 psi</t>
  </si>
  <si>
    <t>5,000 psi</t>
  </si>
  <si>
    <t>10,000 psi</t>
  </si>
  <si>
    <t>1,500 psi</t>
  </si>
  <si>
    <t>103 bar</t>
  </si>
  <si>
    <t>172 bar</t>
  </si>
  <si>
    <t>344 bar</t>
  </si>
  <si>
    <t>8700 psi (600 bar)</t>
  </si>
  <si>
    <t>6000 psi (414 bar)</t>
  </si>
  <si>
    <t>4000 psi (276 bar)</t>
  </si>
  <si>
    <t>Schedule 80 (1.45-in.)</t>
  </si>
  <si>
    <t>Special extension diameter</t>
  </si>
  <si>
    <t>Schedule 80 (1.90-in.)</t>
  </si>
  <si>
    <t>Schedule 80 (2.58-in.)</t>
  </si>
  <si>
    <t>Schedule 40 (2.85-in.)</t>
  </si>
  <si>
    <t>Headbox (2.875-in.)</t>
  </si>
  <si>
    <t>2.99-in.</t>
  </si>
  <si>
    <t>Schedule 80 (3.50-in.)</t>
  </si>
  <si>
    <t>Schedule 40 (3.70-in.)</t>
  </si>
  <si>
    <t>Headbox (3.78-in.)</t>
  </si>
  <si>
    <t>37 mm</t>
  </si>
  <si>
    <t>DN40, 40A</t>
  </si>
  <si>
    <t>48 mm</t>
  </si>
  <si>
    <t>DN50, 50A</t>
  </si>
  <si>
    <t>Headbox (73 mm)</t>
  </si>
  <si>
    <t>66 mm</t>
  </si>
  <si>
    <t>72 mm</t>
  </si>
  <si>
    <t>DN80, 80A</t>
  </si>
  <si>
    <t>76 mm</t>
  </si>
  <si>
    <t>89 mm</t>
  </si>
  <si>
    <t>Headbox (96 mm)</t>
  </si>
  <si>
    <t>DN100, 100A</t>
  </si>
  <si>
    <t>94 mm</t>
  </si>
  <si>
    <r>
      <t>L</t>
    </r>
    <r>
      <rPr>
        <b/>
        <vertAlign val="subscript"/>
        <sz val="11"/>
        <color theme="0"/>
        <rFont val="Calibri"/>
        <family val="2"/>
        <scheme val="minor"/>
      </rPr>
      <t>NomExL</t>
    </r>
    <r>
      <rPr>
        <b/>
        <sz val="11"/>
        <color theme="0"/>
        <rFont val="Calibri"/>
        <family val="2"/>
        <scheme val="minor"/>
      </rPr>
      <t xml:space="preserve"> (inches)</t>
    </r>
  </si>
  <si>
    <t>6-in.</t>
  </si>
  <si>
    <t>8-in.</t>
  </si>
  <si>
    <t>5-in.</t>
  </si>
  <si>
    <t>7-in.</t>
  </si>
  <si>
    <t>9-in.</t>
  </si>
  <si>
    <t>0-in.</t>
  </si>
  <si>
    <t>10-in.</t>
  </si>
  <si>
    <t>11-in.</t>
  </si>
  <si>
    <t>12-in.</t>
  </si>
  <si>
    <t>13-in.</t>
  </si>
  <si>
    <t>14-in.</t>
  </si>
  <si>
    <t>15-in.</t>
  </si>
  <si>
    <t>16-in.</t>
  </si>
  <si>
    <t>17-in.</t>
  </si>
  <si>
    <t>18-in.</t>
  </si>
  <si>
    <t>19-in.</t>
  </si>
  <si>
    <t>20-in.</t>
  </si>
  <si>
    <t>21-in.</t>
  </si>
  <si>
    <t>22-in.</t>
  </si>
  <si>
    <t>23-in.</t>
  </si>
  <si>
    <t>24-in.</t>
  </si>
  <si>
    <t>25-in.</t>
  </si>
  <si>
    <t>26-in.</t>
  </si>
  <si>
    <t>27-in.</t>
  </si>
  <si>
    <t>28-in.</t>
  </si>
  <si>
    <t>29-in.</t>
  </si>
  <si>
    <t>30-in.</t>
  </si>
  <si>
    <t>0 mm</t>
  </si>
  <si>
    <t>25 mm</t>
  </si>
  <si>
    <t>50 mm</t>
  </si>
  <si>
    <t>75 mm</t>
  </si>
  <si>
    <t>100 mm</t>
  </si>
  <si>
    <t>125 mm</t>
  </si>
  <si>
    <t>150 mm</t>
  </si>
  <si>
    <t>175 mm</t>
  </si>
  <si>
    <t>200 mm</t>
  </si>
  <si>
    <t>225 mm</t>
  </si>
  <si>
    <t>250 mm</t>
  </si>
  <si>
    <t>275 mm</t>
  </si>
  <si>
    <t>300 mm</t>
  </si>
  <si>
    <t>325 mm</t>
  </si>
  <si>
    <t>350 mm</t>
  </si>
  <si>
    <t>375 mm</t>
  </si>
  <si>
    <t>400 mm</t>
  </si>
  <si>
    <t>425 mm</t>
  </si>
  <si>
    <t>450 mm</t>
  </si>
  <si>
    <t>475 mm</t>
  </si>
  <si>
    <t>500 mm</t>
  </si>
  <si>
    <t>525 mm</t>
  </si>
  <si>
    <t>550 mm</t>
  </si>
  <si>
    <t>575 mm</t>
  </si>
  <si>
    <t>600 mm</t>
  </si>
  <si>
    <t>625 mm</t>
  </si>
  <si>
    <t>650 mm</t>
  </si>
  <si>
    <t>675 mm</t>
  </si>
  <si>
    <t>700 mm</t>
  </si>
  <si>
    <t>725 mm</t>
  </si>
  <si>
    <t>EN 1092-1 , HG20592, GOST 33259-15, JIS B2238</t>
  </si>
  <si>
    <t>Note</t>
  </si>
  <si>
    <t>EFW MSD</t>
  </si>
  <si>
    <t>01199-4014</t>
  </si>
  <si>
    <t>M</t>
  </si>
  <si>
    <t>ANSI/ASME B16.5 (American Nat Stds Institute/American Society of Mech Eng) with mm Lengths</t>
  </si>
  <si>
    <r>
      <t>L</t>
    </r>
    <r>
      <rPr>
        <b/>
        <vertAlign val="subscript"/>
        <sz val="11"/>
        <color theme="0"/>
        <rFont val="Calibri"/>
        <family val="2"/>
        <scheme val="minor"/>
      </rPr>
      <t>AddExL</t>
    </r>
    <r>
      <rPr>
        <b/>
        <sz val="11"/>
        <color theme="0"/>
        <rFont val="Calibri"/>
        <family val="2"/>
        <scheme val="minor"/>
      </rPr>
      <t xml:space="preserve"> (inches)</t>
    </r>
  </si>
  <si>
    <t>1/8-in.</t>
  </si>
  <si>
    <t>1/4-in.</t>
  </si>
  <si>
    <t>3/8-in.</t>
  </si>
  <si>
    <t>5/8-in.</t>
  </si>
  <si>
    <t>7/8-in.</t>
  </si>
  <si>
    <t>2.5 mm</t>
  </si>
  <si>
    <t>5 mm</t>
  </si>
  <si>
    <t>7.5 mm</t>
  </si>
  <si>
    <t>10 mm</t>
  </si>
  <si>
    <t>12.5 mm</t>
  </si>
  <si>
    <t>15 mm</t>
  </si>
  <si>
    <t>17.5 mm</t>
  </si>
  <si>
    <t>20 mm</t>
  </si>
  <si>
    <t>22.5 mm</t>
  </si>
  <si>
    <r>
      <t>T</t>
    </r>
    <r>
      <rPr>
        <b/>
        <vertAlign val="subscript"/>
        <sz val="11"/>
        <color theme="0"/>
        <rFont val="Calibri"/>
        <family val="2"/>
        <scheme val="minor"/>
      </rPr>
      <t>max</t>
    </r>
  </si>
  <si>
    <t>316L SST</t>
  </si>
  <si>
    <t>304L SST</t>
  </si>
  <si>
    <t>Alloy C-276</t>
  </si>
  <si>
    <t>Alloy C-276 solid faceplate</t>
  </si>
  <si>
    <t>Tantalum</t>
  </si>
  <si>
    <t>Tantalum, brazed</t>
  </si>
  <si>
    <t>Alloy 400</t>
  </si>
  <si>
    <t>Duplex 2205 SST</t>
  </si>
  <si>
    <t>250°C</t>
  </si>
  <si>
    <t>Alloy 600</t>
  </si>
  <si>
    <t>Alloy B</t>
  </si>
  <si>
    <t>Alloy C-22</t>
  </si>
  <si>
    <t>Nickel 201</t>
  </si>
  <si>
    <t>Titanium grade 4</t>
  </si>
  <si>
    <t>150°C</t>
  </si>
  <si>
    <t>Titanium Gr. 4 solid faceplate</t>
  </si>
  <si>
    <t>Zirconium 702</t>
  </si>
  <si>
    <t>FCW, PCW</t>
  </si>
  <si>
    <t>Duplex 2205 SST solid faceplate</t>
  </si>
  <si>
    <t>FUW, FVW</t>
  </si>
  <si>
    <t>RFW, RCW, RTW</t>
  </si>
  <si>
    <t>Alloy 20</t>
  </si>
  <si>
    <t>Titanium grade 4 solid faceplate</t>
  </si>
  <si>
    <t>Diaphragm Coating</t>
  </si>
  <si>
    <t>FFW,RFW</t>
  </si>
  <si>
    <t>No coating</t>
  </si>
  <si>
    <t>ASME B16.5, EN 1092-1, GOST 33259-15, JIS B2238</t>
  </si>
  <si>
    <t>PTFE coated diaphragm for nonstick purposes only</t>
  </si>
  <si>
    <t>0.0002-in. (5 μm) gold plated diaphragm</t>
  </si>
  <si>
    <t>0.0006-in. (15 μm) gold plated diaphragm</t>
  </si>
  <si>
    <t xml:space="preserve">ASME B1.20.1, EN 10226-1 / ISO </t>
  </si>
  <si>
    <t>0.0010-in. (25 μm) gold plated diaphragm</t>
  </si>
  <si>
    <t>CorrosionShield</t>
  </si>
  <si>
    <t>PermeationShield</t>
  </si>
  <si>
    <t>HG20615, HG20592</t>
  </si>
  <si>
    <t>228-1GB/T 12716, GB/T Metric</t>
  </si>
  <si>
    <t>King Kong diaphragm coating</t>
  </si>
  <si>
    <t>FUW,FVW</t>
  </si>
  <si>
    <t>Ihsiu to review rule logic</t>
  </si>
  <si>
    <t>Cannot use King Kong diaphragm coating with one-piece design. Need to update Rule Logic once DesignStyle requirements are written.</t>
  </si>
  <si>
    <t>Include diaphragm material restrictions</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</si>
  <si>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CorrosionShield</t>
    </r>
  </si>
  <si>
    <t xml:space="preserve">Diaphragm materials in </t>
  </si>
  <si>
    <t>- Titanium Grade 2</t>
  </si>
  <si>
    <t>- Titanium Grade 4</t>
  </si>
  <si>
    <t>- Tantalum</t>
  </si>
  <si>
    <t>- Zirconium 702</t>
  </si>
  <si>
    <t>- Duplex 2205</t>
  </si>
  <si>
    <t>- Duplex 2507</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</si>
  <si>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PTFE coated diaphragm for nonstick purposes only</t>
    </r>
  </si>
  <si>
    <t>- Tantalum, brazed</t>
  </si>
  <si>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King Kong diaphragm coating</t>
    </r>
  </si>
  <si>
    <r>
      <rPr>
        <b/>
        <sz val="11"/>
        <color theme="1"/>
        <rFont val="Calibri"/>
        <family val="2"/>
        <scheme val="minor"/>
      </rPr>
      <t>Not</t>
    </r>
    <r>
      <rPr>
        <sz val="11"/>
        <color theme="1"/>
        <rFont val="Calibri"/>
        <family val="2"/>
        <scheme val="minor"/>
      </rPr>
      <t xml:space="preserve"> available with </t>
    </r>
    <r>
      <rPr>
        <b/>
        <sz val="11"/>
        <color theme="1"/>
        <rFont val="Calibri"/>
        <family val="2"/>
        <scheme val="minor"/>
      </rPr>
      <t>Gold plated diaphragm (all thickness)</t>
    </r>
  </si>
  <si>
    <t/>
  </si>
  <si>
    <r>
      <rPr>
        <b/>
        <sz val="11"/>
        <color theme="1"/>
        <rFont val="Calibri"/>
        <family val="2"/>
        <scheme val="minor"/>
      </rPr>
      <t>Only</t>
    </r>
    <r>
      <rPr>
        <sz val="11"/>
        <color theme="1"/>
        <rFont val="Calibri"/>
        <family val="2"/>
        <scheme val="minor"/>
      </rPr>
      <t xml:space="preserve"> available with </t>
    </r>
    <r>
      <rPr>
        <b/>
        <sz val="11"/>
        <color theme="1"/>
        <rFont val="Calibri"/>
        <family val="2"/>
        <scheme val="minor"/>
      </rPr>
      <t>PermeationShield</t>
    </r>
  </si>
  <si>
    <t>- 316SST</t>
  </si>
  <si>
    <t>- Alloy C276</t>
  </si>
  <si>
    <t>1299-FM</t>
  </si>
  <si>
    <t>FFW, FCW</t>
  </si>
  <si>
    <t>316 SST</t>
  </si>
  <si>
    <t>S</t>
  </si>
  <si>
    <t>RFW, RTW</t>
  </si>
  <si>
    <t>Carbon Steel</t>
  </si>
  <si>
    <t>C</t>
  </si>
  <si>
    <r>
      <rPr>
        <b/>
        <sz val="10"/>
        <rFont val="Arial"/>
        <family val="2"/>
      </rPr>
      <t>not</t>
    </r>
    <r>
      <rPr>
        <sz val="10"/>
        <rFont val="Arial"/>
        <family val="2"/>
      </rPr>
      <t xml:space="preserve"> (Titanium Gr. 4 solid faceplate)</t>
    </r>
  </si>
  <si>
    <t>FVW, FUW</t>
  </si>
  <si>
    <t>PFW, PCW</t>
  </si>
  <si>
    <t>No Flange</t>
  </si>
  <si>
    <t>N</t>
  </si>
  <si>
    <t>--</t>
  </si>
  <si>
    <t>Remaining work:</t>
  </si>
  <si>
    <t>1. Remove blocks per seal styles</t>
  </si>
  <si>
    <t>2. Review exactly how to integrate upper housing materials = upper housing material defined based on diaphragm material selection. If a diaphragm material with solid faceplate is selected, the faceplate will match the diaphragm material and the hub will be SST (with the exception of Titanium that gets a Ti hub)</t>
  </si>
  <si>
    <t>3. RCW,PFW,PCW, no flange: SOLVED: we now know seal styles</t>
  </si>
  <si>
    <t>4. Industry standard blocks?</t>
  </si>
  <si>
    <t>PIC team to look at updating this sheet</t>
  </si>
  <si>
    <t>Limited by seal style and diaphragm material - Blake or Ihsiu to confirm this</t>
  </si>
  <si>
    <t>Add in RFW exception rules (size/pressure rating) to account for stud bolt design</t>
  </si>
  <si>
    <t>316L/Carbon Steel</t>
  </si>
  <si>
    <t>316L/316</t>
  </si>
  <si>
    <t>Face same as Dia, 316 Mounting Flange</t>
  </si>
  <si>
    <t>Face same as Dia, Plated CS Mounting Flange</t>
  </si>
  <si>
    <t>Titianium Gr4, 316</t>
  </si>
  <si>
    <t>316L/304 SST</t>
  </si>
  <si>
    <t>Face same as Dia, 304 Mounting Flange</t>
  </si>
  <si>
    <t>Duplex 2205/Duplex 2205</t>
  </si>
  <si>
    <t>Titianium Gr2, 316</t>
  </si>
  <si>
    <t>316Ti SS</t>
  </si>
  <si>
    <t>316L SST Face, Flange from Alternate Mounting Flange</t>
  </si>
  <si>
    <t>Face same as Diaphragm, Flange from Alternate Mounting Flange</t>
  </si>
  <si>
    <t>MaterialGroup</t>
  </si>
  <si>
    <t>316 SST
304 SST
321 SST
347 SST
316L SST to TR2000 material data sheet SF301 revision B</t>
  </si>
  <si>
    <t>A</t>
  </si>
  <si>
    <t xml:space="preserve">Carbon steel
ASTM A350 Gr. LF2, zinc plated per ASTM B633 type 2
ASTM A350 LF2 class 1 CEV 0.42% max ladle analysis; C:0.23% max
ASTM A203 Gr. E/zinc plated ASTM B633 type 2
</t>
  </si>
  <si>
    <t>B</t>
  </si>
  <si>
    <t>Alloy C-276
Alloy 625
ASTM A182 Gr. F44
Duplex 2205
Duplex 2507
Titanium gr. 4
Duplex 2205 (UNS S31803 per NORSOK M-630 MDS D44)
A182 Gr. F22 CL3/zinc plated ASTM B633 type 2
A182 Gr F11 CL2/zinc plated ASTM B633 type 2</t>
  </si>
  <si>
    <t>D</t>
  </si>
  <si>
    <t>Titanium gr. 2</t>
  </si>
  <si>
    <t>E</t>
  </si>
  <si>
    <t>No flange, 316 SST upper housing</t>
  </si>
  <si>
    <t>Need logic to determine the material group for MWP calculations
Flange seals (including EES): look at lower housing material
Threaded/Hygenic based on pressure rating selected</t>
  </si>
  <si>
    <t>No mounting flange, Upper housing same as diaphragm</t>
  </si>
  <si>
    <t>No flange, 304 SST upper housing</t>
  </si>
  <si>
    <t>No flange, Alloy 400 upper housing</t>
  </si>
  <si>
    <t>No flange, C-276 upper housing</t>
  </si>
  <si>
    <t>No flange, Nickel 201 upper housing</t>
  </si>
  <si>
    <t>No flange, Alloy 20 upper housing</t>
  </si>
  <si>
    <t>1. Show all flanges and calculate MWP</t>
  </si>
  <si>
    <t>2. Special flange material, select in store with no MWP calculations…?</t>
  </si>
  <si>
    <t>3. Special: group them by ASME grouping (2.2…)</t>
  </si>
  <si>
    <t>To get a flanged pancake user must select a flange in Oracle</t>
  </si>
  <si>
    <t>FlangeMaterialGroup</t>
  </si>
  <si>
    <t>Will need a separate rule for the "No Flange" options to drive the lower housing MWP</t>
  </si>
  <si>
    <t>AFW, CHS, CTW, EFW, HTS, SAP, SCW, SHP, SVS, TFS, UCW, VCS</t>
  </si>
  <si>
    <t>EES, MLS, MMS, PMW, SLS, SMS, STW, UCP</t>
  </si>
  <si>
    <t>FSW</t>
  </si>
  <si>
    <t>SSW</t>
  </si>
  <si>
    <t>WBW</t>
  </si>
  <si>
    <t>WFW</t>
  </si>
  <si>
    <t>WSP</t>
  </si>
  <si>
    <t>WTW, WWW</t>
  </si>
  <si>
    <t>No lower housing</t>
  </si>
  <si>
    <t>X</t>
  </si>
  <si>
    <t>Titanium Gr. 4</t>
  </si>
  <si>
    <t>Tantalum-lined 316L SST</t>
  </si>
  <si>
    <t>Plated carbon steel</t>
  </si>
  <si>
    <t>Alloy 625</t>
  </si>
  <si>
    <t>Titanium Gr. 2</t>
  </si>
  <si>
    <t>316Ti SST</t>
  </si>
  <si>
    <t>Duplex 2507 SST</t>
  </si>
  <si>
    <t>Should we hide this drop down for AFW, CHS, CTW…?</t>
  </si>
  <si>
    <t>If we hide it, do we have to specify a value, or can we leave it blank and assume it will be "NULL"?</t>
  </si>
  <si>
    <t>AFW, CHS, CTW, EES, EFW, HTS, MLS, MMS, SAP, SCW, SHP, SLS, SMS, SSW, STW, SVS, TFS, UCP, PMW, UCW, VCS, WBW, WFW, WSP, WTW, WWW</t>
  </si>
  <si>
    <t>No flushing connections</t>
  </si>
  <si>
    <t>RCW, RFW, RTW</t>
  </si>
  <si>
    <r>
      <rPr>
        <b/>
        <sz val="10"/>
        <rFont val="Arial"/>
        <family val="2"/>
      </rPr>
      <t xml:space="preserve">not </t>
    </r>
    <r>
      <rPr>
        <sz val="10"/>
        <rFont val="Arial"/>
        <family val="2"/>
      </rPr>
      <t>(No lower housing)</t>
    </r>
  </si>
  <si>
    <t xml:space="preserve">One connection (1/4–18 NPT) </t>
  </si>
  <si>
    <t xml:space="preserve">Two connections (1/4–18 NPT) </t>
  </si>
  <si>
    <t xml:space="preserve">One connection (1/2–14 NPT) </t>
  </si>
  <si>
    <t>Two connections (1/2–14 NPT)</t>
  </si>
  <si>
    <t xml:space="preserve">One connection (1/2-in sch 10-160 socket) </t>
  </si>
  <si>
    <t xml:space="preserve">Two connections (1/2-in sch 10-160 sockets) </t>
  </si>
  <si>
    <t xml:space="preserve">One connection (G1/2) </t>
  </si>
  <si>
    <t>Two connections (G1/2)</t>
  </si>
  <si>
    <t xml:space="preserve">Four connections (1/4–18 NPT) </t>
  </si>
  <si>
    <t>Four connections (1/2–14 NPT)</t>
  </si>
  <si>
    <t>FCW, FFW, FSW, FUW, FVW, PCW, PFW</t>
  </si>
  <si>
    <r>
      <rPr>
        <b/>
        <sz val="10"/>
        <rFont val="Arial"/>
        <family val="2"/>
      </rPr>
      <t>not</t>
    </r>
    <r>
      <rPr>
        <sz val="10"/>
        <rFont val="Arial"/>
        <family val="2"/>
      </rPr>
      <t xml:space="preserve"> (No lower housing)</t>
    </r>
  </si>
  <si>
    <t>CTW, EFW, FCW, FSW, FUW, FVW, HTS, MLS, MMS, PCW, SAP, SHP, SLS, SMS, SVS, TFS, VCS</t>
  </si>
  <si>
    <t>WBW, WFW, WSP, WTW, WWW</t>
  </si>
  <si>
    <t>AFW</t>
  </si>
  <si>
    <t>CHS</t>
  </si>
  <si>
    <t>EES</t>
  </si>
  <si>
    <t>FFW, PFW</t>
  </si>
  <si>
    <t>PMW</t>
  </si>
  <si>
    <t>SCW</t>
  </si>
  <si>
    <t>STW</t>
  </si>
  <si>
    <t>UCP</t>
  </si>
  <si>
    <t>UCW</t>
  </si>
  <si>
    <t>No gasket is supplied</t>
  </si>
  <si>
    <t>Default gasket provided</t>
  </si>
  <si>
    <t>Klinger C-4401</t>
  </si>
  <si>
    <t>Thermo-tork TN-9000</t>
  </si>
  <si>
    <t>PTFE gasket</t>
  </si>
  <si>
    <t>Grafoil gasket</t>
  </si>
  <si>
    <t>Barium sulfate filled PTFE gasket</t>
  </si>
  <si>
    <t>Ethylene propylene gasket</t>
  </si>
  <si>
    <t>Klinger TopChem 2000 Gasket</t>
  </si>
  <si>
    <t>Kalrez o-ring</t>
  </si>
  <si>
    <t>C-276</t>
  </si>
  <si>
    <t>Viton</t>
  </si>
  <si>
    <t>Buna-N</t>
  </si>
  <si>
    <t>Fluorocarbon</t>
  </si>
  <si>
    <t>Tantalum Lined</t>
  </si>
  <si>
    <t>FillFluidType</t>
  </si>
  <si>
    <t>Tprocess-max (°C)</t>
  </si>
  <si>
    <t>&gt; 205°C
≤ 315°C</t>
  </si>
  <si>
    <t>General Purpose</t>
  </si>
  <si>
    <t>Tamb-min (°C)</t>
  </si>
  <si>
    <t>≤ 0°C</t>
  </si>
  <si>
    <t>Hygienic</t>
  </si>
  <si>
    <t>Inert</t>
  </si>
  <si>
    <t>&gt; 315°C
≤ 370°C</t>
  </si>
  <si>
    <t>Thermal Range Expander</t>
  </si>
  <si>
    <t>≤ 20°C</t>
  </si>
  <si>
    <t>&gt; 370°C</t>
  </si>
  <si>
    <t>Maybe this JUST needs to be the DEFAULT logic, what needs to be block, not the FULL LIST logic</t>
  </si>
  <si>
    <t>Meeting Notes:</t>
  </si>
  <si>
    <t>Additional logic to be added for if entry temperatures meet both conditions</t>
  </si>
  <si>
    <t>Need another "Default" logic set that defaults to General Purpose fill fluid</t>
  </si>
  <si>
    <t>Logic for what fill fluids show up for entered temperatures</t>
  </si>
  <si>
    <t>FillFluid</t>
  </si>
  <si>
    <t>1199-FF</t>
  </si>
  <si>
    <t>1199-SP</t>
  </si>
  <si>
    <t>1299-FF</t>
  </si>
  <si>
    <t>Syltherm XLT</t>
  </si>
  <si>
    <t>P &gt;= 14.7 psia</t>
  </si>
  <si>
    <t>Silicone 200</t>
  </si>
  <si>
    <t>Tri-Therm 300</t>
  </si>
  <si>
    <t>J</t>
  </si>
  <si>
    <t>Silicone 704</t>
  </si>
  <si>
    <t>L</t>
  </si>
  <si>
    <t>Silicone 705</t>
  </si>
  <si>
    <t>R</t>
  </si>
  <si>
    <t>Syltherm 800</t>
  </si>
  <si>
    <t>Silicone 702</t>
  </si>
  <si>
    <t>MA022</t>
  </si>
  <si>
    <t>Silicone 550</t>
  </si>
  <si>
    <t>MA023</t>
  </si>
  <si>
    <t>Silicone 210H</t>
  </si>
  <si>
    <t>T</t>
  </si>
  <si>
    <t>Silicone 710</t>
  </si>
  <si>
    <t>MA035</t>
  </si>
  <si>
    <t>Silicone 200 (350 cSt)</t>
  </si>
  <si>
    <t>MA071</t>
  </si>
  <si>
    <t>Silicone 200 for vacuum applications</t>
  </si>
  <si>
    <t>P &lt; 14.7 psia</t>
  </si>
  <si>
    <t>Tri-Therm 300 for vacuum applications</t>
  </si>
  <si>
    <t>Q</t>
  </si>
  <si>
    <t>Silicone 704 for vacuum applications</t>
  </si>
  <si>
    <t>Silicone 705 for vacuum applications</t>
  </si>
  <si>
    <t>V</t>
  </si>
  <si>
    <t>Neobee M-20</t>
  </si>
  <si>
    <t>PG-1 mineral oil</t>
  </si>
  <si>
    <t>MA025</t>
  </si>
  <si>
    <t>WHEN HYGIENIC, DEFAULT TO HYGIENIC REMOTE SEALS</t>
  </si>
  <si>
    <t>Glycerin and water</t>
  </si>
  <si>
    <t>G</t>
  </si>
  <si>
    <t>Propylene glycol and water</t>
  </si>
  <si>
    <t>P</t>
  </si>
  <si>
    <t>Distilled water</t>
  </si>
  <si>
    <t>W</t>
  </si>
  <si>
    <t>Inert (Halocarbon 4.2)</t>
  </si>
  <si>
    <t>H</t>
  </si>
  <si>
    <t>Inert (Halocarbon 0.8)</t>
  </si>
  <si>
    <t>MA060</t>
  </si>
  <si>
    <t>Inert (Halocarbon 1.8)</t>
  </si>
  <si>
    <t>MA075</t>
  </si>
  <si>
    <t>Inert (Halocarbon 27)</t>
  </si>
  <si>
    <t>MA072</t>
  </si>
  <si>
    <t>UltraTherm 805</t>
  </si>
  <si>
    <t>UltraTherm 805 for vacuum applications</t>
  </si>
  <si>
    <t>SecondaryFillFluid</t>
  </si>
  <si>
    <t>P &lt; 6 psia</t>
  </si>
  <si>
    <t>Toggle</t>
  </si>
  <si>
    <t>Add Tri-Therm 300 as a seconary fill fluid.</t>
  </si>
  <si>
    <t>VARIABLES</t>
  </si>
  <si>
    <r>
      <t>P</t>
    </r>
    <r>
      <rPr>
        <b/>
        <vertAlign val="subscript"/>
        <sz val="11"/>
        <color theme="0"/>
        <rFont val="Calibri"/>
        <family val="2"/>
        <scheme val="minor"/>
      </rPr>
      <t>min</t>
    </r>
    <r>
      <rPr>
        <b/>
        <sz val="11"/>
        <color theme="0"/>
        <rFont val="Calibri"/>
        <family val="2"/>
        <scheme val="minor"/>
      </rPr>
      <t xml:space="preserve"> (psia)</t>
    </r>
  </si>
  <si>
    <r>
      <t>T</t>
    </r>
    <r>
      <rPr>
        <b/>
        <vertAlign val="subscript"/>
        <sz val="11"/>
        <color theme="0"/>
        <rFont val="Calibri"/>
        <family val="2"/>
        <scheme val="minor"/>
      </rPr>
      <t>min</t>
    </r>
    <r>
      <rPr>
        <b/>
        <sz val="11"/>
        <color theme="0"/>
        <rFont val="Calibri"/>
        <family val="2"/>
        <scheme val="minor"/>
      </rPr>
      <t xml:space="preserve"> (°C)</t>
    </r>
  </si>
  <si>
    <r>
      <t>T</t>
    </r>
    <r>
      <rPr>
        <b/>
        <vertAlign val="subscript"/>
        <sz val="11"/>
        <color theme="0"/>
        <rFont val="Calibri"/>
        <family val="2"/>
        <scheme val="minor"/>
      </rPr>
      <t>max</t>
    </r>
    <r>
      <rPr>
        <b/>
        <sz val="11"/>
        <color theme="0"/>
        <rFont val="Calibri"/>
        <family val="2"/>
        <scheme val="minor"/>
      </rPr>
      <t xml:space="preserve"> (°C)</t>
    </r>
  </si>
  <si>
    <r>
      <t>T</t>
    </r>
    <r>
      <rPr>
        <b/>
        <vertAlign val="subscript"/>
        <sz val="11"/>
        <color theme="0"/>
        <rFont val="Calibri"/>
        <family val="2"/>
        <scheme val="minor"/>
      </rPr>
      <t>process-min</t>
    </r>
    <r>
      <rPr>
        <b/>
        <sz val="11"/>
        <color theme="0"/>
        <rFont val="Calibri"/>
        <family val="2"/>
        <scheme val="minor"/>
      </rPr>
      <t xml:space="preserve"> (°C)</t>
    </r>
  </si>
  <si>
    <r>
      <t>T</t>
    </r>
    <r>
      <rPr>
        <b/>
        <vertAlign val="subscript"/>
        <sz val="11"/>
        <color theme="0"/>
        <rFont val="Calibri"/>
        <family val="2"/>
        <scheme val="minor"/>
      </rPr>
      <t>process-max</t>
    </r>
    <r>
      <rPr>
        <b/>
        <sz val="11"/>
        <color theme="0"/>
        <rFont val="Calibri"/>
        <family val="2"/>
        <scheme val="minor"/>
      </rPr>
      <t xml:space="preserve"> (°C)</t>
    </r>
  </si>
  <si>
    <r>
      <t>T</t>
    </r>
    <r>
      <rPr>
        <b/>
        <vertAlign val="subscript"/>
        <sz val="11"/>
        <color theme="0"/>
        <rFont val="Calibri"/>
        <family val="2"/>
        <scheme val="minor"/>
      </rPr>
      <t>amb-min</t>
    </r>
    <r>
      <rPr>
        <b/>
        <sz val="11"/>
        <color theme="0"/>
        <rFont val="Calibri"/>
        <family val="2"/>
        <scheme val="minor"/>
      </rPr>
      <t xml:space="preserve"> (°C)</t>
    </r>
  </si>
  <si>
    <r>
      <t>T</t>
    </r>
    <r>
      <rPr>
        <b/>
        <vertAlign val="subscript"/>
        <sz val="11"/>
        <color theme="0"/>
        <rFont val="Calibri"/>
        <family val="2"/>
        <scheme val="minor"/>
      </rPr>
      <t>amb-max</t>
    </r>
    <r>
      <rPr>
        <b/>
        <sz val="11"/>
        <color theme="0"/>
        <rFont val="Calibri"/>
        <family val="2"/>
        <scheme val="minor"/>
      </rPr>
      <t xml:space="preserve"> (°C)</t>
    </r>
  </si>
  <si>
    <t>PrimaryFillFluid</t>
  </si>
  <si>
    <t>SG</t>
  </si>
  <si>
    <t>β</t>
  </si>
  <si>
    <t>γ</t>
  </si>
  <si>
    <t>Z</t>
  </si>
  <si>
    <r>
      <t>ν</t>
    </r>
    <r>
      <rPr>
        <b/>
        <vertAlign val="subscript"/>
        <sz val="11"/>
        <color theme="0"/>
        <rFont val="Calibri"/>
        <family val="2"/>
        <scheme val="minor"/>
      </rPr>
      <t>1</t>
    </r>
  </si>
  <si>
    <r>
      <t>ν</t>
    </r>
    <r>
      <rPr>
        <b/>
        <vertAlign val="subscript"/>
        <sz val="11"/>
        <color theme="0"/>
        <rFont val="Calibri"/>
        <family val="2"/>
        <scheme val="minor"/>
      </rPr>
      <t>2</t>
    </r>
  </si>
  <si>
    <r>
      <t>ν</t>
    </r>
    <r>
      <rPr>
        <b/>
        <vertAlign val="subscript"/>
        <sz val="11"/>
        <color theme="0"/>
        <rFont val="Calibri"/>
        <family val="2"/>
        <scheme val="minor"/>
      </rPr>
      <t>3</t>
    </r>
  </si>
  <si>
    <t>≥ -105</t>
  </si>
  <si>
    <t>≤ 149</t>
  </si>
  <si>
    <t>≥ -45</t>
  </si>
  <si>
    <t>≤ 205</t>
  </si>
  <si>
    <t>≥ -18</t>
  </si>
  <si>
    <t>≤ 288</t>
  </si>
  <si>
    <t>Approval</t>
  </si>
  <si>
    <t>≥ -30</t>
  </si>
  <si>
    <t>≤ 250</t>
  </si>
  <si>
    <t>≥ -12</t>
  </si>
  <si>
    <t>≤ 260</t>
  </si>
  <si>
    <t>≥ -23</t>
  </si>
  <si>
    <t>≥ 14.7</t>
  </si>
  <si>
    <t>≥ -40</t>
  </si>
  <si>
    <t>≤ 300</t>
  </si>
  <si>
    <t>≥ 0</t>
  </si>
  <si>
    <t>≤ 315</t>
  </si>
  <si>
    <t>≥ 20</t>
  </si>
  <si>
    <t>≤ 370</t>
  </si>
  <si>
    <t>&lt; 14.7</t>
  </si>
  <si>
    <t>≥ -15</t>
  </si>
  <si>
    <t>≤ 225</t>
  </si>
  <si>
    <t>≥ 5</t>
  </si>
  <si>
    <t>≤ 95</t>
  </si>
  <si>
    <t>≤ 160</t>
  </si>
  <si>
    <t>≥ -128</t>
  </si>
  <si>
    <t>≤ 121</t>
  </si>
  <si>
    <t>≥ -90</t>
  </si>
  <si>
    <t>≤ 163</t>
  </si>
  <si>
    <r>
      <t>≤ -0.15*T</t>
    </r>
    <r>
      <rPr>
        <vertAlign val="subscript"/>
        <sz val="11"/>
        <rFont val="Calibri"/>
        <family val="2"/>
        <scheme val="minor"/>
      </rPr>
      <t>process-min</t>
    </r>
    <r>
      <rPr>
        <sz val="11"/>
        <rFont val="Calibri"/>
        <family val="2"/>
        <scheme val="minor"/>
      </rPr>
      <t xml:space="preserve"> - 34.5</t>
    </r>
  </si>
  <si>
    <r>
      <t>≤ 85°C
≤ 0.088*T</t>
    </r>
    <r>
      <rPr>
        <vertAlign val="subscript"/>
        <sz val="11"/>
        <rFont val="Calibri"/>
        <family val="2"/>
        <scheme val="minor"/>
      </rPr>
      <t>process-max</t>
    </r>
    <r>
      <rPr>
        <sz val="11"/>
        <rFont val="Calibri"/>
        <family val="2"/>
        <scheme val="minor"/>
      </rPr>
      <t xml:space="preserve"> + 92.465</t>
    </r>
  </si>
  <si>
    <r>
      <t>≤ -0.15*T</t>
    </r>
    <r>
      <rPr>
        <vertAlign val="subscript"/>
        <sz val="11"/>
        <rFont val="Calibri"/>
        <family val="2"/>
        <scheme val="minor"/>
      </rPr>
      <t>process-min</t>
    </r>
    <r>
      <rPr>
        <sz val="11"/>
        <rFont val="Calibri"/>
        <family val="2"/>
        <scheme val="minor"/>
      </rPr>
      <t xml:space="preserve"> - 11.5</t>
    </r>
  </si>
  <si>
    <t>≥ -10</t>
  </si>
  <si>
    <t>≤ 410</t>
  </si>
  <si>
    <r>
      <t>≤ -0.15*T</t>
    </r>
    <r>
      <rPr>
        <vertAlign val="subscript"/>
        <sz val="11"/>
        <rFont val="Calibri"/>
        <family val="2"/>
        <scheme val="minor"/>
      </rPr>
      <t>process-min</t>
    </r>
    <r>
      <rPr>
        <sz val="11"/>
        <rFont val="Calibri"/>
        <family val="2"/>
        <scheme val="minor"/>
      </rPr>
      <t xml:space="preserve"> + 11.5</t>
    </r>
  </si>
  <si>
    <t>≥ 6</t>
  </si>
  <si>
    <t>FOR REFERENCE ONLY</t>
  </si>
  <si>
    <t>Fill Fluid</t>
  </si>
  <si>
    <t>Process Temp (°C)</t>
  </si>
  <si>
    <t>Ambient Temp (°C)</t>
  </si>
  <si>
    <t>Slope</t>
  </si>
  <si>
    <t>Intercept</t>
  </si>
  <si>
    <t>Silicone 704
Silicone 704 for vacuum applications</t>
  </si>
  <si>
    <t>Silicone 705
Silicone 705 for vacuum applications</t>
  </si>
  <si>
    <t>UltraTherm 805
UltraTherm 805 for vacuum applications</t>
  </si>
  <si>
    <t>Seal Style</t>
  </si>
  <si>
    <t>ANSI/ASME B16.5</t>
  </si>
  <si>
    <t>American Petroleum Institute</t>
  </si>
  <si>
    <t>ANSI/ASME B1.20.1</t>
  </si>
  <si>
    <t>G GB/T 12716</t>
  </si>
  <si>
    <t>Non-industry standard</t>
  </si>
  <si>
    <t>Flush Flanged Seal (FFW, RFW)</t>
  </si>
  <si>
    <t>Extended Flanged Seal (EFW)</t>
  </si>
  <si>
    <t>Pancake Seal (PFW)</t>
  </si>
  <si>
    <t>Flush Flanged Seal - Ring Type Joint Gasket Surface (FCW, RCW)</t>
  </si>
  <si>
    <t>Flush Flanged Seal – Type C/D Gasket Surface (FVW, FUW)</t>
  </si>
  <si>
    <t>API type 6X and 6XB (FSW)</t>
  </si>
  <si>
    <t>Pancake Seal - Ring Type Joint Gasket Surface (PCW)</t>
  </si>
  <si>
    <t>Remote Threaded Seal - Female and Male (RTW)</t>
  </si>
  <si>
    <t>Flush Threaded Seal - Male (HTS)</t>
  </si>
  <si>
    <t>Tri-Clover Style Tri-Clamp Seal (SCW)</t>
  </si>
  <si>
    <t>APC Aseptic (SAP)</t>
  </si>
  <si>
    <t>Cherry-Burrell® “I” Line Seal (SHP)</t>
  </si>
  <si>
    <t>Tank Spud Seal (SSW)</t>
  </si>
  <si>
    <t>Thin Wall Tank Spud Seal (STW)</t>
  </si>
  <si>
    <t>In-Line Tri-Clover Style Tri-Clamp Seal (VCS)</t>
  </si>
  <si>
    <t>Flanged Tank Spud Seal (EES)</t>
  </si>
  <si>
    <t>VARIVENT® Compatible Hygienic Connection Seal (SVS)</t>
  </si>
  <si>
    <t>Male thread per DIN 11851 (MLS)</t>
  </si>
  <si>
    <t>Female thread per DIN 11851 (SLS)</t>
  </si>
  <si>
    <t>Male thread per SMS 1146 (MMS)</t>
  </si>
  <si>
    <t>Female thread per SMS 1146 (SMS)</t>
  </si>
  <si>
    <t>In-Line Wafer Style Seal (TFS)</t>
  </si>
  <si>
    <t>Flow-Through Flanged Seal (WFW)</t>
  </si>
  <si>
    <t>Flow-Through Threaded Seal (WTW)</t>
  </si>
  <si>
    <t>Flow-Through Socket Weld Seal (WWW)</t>
  </si>
  <si>
    <t>Flow-Through Butt Weld Seal (WBW)</t>
  </si>
  <si>
    <t>Saddle Seal (WSP)</t>
  </si>
  <si>
    <t>Male Threaded Pipe Mount Seal (UCP)</t>
  </si>
  <si>
    <t>Paper Mill Sleeve Seal (PMW)</t>
  </si>
  <si>
    <t>Chemical Tee Seal (CTW)</t>
  </si>
  <si>
    <t>Union Connection Seal (UCW)</t>
  </si>
  <si>
    <t>Homogenizer Clamping Flange Seal (CHS)</t>
  </si>
  <si>
    <t>Universal Seal Style (AFW)</t>
  </si>
  <si>
    <t>2-1/2-in.</t>
  </si>
  <si>
    <t>DN32</t>
  </si>
  <si>
    <t>DN38</t>
  </si>
  <si>
    <t>DN51</t>
  </si>
  <si>
    <t>DN63.5</t>
  </si>
  <si>
    <t>DN65</t>
  </si>
  <si>
    <t>DN76</t>
  </si>
  <si>
    <t>1-13/16”</t>
  </si>
  <si>
    <t>2-1/16"</t>
  </si>
  <si>
    <t>2-9/16"</t>
  </si>
  <si>
    <t>3-1/16"</t>
  </si>
  <si>
    <t>3-1/8"</t>
  </si>
  <si>
    <t>4-1/16"</t>
  </si>
  <si>
    <t>2-1/8-16 UNS-2A nut</t>
  </si>
  <si>
    <t>1-1/2-in. threaded knurled nut</t>
  </si>
  <si>
    <t>1-1/2-in. threaded hex nut</t>
  </si>
  <si>
    <t>2-in. pipe size</t>
  </si>
  <si>
    <t>3-in. pipe size</t>
  </si>
  <si>
    <t>4-in. or larger pipe size</t>
  </si>
  <si>
    <t>4-in. (schedule 5)</t>
  </si>
  <si>
    <t>Type N</t>
  </si>
  <si>
    <t>23.5 mm</t>
  </si>
  <si>
    <t>Flanged Wedge</t>
  </si>
  <si>
    <t>ASME 1-1/2" - 3"/DN40-DN80</t>
  </si>
  <si>
    <t>MinExtDiameter</t>
  </si>
  <si>
    <t>MaxExtDiameter</t>
  </si>
  <si>
    <t>DesignStyle</t>
  </si>
  <si>
    <t>Two-piece</t>
  </si>
  <si>
    <t>1-1/2-in., 2-in., DN40, DN50, 40A, 50A</t>
  </si>
  <si>
    <t>Class 150, Class 300, Class 600, PN6, PN10/16 ,PN40, PN63, PN100, 10K, 20K, 40K</t>
  </si>
  <si>
    <t>3-in, DN80, 100A</t>
  </si>
  <si>
    <r>
      <rPr>
        <b/>
        <sz val="10"/>
        <rFont val="Arial"/>
        <family val="2"/>
      </rPr>
      <t>not</t>
    </r>
    <r>
      <rPr>
        <sz val="10"/>
        <rFont val="Arial"/>
        <family val="2"/>
      </rPr>
      <t xml:space="preserve"> (316L SST)</t>
    </r>
  </si>
  <si>
    <t>1-1/2-in., DN40, 40A</t>
  </si>
  <si>
    <t>DesignStyle to determine one- or two-piece design not in the requirements document yet.</t>
  </si>
  <si>
    <t>2-in., DN50, 50A</t>
  </si>
  <si>
    <t>One-piece</t>
  </si>
  <si>
    <t>1-1/2-in., DN50, 50A</t>
  </si>
  <si>
    <t>Class 900, Class 1500, Class 2500, PN160</t>
  </si>
  <si>
    <t>SpecialExtensionDiameter</t>
  </si>
  <si>
    <t>ExtensionDiameterInches</t>
  </si>
  <si>
    <t>SpecialExtensionDiameterRange</t>
  </si>
  <si>
    <t>1199-AED</t>
  </si>
  <si>
    <t>0.9252-in. (23,5mm)</t>
  </si>
  <si>
    <t>0.921 to 1.092</t>
  </si>
  <si>
    <t>W09</t>
  </si>
  <si>
    <t>ED0842</t>
  </si>
  <si>
    <t>0.930-in. (23,6mm)</t>
  </si>
  <si>
    <t>ED0773</t>
  </si>
  <si>
    <t>0.976-in. (24,8mm)</t>
  </si>
  <si>
    <t>ED0276</t>
  </si>
  <si>
    <t>1.181-in. (30mm)</t>
  </si>
  <si>
    <t>1.093 to 1.266</t>
  </si>
  <si>
    <t>W11</t>
  </si>
  <si>
    <t>ED0336</t>
  </si>
  <si>
    <t>1.279-in. (32,49mm)</t>
  </si>
  <si>
    <t>1.267 to 1.368</t>
  </si>
  <si>
    <t>W13</t>
  </si>
  <si>
    <t>ED0761</t>
  </si>
  <si>
    <t>1.30-in. (33,02mm)</t>
  </si>
  <si>
    <t>ED0872</t>
  </si>
  <si>
    <t>1.338-in. (34mm)</t>
  </si>
  <si>
    <t>ED0215</t>
  </si>
  <si>
    <t>1.36-in. (34,54mm)</t>
  </si>
  <si>
    <t>ED0161</t>
  </si>
  <si>
    <t>1.437-in. (36,50mm)</t>
  </si>
  <si>
    <t>1.369 to 1.642</t>
  </si>
  <si>
    <t>W14</t>
  </si>
  <si>
    <t>ED0781</t>
  </si>
  <si>
    <t>1.450-in. (36,83mm)</t>
  </si>
  <si>
    <t>ED0208</t>
  </si>
  <si>
    <t>1.457-in. (37mm)</t>
  </si>
  <si>
    <t>ED0695</t>
  </si>
  <si>
    <t>1.496-in. (38mm)</t>
  </si>
  <si>
    <t>ED0471</t>
  </si>
  <si>
    <t>1.50-in. (38,1mm)</t>
  </si>
  <si>
    <t>ED0112</t>
  </si>
  <si>
    <t>1.5354-in. (39,0mm)</t>
  </si>
  <si>
    <t>ED0767</t>
  </si>
  <si>
    <t>1.565-in. (39,75mm)</t>
  </si>
  <si>
    <t>ED0240</t>
  </si>
  <si>
    <t>1.575-in. (40,0mm)</t>
  </si>
  <si>
    <t>ED0902</t>
  </si>
  <si>
    <t>ED0907</t>
  </si>
  <si>
    <t>1.60" (40.6mm)</t>
  </si>
  <si>
    <t>ED1947</t>
  </si>
  <si>
    <t>1.654-in. (42mm)</t>
  </si>
  <si>
    <t>1.643 to 1.699</t>
  </si>
  <si>
    <t>W16</t>
  </si>
  <si>
    <t>ED0132</t>
  </si>
  <si>
    <t>1.693-in. (43,0mm)</t>
  </si>
  <si>
    <t>ED0434</t>
  </si>
  <si>
    <t>1.77-in. (45,0mm)</t>
  </si>
  <si>
    <t>1.700 to 1.851</t>
  </si>
  <si>
    <t>W17</t>
  </si>
  <si>
    <t>ED0405</t>
  </si>
  <si>
    <t>1.790-in. (45,5mm)</t>
  </si>
  <si>
    <t>ED1086</t>
  </si>
  <si>
    <t>1.80-in. (45,72mm)</t>
  </si>
  <si>
    <t>ED0285</t>
  </si>
  <si>
    <t>1.84-in. (+0/-0.05-in.)</t>
  </si>
  <si>
    <t>ED0985</t>
  </si>
  <si>
    <t>1.850-in. (47,00mm)</t>
  </si>
  <si>
    <t>ED0959</t>
  </si>
  <si>
    <t>1.851-in. (47,0mm)</t>
  </si>
  <si>
    <t>ED0353</t>
  </si>
  <si>
    <t>1.855 (±0.003-in.)</t>
  </si>
  <si>
    <t>1.852 to 1.888</t>
  </si>
  <si>
    <t>W18</t>
  </si>
  <si>
    <t>ED0878</t>
  </si>
  <si>
    <t>1.860-in. (±0.003-in.)</t>
  </si>
  <si>
    <t>ED0837</t>
  </si>
  <si>
    <t>1.867-in. (47,50mm)</t>
  </si>
  <si>
    <t>ED0850</t>
  </si>
  <si>
    <t>1.8898-in. (48,00mm)</t>
  </si>
  <si>
    <t>1.889 to 2.294</t>
  </si>
  <si>
    <t>W19</t>
  </si>
  <si>
    <t>ED0808</t>
  </si>
  <si>
    <t>1.90-in. (48,26mm)</t>
  </si>
  <si>
    <t>ED0108</t>
  </si>
  <si>
    <t>1.91-in. (48,5mm)</t>
  </si>
  <si>
    <t>ED0711</t>
  </si>
  <si>
    <t>1.910-in. (±0.004-in.)</t>
  </si>
  <si>
    <t>ED1103</t>
  </si>
  <si>
    <t>1.93-in. (49mm)</t>
  </si>
  <si>
    <t>ED0696</t>
  </si>
  <si>
    <t>1.95-in. (49,53mm)</t>
  </si>
  <si>
    <t>ED0058</t>
  </si>
  <si>
    <t>1.97-in. (50mm)</t>
  </si>
  <si>
    <t>ED0110</t>
  </si>
  <si>
    <t>2.00-in. (50,8mm)</t>
  </si>
  <si>
    <t>ED0111</t>
  </si>
  <si>
    <t>2.00-in. (51mm)</t>
  </si>
  <si>
    <t>ED1010</t>
  </si>
  <si>
    <t>2.165-in. (55,00mm)</t>
  </si>
  <si>
    <t>ED0846</t>
  </si>
  <si>
    <t>2.205-in. (56,0mm)</t>
  </si>
  <si>
    <t>ED1169</t>
  </si>
  <si>
    <t>2.24-in. (57mm)</t>
  </si>
  <si>
    <t>ED1391</t>
  </si>
  <si>
    <t>2.25-in. (57,15mm)</t>
  </si>
  <si>
    <t>ED0547</t>
  </si>
  <si>
    <t>2.284-in. (58,00mm)</t>
  </si>
  <si>
    <t>ED0172</t>
  </si>
  <si>
    <t>2.300-in. (+0.005/-0.000-in.)</t>
  </si>
  <si>
    <t>2.295 to 2.547</t>
  </si>
  <si>
    <t>W23</t>
  </si>
  <si>
    <t>ED0334</t>
  </si>
  <si>
    <t>2.362-in. (60,00mm)</t>
  </si>
  <si>
    <t>ED0219</t>
  </si>
  <si>
    <t>2.374-in. (60,3mm)</t>
  </si>
  <si>
    <t>ED1204</t>
  </si>
  <si>
    <t>2.375-in. (+.000/-.010-in.)</t>
  </si>
  <si>
    <t>ED0260</t>
  </si>
  <si>
    <t>2.375-in. (60,325mm)</t>
  </si>
  <si>
    <t>ED0268</t>
  </si>
  <si>
    <t>2.40-in. (60,96mm)</t>
  </si>
  <si>
    <t>ED0063</t>
  </si>
  <si>
    <t>2.415-in. (61,34mm)</t>
  </si>
  <si>
    <t>ED0176</t>
  </si>
  <si>
    <t>2.441-in. (62,00mm)</t>
  </si>
  <si>
    <t>ED0203</t>
  </si>
  <si>
    <t>2.44 to 2.00-in. Tapered</t>
  </si>
  <si>
    <t>ED0232</t>
  </si>
  <si>
    <t>2.480-in. (63mm)</t>
  </si>
  <si>
    <t>ED1037</t>
  </si>
  <si>
    <t>2.50-in. (63,5mm)</t>
  </si>
  <si>
    <t>ED0080</t>
  </si>
  <si>
    <t>2.52-in. (64,0mm)</t>
  </si>
  <si>
    <t>ED1313</t>
  </si>
  <si>
    <t>2.558-in. (+0/-0.008-in.)</t>
  </si>
  <si>
    <t>2.548 to 2.851</t>
  </si>
  <si>
    <t>W26</t>
  </si>
  <si>
    <t>ED0574</t>
  </si>
  <si>
    <t>2.559-in. (65mm)</t>
  </si>
  <si>
    <t>ED0678</t>
  </si>
  <si>
    <t>2.58-in. (65,53mm)</t>
  </si>
  <si>
    <t>ED0319</t>
  </si>
  <si>
    <t>2.598-in. (66,0mm)</t>
  </si>
  <si>
    <t>ED0390</t>
  </si>
  <si>
    <t>2.598-in. (+0/-0.010-in.)</t>
  </si>
  <si>
    <t>ED0777</t>
  </si>
  <si>
    <t>2.65 to 2.44-in. Tapered</t>
  </si>
  <si>
    <t>ED0245</t>
  </si>
  <si>
    <t>2.677-in. (68,0mm)</t>
  </si>
  <si>
    <t>ED1181</t>
  </si>
  <si>
    <t>2.7165-in. (69mm)</t>
  </si>
  <si>
    <t>ED0241</t>
  </si>
  <si>
    <t>2.75-in. (69,85mm)</t>
  </si>
  <si>
    <t>ED0928</t>
  </si>
  <si>
    <t>2.756-in. (70mm)</t>
  </si>
  <si>
    <t>ED0462</t>
  </si>
  <si>
    <t>2.765-in. (70,23mm)</t>
  </si>
  <si>
    <t>ED0487</t>
  </si>
  <si>
    <t>2.782-in. (70,66mm)</t>
  </si>
  <si>
    <t>ED0102</t>
  </si>
  <si>
    <t>2.792-in. (70,92mm)</t>
  </si>
  <si>
    <t>ED0139</t>
  </si>
  <si>
    <t>2.795-in. (71mm)</t>
  </si>
  <si>
    <t>ED0494</t>
  </si>
  <si>
    <t>2.80-in. (71,12mm)</t>
  </si>
  <si>
    <t>ED0055</t>
  </si>
  <si>
    <t>2.814-in. (±0.004-in.)</t>
  </si>
  <si>
    <t>ED0502</t>
  </si>
  <si>
    <t>2.815-in. (71,5mm)</t>
  </si>
  <si>
    <t>ED0901</t>
  </si>
  <si>
    <t>2.835-in. (±0.004-in.)</t>
  </si>
  <si>
    <t>ED0598</t>
  </si>
  <si>
    <t>2.835-in. (72,0mm)</t>
  </si>
  <si>
    <t>ED0797</t>
  </si>
  <si>
    <t>2.85-in. (72,39mm)</t>
  </si>
  <si>
    <t>ED0067</t>
  </si>
  <si>
    <t>2.875-in. (73mm)</t>
  </si>
  <si>
    <t>2.852 to 3.494</t>
  </si>
  <si>
    <t>W29</t>
  </si>
  <si>
    <t>ED0213</t>
  </si>
  <si>
    <t>2.913-in. (74mm)</t>
  </si>
  <si>
    <t>ED0282</t>
  </si>
  <si>
    <t>2.95-in. (74,93mm)</t>
  </si>
  <si>
    <t>ED0152</t>
  </si>
  <si>
    <t>2.9528-in. (75,0mm)</t>
  </si>
  <si>
    <t>ED0379</t>
  </si>
  <si>
    <t>2.953-in. (±0.004-in.)</t>
  </si>
  <si>
    <t>ED0559</t>
  </si>
  <si>
    <t>2.99-in. (76,0mm)</t>
  </si>
  <si>
    <t>ED0164</t>
  </si>
  <si>
    <t>3.031-in. (77mm)</t>
  </si>
  <si>
    <t>ED0499</t>
  </si>
  <si>
    <t>3.068-in. (77,92mm)</t>
  </si>
  <si>
    <t>ED0247</t>
  </si>
  <si>
    <t>3.11-in. (79,0mm)</t>
  </si>
  <si>
    <t>ED0724</t>
  </si>
  <si>
    <t>3.145-in. (+0.000/-0.005-in.)</t>
  </si>
  <si>
    <t>ED0117</t>
  </si>
  <si>
    <t>3.15-in. (80mm)</t>
  </si>
  <si>
    <t>ED0635</t>
  </si>
  <si>
    <t>3.25-in. (82,66mm)</t>
  </si>
  <si>
    <t>ED0059</t>
  </si>
  <si>
    <t>3.30-in. (83,82mm)</t>
  </si>
  <si>
    <t>ED0228</t>
  </si>
  <si>
    <t>3.307-in. (84mm)</t>
  </si>
  <si>
    <t>ED1079</t>
  </si>
  <si>
    <t>3.3465-in. (85,00mm)</t>
  </si>
  <si>
    <t>ED0206</t>
  </si>
  <si>
    <t>3.38583-in. (86,00mm)</t>
  </si>
  <si>
    <t>ED0844</t>
  </si>
  <si>
    <t>3.437-in. ( ±0.005-in.)</t>
  </si>
  <si>
    <t>ED0243</t>
  </si>
  <si>
    <t>3.4646-in. (88,0mm)</t>
  </si>
  <si>
    <t>ED0766</t>
  </si>
  <si>
    <t>3.50-in. (89mm)</t>
  </si>
  <si>
    <t>3.495 to 4.290</t>
  </si>
  <si>
    <t>W35</t>
  </si>
  <si>
    <t>ED0497</t>
  </si>
  <si>
    <t>3.56-in. (90,424mm)</t>
  </si>
  <si>
    <t>ED0136</t>
  </si>
  <si>
    <t>3.5821-in. (91,0mm)</t>
  </si>
  <si>
    <t>ED0564</t>
  </si>
  <si>
    <t>3.685-in. (±0.005-in.)</t>
  </si>
  <si>
    <t>ED0411</t>
  </si>
  <si>
    <t>3.740-in. (95mm)</t>
  </si>
  <si>
    <t>ED0730</t>
  </si>
  <si>
    <t>3.8583-in. (98mm)</t>
  </si>
  <si>
    <t>ED0622</t>
  </si>
  <si>
    <t>3.88" (98.6mm)</t>
  </si>
  <si>
    <t>ED1909</t>
  </si>
  <si>
    <t>3.898-in. (99mm)</t>
  </si>
  <si>
    <t>ED1009</t>
  </si>
  <si>
    <t>3.937-in. (100mm)</t>
  </si>
  <si>
    <t>ED0321</t>
  </si>
  <si>
    <t>3.976-in. (101mm)</t>
  </si>
  <si>
    <t>ED1008</t>
  </si>
  <si>
    <t>4.016-in. (102,0mm)</t>
  </si>
  <si>
    <t>ED1302</t>
  </si>
  <si>
    <t>4.134-in. (105mm)</t>
  </si>
  <si>
    <t>ED0894</t>
  </si>
  <si>
    <t>4.200-in. (106,68mm)</t>
  </si>
  <si>
    <t>ED1297</t>
  </si>
  <si>
    <t>4.26" [108.2mm]</t>
  </si>
  <si>
    <t>ED1918</t>
  </si>
  <si>
    <t>4.31-in. (109,47mm)</t>
  </si>
  <si>
    <t>?</t>
  </si>
  <si>
    <t>ED0083</t>
  </si>
  <si>
    <t>4.331-in. (110mm)</t>
  </si>
  <si>
    <t>ED0689</t>
  </si>
  <si>
    <t>What is the difference between ED0902 and ED0907?</t>
  </si>
  <si>
    <t>Design (standard 2pc or One piece)</t>
  </si>
  <si>
    <t>MinExtensionDiameter</t>
  </si>
  <si>
    <t>MaxExtensionDiameter</t>
  </si>
  <si>
    <t>Known issue: RTJ's have limitations on extension OD's</t>
  </si>
  <si>
    <t>150#-600# 316/316L ROTATING &lt;= 8.00[203
150#-600# 316/316L ROTATING &gt; 8.00[203.2]</t>
  </si>
  <si>
    <t>2 piece</t>
  </si>
  <si>
    <r>
      <t xml:space="preserve">Class 150, Class 300, Class 600, PN6, PN10/16 ,PN40, PN63, PN100, 10K, 20K, </t>
    </r>
    <r>
      <rPr>
        <sz val="11"/>
        <color rgb="FFFF0000"/>
        <rFont val="Calibri"/>
        <family val="2"/>
        <scheme val="minor"/>
      </rPr>
      <t>(40K?)</t>
    </r>
  </si>
  <si>
    <t>150#-600# NON 316/316L / NON TIT/ZIR ROTATING &lt;= 8.00[203.2]
150#-600# NON 316/316L / NON TIT/ZIR ROTATING &gt; 8.00[203.2]
150#-600# TITANIUM/ZIRCONIUM ROTATING &lt;= 8.00[203.2]
150#-600# TITANIUM/ZIRCONIUM ROTATING &gt; 8.00[203.2]</t>
  </si>
  <si>
    <r>
      <rPr>
        <b/>
        <sz val="11"/>
        <color theme="1"/>
        <rFont val="Calibri"/>
        <family val="2"/>
        <scheme val="minor"/>
      </rPr>
      <t xml:space="preserve">not </t>
    </r>
    <r>
      <rPr>
        <sz val="11"/>
        <color theme="1"/>
        <rFont val="Calibri"/>
        <family val="2"/>
        <scheme val="minor"/>
      </rPr>
      <t>(316L SST)</t>
    </r>
  </si>
  <si>
    <t>150#-600# 316/316L, NON TIT/ZIR NON-ROTATING &lt;= 7.75[196.9]
150#-600# 316/316L, NON TIT/ZIR NON-ROTATING &gt; 7.75[196.9]
150#-600# TITANIUM/ZIRCONIUM NON-ROTATING &lt;= 7.75[196.9]
150#-600# TITANIUM/ZIRCONIUM NON-ROTATING &gt; 7.75[196.9]</t>
  </si>
  <si>
    <t>one piece</t>
  </si>
  <si>
    <t>900#-2500# 316/316L, NON TIT/ZIR ROTATING &lt;= 8.00[203.2]
900#-2500# 316/316L, NON TIT/ZIR ROTATING &gt; 8.00[203.2]
900#-2500# TITANIUM/ZIRCONIUM ROTATING &lt;= 8.00[203.2]
900#-2500# TITANIUM/ZIRCONIUM ROTATING &gt; 8.00[203.2</t>
  </si>
  <si>
    <r>
      <t xml:space="preserve">Class 900, Class 1500, Class 2500, PN160, </t>
    </r>
    <r>
      <rPr>
        <sz val="11"/>
        <color rgb="FFFF0000"/>
        <rFont val="Calibri"/>
        <family val="2"/>
        <scheme val="minor"/>
      </rPr>
      <t>(40K?)</t>
    </r>
  </si>
  <si>
    <t>900#-2500# 316/316L, NON TIT/ZIR NON-ROTATING &lt;= 7.75[196.9]
900#-2500# 316/316L, NON TIT/ZIR NON-ROTATING &gt; 7.75[196.9]
900#-2500# TITANIUM/ZIRCONIUM NON-ROTATING &lt;= 7.75[196.9]
900#-2500# TITANIUM/ZIRCONIUM NON-ROTATING &gt; 7.75[196.9]</t>
  </si>
  <si>
    <t>0.9252-in. [23,5mm] (ED0842)</t>
  </si>
  <si>
    <t>0.930-in. [23,6mm] (ED0773)</t>
  </si>
  <si>
    <t>0.976-in. [24,8mm] (ED0276)</t>
  </si>
  <si>
    <t>1.181-in. [30mm] (ED0336)</t>
  </si>
  <si>
    <t>1.279-in. [32,49mm] (ED0761)</t>
  </si>
  <si>
    <t>1.30-in. [33,02mm] (ED0872)</t>
  </si>
  <si>
    <t>1.338-in. [±1] (ED0430)</t>
  </si>
  <si>
    <t>ED0430</t>
  </si>
  <si>
    <t>1.36-in. [34,54mm] (ED0161)</t>
  </si>
  <si>
    <t>1.437-in. [36,50mm] (ED0781)</t>
  </si>
  <si>
    <t>1.450-in. [36,83mm] (ED0208)</t>
  </si>
  <si>
    <t>1.457-in. [37mm] (ED0695)</t>
  </si>
  <si>
    <t>1.496-in. [38mm] (ED0471)</t>
  </si>
  <si>
    <t>1.50-in. [38,1mm] (ED0112)</t>
  </si>
  <si>
    <t>1.5354-in. [39,0mm] (ED0767)</t>
  </si>
  <si>
    <t>1.565-in. [39,75mm] (ED0240)</t>
  </si>
  <si>
    <t>1.575-in. [40,0mm] (ED0902)</t>
  </si>
  <si>
    <t>1.575-in. [40,0mm] (ED0907)</t>
  </si>
  <si>
    <t>1.60" [40.6mm] (ED1947)</t>
  </si>
  <si>
    <t>1.654-in. [42mm] (ED0132)</t>
  </si>
  <si>
    <t>1.693-in. [43,0mm] (ED0434)</t>
  </si>
  <si>
    <t>1.77-in. [45,0mm] (ED0405)</t>
  </si>
  <si>
    <t>1.790-in. [45,5mm] (ED1086)</t>
  </si>
  <si>
    <t>1.80-in. [45,72mm] (ED0285)</t>
  </si>
  <si>
    <t>1.84-in. [+0/-0.05-in.] (ED0985)</t>
  </si>
  <si>
    <t>1.851-in. [47,0mm] (ED0353)</t>
  </si>
  <si>
    <t>1.855 [±0.003-in.] (ED0878)</t>
  </si>
  <si>
    <t>1.850-in. [47,00mm] (ED0959)</t>
  </si>
  <si>
    <t>1.860-in. [±0.003-in.] (ED0837)</t>
  </si>
  <si>
    <t>1.867-in. [47,50mm] (ED0850)</t>
  </si>
  <si>
    <t>1.8898-in. [48,00mm] (ED0808)</t>
  </si>
  <si>
    <t>1.90-in. [48,26mm] (ED0108)</t>
  </si>
  <si>
    <t>1.91-in. [48,5mm] (ED0711)</t>
  </si>
  <si>
    <t>1.910-in. [±0.004-in.] (ED1103)</t>
  </si>
  <si>
    <t>1.93-in. [49mm] (ED0696)</t>
  </si>
  <si>
    <t>1.95-in. [49,53mm] (ED0058)</t>
  </si>
  <si>
    <t>1.97-in. [50mm] (ED0110)</t>
  </si>
  <si>
    <t>2.00-in. [50,8mm] (ED0111)</t>
  </si>
  <si>
    <t>2.00-in. [51mm] (ED1010)</t>
  </si>
  <si>
    <t>2.165-in. [55,00mm] (ED0846)</t>
  </si>
  <si>
    <t>2.205-in. [56,0mm] (ED1169)</t>
  </si>
  <si>
    <t>2.24-in. [57mm] (ED1391)</t>
  </si>
  <si>
    <t>2.25-in. [57,15mm] (ED0547)</t>
  </si>
  <si>
    <t>2.284-in. [58,00mm] (ED0172)</t>
  </si>
  <si>
    <t>2.300-in. [+0.005/-0.000-in.] (ED0334)</t>
  </si>
  <si>
    <t>2.362-in. [60,00mm] (ED0219)</t>
  </si>
  <si>
    <t>2.375-in. [+.000/-.010-in.]  (ED0260)</t>
  </si>
  <si>
    <t>2.375-in. [60,325mm] (ED0268)</t>
  </si>
  <si>
    <t>2.374-in. [60,3mm] (ED1204)</t>
  </si>
  <si>
    <t>2.40-in. [60,96mm] (ED0063)</t>
  </si>
  <si>
    <t>2.415-in. [61,34mm] (ED0176)</t>
  </si>
  <si>
    <t>2.441-in. [62,00mm] (ED0203)</t>
  </si>
  <si>
    <t>taper 2.44 to 2.00-in. (ED0232)</t>
  </si>
  <si>
    <t>2.480-in. [63mm] (ED1037)</t>
  </si>
  <si>
    <t>2.50-in. [63,5mm] (ED0080)</t>
  </si>
  <si>
    <t>2.52-in. [64,0mm] (ED1313)</t>
  </si>
  <si>
    <t>2.558-in. [+0/-0.008-in.] (ED0574)</t>
  </si>
  <si>
    <t>2.559-in. [65mm] (ED0678)</t>
  </si>
  <si>
    <t>2.58-in. [65,53mm] (ED0319)</t>
  </si>
  <si>
    <t>2.598-in. [66,0mm] (ED0390)</t>
  </si>
  <si>
    <t>2.598-in. [+0/-0.010-in.] (ED0777)</t>
  </si>
  <si>
    <t>taper 2.65 to 2.44-in. (ED0245)</t>
  </si>
  <si>
    <t>2.677-in. [68,0mm] (ED1181)</t>
  </si>
  <si>
    <t>2.7165-in. [69mm] (ED0241)</t>
  </si>
  <si>
    <t>2.756-in. [70mm] (ED0462)</t>
  </si>
  <si>
    <t>2.75-in. [69,85mm] (ED0928)</t>
  </si>
  <si>
    <t>2.765-in. [70,23mm] (ED0487)</t>
  </si>
  <si>
    <t>2.782-in. [70,66mm] (ED0102)</t>
  </si>
  <si>
    <t>2.792-in. [70,92mm] (ED0139)</t>
  </si>
  <si>
    <t>2.795-in. [71mm] (ED0494)</t>
  </si>
  <si>
    <t>2.80-in. [71,12mm] (ED0055)</t>
  </si>
  <si>
    <t>2.814-in. [±0.004-in.] (ED0502)</t>
  </si>
  <si>
    <t>2.815-in. [71,5mm] (ED0901)</t>
  </si>
  <si>
    <t>2.835-in. [±0.004-in.] (ED0598)</t>
  </si>
  <si>
    <t>2.835-in. [72,0mm] (ED0797)</t>
  </si>
  <si>
    <t>2.85-in. [72,39mm] (ED0067)</t>
  </si>
  <si>
    <t>2.875-in. [73mm] (ED0213)</t>
  </si>
  <si>
    <t>2.913-in. [74mm] (ED0282)</t>
  </si>
  <si>
    <t>2.95-in. [74,93mm] (ED0152)</t>
  </si>
  <si>
    <t>2.9528-in. [75,0mm] (ED0379)</t>
  </si>
  <si>
    <t>2.953-in. [±0.004-in.] (ED0559)</t>
  </si>
  <si>
    <t>2.99-in. [76,0mm] (ED0164)</t>
  </si>
  <si>
    <t>3.031-in. [77mm] (ED0499)</t>
  </si>
  <si>
    <t>3.068-in. [77,92mm] (ED0247)</t>
  </si>
  <si>
    <t>3.11-in. [79,0mm] (ED0724)</t>
  </si>
  <si>
    <t>3.145-in. [+0.000/-0.005-in.]  (ED0117)</t>
  </si>
  <si>
    <t>3.15-in. [80mm] (ED0635)</t>
  </si>
  <si>
    <t>DesignType</t>
  </si>
  <si>
    <t>SealType</t>
  </si>
  <si>
    <t>Stud Bolted</t>
  </si>
  <si>
    <t>ONE OF THE FOLLOWING</t>
  </si>
  <si>
    <t>Class 150
Class 300
Class 600
Class 900
Class 1500</t>
  </si>
  <si>
    <t>DN15
DN20</t>
  </si>
  <si>
    <t>PN40
PN100
PN160</t>
  </si>
  <si>
    <t>10A
15A</t>
  </si>
  <si>
    <t>10K
20K
40K</t>
  </si>
  <si>
    <t>10K
20K</t>
  </si>
  <si>
    <t>Remote (2.9-in.)</t>
  </si>
  <si>
    <t>1199-AD</t>
  </si>
  <si>
    <t>One-Piece</t>
  </si>
  <si>
    <t>Two-Piece</t>
  </si>
  <si>
    <t>304L SST, solid faceplate</t>
  </si>
  <si>
    <t>Two-Piece Solid Faceplate</t>
  </si>
  <si>
    <t>321 SST, solid faceplate</t>
  </si>
  <si>
    <t>Alloy C-276, solid faceplate</t>
  </si>
  <si>
    <t>Alloy 400, solid faceplate</t>
  </si>
  <si>
    <t>Duplex 2205 SST, solid faceplate</t>
  </si>
  <si>
    <t>Alloy 600, solid faceplate</t>
  </si>
  <si>
    <t>Alloy 625, solid faceplate</t>
  </si>
  <si>
    <t>Alloy B, solid faceplate</t>
  </si>
  <si>
    <t>Alloy 20, solid faceplate</t>
  </si>
  <si>
    <t>Alloy C-22, solid faceplate</t>
  </si>
  <si>
    <t>Alloy C-2000, solid faceplate</t>
  </si>
  <si>
    <t>Titanium grade 4, solid faceplate</t>
  </si>
  <si>
    <t>Titanium grade 2, solid faceplate</t>
  </si>
  <si>
    <t>Zirconium 702, solid faceplate</t>
  </si>
  <si>
    <t>EES, MLS, MMS, PMW, SLS, SMS, STW, UCP,</t>
  </si>
  <si>
    <t>DiaphragmThickness</t>
  </si>
  <si>
    <t>Defaults</t>
  </si>
  <si>
    <r>
      <rPr>
        <b/>
        <sz val="10"/>
        <rFont val="Arial"/>
        <family val="2"/>
      </rPr>
      <t>NOT</t>
    </r>
    <r>
      <rPr>
        <sz val="10"/>
        <rFont val="Arial"/>
        <family val="2"/>
      </rPr>
      <t>(RCW,RFW,RTW)</t>
    </r>
  </si>
  <si>
    <t>0.002-in.</t>
  </si>
  <si>
    <t>316L SST, Alloy C-276</t>
  </si>
  <si>
    <t>0.003-in.</t>
  </si>
  <si>
    <t>0.006-in.</t>
  </si>
  <si>
    <t>RCW,RFW,RTW</t>
  </si>
  <si>
    <t>316L SST
Alloy C-276</t>
  </si>
  <si>
    <t>VCS</t>
  </si>
  <si>
    <t>Required</t>
  </si>
  <si>
    <t>PMW,UCP</t>
  </si>
  <si>
    <t xml:space="preserve">316L SST (1.4435)
304L SST
304L SST, solid faceplate
321 SST
321 SST, solid faceplate
Alloy 400
Alloy 400, solid faceplate
Alloy 600
Alloy 600, solid faceplate
Alloy 625
Alloy 625, solid faceplate
Alloy B
Alloy B, solid faceplate
Alloy 20
Alloy 20, solid faceplate
Alloy C-22
Alloy C-22, solid faceplate
Alloy C-2000
Alloy C-2000, solid faceplate
Tantalum
Tantalum, brazed
Titanium grade 4
Titanium grade 4, solid faceplate
Titanium grade 2
Titanium grade 2, solid faceplate
Zirconium 702
Zirconium 702, solid faceplate
</t>
  </si>
  <si>
    <t>CTW</t>
  </si>
  <si>
    <t>MLS</t>
  </si>
  <si>
    <t>MMS</t>
  </si>
  <si>
    <t>SAP</t>
  </si>
  <si>
    <t>SHP</t>
  </si>
  <si>
    <t>SLS</t>
  </si>
  <si>
    <t>SMS</t>
  </si>
  <si>
    <t>SVS</t>
  </si>
  <si>
    <t>TFS</t>
  </si>
  <si>
    <t>WTW</t>
  </si>
  <si>
    <t>WWW</t>
  </si>
  <si>
    <t>Transmitter</t>
  </si>
  <si>
    <t>DirectMountExtension</t>
  </si>
  <si>
    <t>≥ -40°C</t>
  </si>
  <si>
    <t>≤ 205°C</t>
  </si>
  <si>
    <r>
      <rPr>
        <sz val="11"/>
        <color theme="1"/>
        <rFont val="Calibri"/>
        <family val="2"/>
      </rPr>
      <t xml:space="preserve">≤ </t>
    </r>
    <r>
      <rPr>
        <sz val="11"/>
        <color theme="1"/>
        <rFont val="Calibri"/>
        <family val="2"/>
        <scheme val="minor"/>
      </rPr>
      <t>85°C
≤ (-.5333*T</t>
    </r>
    <r>
      <rPr>
        <vertAlign val="subscript"/>
        <sz val="11"/>
        <color theme="1"/>
        <rFont val="Calibri"/>
        <family val="2"/>
        <scheme val="minor"/>
      </rPr>
      <t>process-max</t>
    </r>
    <r>
      <rPr>
        <sz val="11"/>
        <color theme="1"/>
        <rFont val="Calibri"/>
        <family val="2"/>
        <scheme val="minor"/>
      </rPr>
      <t xml:space="preserve"> + 130.3333)°C</t>
    </r>
  </si>
  <si>
    <t>Coplanar
Inline</t>
  </si>
  <si>
    <t>No extension</t>
  </si>
  <si>
    <t>≤ 240°C</t>
  </si>
  <si>
    <r>
      <rPr>
        <sz val="11"/>
        <color theme="1"/>
        <rFont val="Calibri"/>
        <family val="2"/>
      </rPr>
      <t xml:space="preserve">≤ </t>
    </r>
    <r>
      <rPr>
        <sz val="11"/>
        <color theme="1"/>
        <rFont val="Calibri"/>
        <family val="2"/>
        <scheme val="minor"/>
      </rPr>
      <t>85°C
≤ (-.20833*T</t>
    </r>
    <r>
      <rPr>
        <vertAlign val="subscript"/>
        <sz val="11"/>
        <color theme="1"/>
        <rFont val="Calibri"/>
        <family val="2"/>
        <scheme val="minor"/>
      </rPr>
      <t>process-max</t>
    </r>
    <r>
      <rPr>
        <sz val="11"/>
        <color theme="1"/>
        <rFont val="Calibri"/>
        <family val="2"/>
        <scheme val="minor"/>
      </rPr>
      <t xml:space="preserve"> + 102.70833)°C
≤ (-.57143*T</t>
    </r>
    <r>
      <rPr>
        <vertAlign val="subscript"/>
        <sz val="11"/>
        <color theme="1"/>
        <rFont val="Calibri"/>
        <family val="2"/>
        <scheme val="minor"/>
      </rPr>
      <t>process-max</t>
    </r>
    <r>
      <rPr>
        <sz val="11"/>
        <color theme="1"/>
        <rFont val="Calibri"/>
        <family val="2"/>
        <scheme val="minor"/>
      </rPr>
      <t xml:space="preserve"> + 177.14286)°C</t>
    </r>
  </si>
  <si>
    <t>Coplanar</t>
  </si>
  <si>
    <t>2-in. (50 mm)</t>
  </si>
  <si>
    <t>≤ 300°C</t>
  </si>
  <si>
    <r>
      <rPr>
        <sz val="11"/>
        <color theme="1"/>
        <rFont val="Calibri"/>
        <family val="2"/>
      </rPr>
      <t xml:space="preserve">≤ </t>
    </r>
    <r>
      <rPr>
        <sz val="11"/>
        <color theme="1"/>
        <rFont val="Calibri"/>
        <family val="2"/>
        <scheme val="minor"/>
      </rPr>
      <t>85°C
≤ (-.04651*T</t>
    </r>
    <r>
      <rPr>
        <vertAlign val="subscript"/>
        <sz val="11"/>
        <color theme="1"/>
        <rFont val="Calibri"/>
        <family val="2"/>
        <scheme val="minor"/>
      </rPr>
      <t>process-max</t>
    </r>
    <r>
      <rPr>
        <sz val="11"/>
        <color theme="1"/>
        <rFont val="Calibri"/>
        <family val="2"/>
        <scheme val="minor"/>
      </rPr>
      <t xml:space="preserve"> + 88.95349)°C</t>
    </r>
  </si>
  <si>
    <t>4-in. (100 mm)</t>
  </si>
  <si>
    <t>≥ 0°C</t>
  </si>
  <si>
    <t>≤ 315°C</t>
  </si>
  <si>
    <r>
      <t>≥ (-.24390 * T</t>
    </r>
    <r>
      <rPr>
        <vertAlign val="subscript"/>
        <sz val="11"/>
        <rFont val="Calibri"/>
        <family val="2"/>
        <scheme val="minor"/>
      </rPr>
      <t>process-max</t>
    </r>
    <r>
      <rPr>
        <sz val="11"/>
        <rFont val="Calibri"/>
        <family val="2"/>
        <scheme val="minor"/>
      </rPr>
      <t>)°C
≥ (-.05455 * T</t>
    </r>
    <r>
      <rPr>
        <vertAlign val="subscript"/>
        <sz val="11"/>
        <rFont val="Calibri"/>
        <family val="2"/>
        <scheme val="minor"/>
      </rPr>
      <t>process-max</t>
    </r>
    <r>
      <rPr>
        <sz val="11"/>
        <rFont val="Calibri"/>
        <family val="2"/>
        <scheme val="minor"/>
      </rPr>
      <t xml:space="preserve"> - 38.81818)°C</t>
    </r>
  </si>
  <si>
    <r>
      <t>≤ 85°C
≤ (-.2087*T</t>
    </r>
    <r>
      <rPr>
        <vertAlign val="subscript"/>
        <sz val="11"/>
        <color theme="1"/>
        <rFont val="Calibri"/>
        <family val="2"/>
        <scheme val="minor"/>
      </rPr>
      <t>process-max</t>
    </r>
    <r>
      <rPr>
        <sz val="11"/>
        <color theme="1"/>
        <rFont val="Calibri"/>
        <family val="2"/>
        <scheme val="minor"/>
      </rPr>
      <t xml:space="preserve"> + 102.73913)°C</t>
    </r>
  </si>
  <si>
    <t>Inline</t>
  </si>
  <si>
    <t>Thermal Optimizer</t>
  </si>
  <si>
    <t>≥ 20°C</t>
  </si>
  <si>
    <t>≤ 370°C</t>
  </si>
  <si>
    <r>
      <t>≥ (-.37838 * T</t>
    </r>
    <r>
      <rPr>
        <vertAlign val="subscript"/>
        <sz val="11"/>
        <rFont val="Calibri"/>
        <family val="2"/>
        <scheme val="minor"/>
      </rPr>
      <t xml:space="preserve">process-max </t>
    </r>
    <r>
      <rPr>
        <sz val="11"/>
        <rFont val="Calibri"/>
        <family val="2"/>
        <scheme val="minor"/>
      </rPr>
      <t>+ 27.56)°C
≥ (-.06061 * T</t>
    </r>
    <r>
      <rPr>
        <vertAlign val="subscript"/>
        <sz val="11"/>
        <rFont val="Calibri"/>
        <family val="2"/>
        <scheme val="minor"/>
      </rPr>
      <t>process-max</t>
    </r>
    <r>
      <rPr>
        <sz val="11"/>
        <rFont val="Calibri"/>
        <family val="2"/>
        <scheme val="minor"/>
      </rPr>
      <t xml:space="preserve"> - 37.57576)°C</t>
    </r>
  </si>
  <si>
    <t>LOGIC TO ADD:  potentially add Oracle Logic from 1199 Validation</t>
  </si>
  <si>
    <t>Thermal Optimizer
Silizone 704</t>
  </si>
  <si>
    <t>Thermal Optimizer
Silizone 705</t>
  </si>
  <si>
    <t>DM Extension</t>
  </si>
  <si>
    <t>0" Direct Mount</t>
  </si>
  <si>
    <t>2" Direct Mount</t>
  </si>
  <si>
    <t>4" Direct Mount</t>
  </si>
  <si>
    <t>Inline - Silicone Fill Sensor</t>
  </si>
  <si>
    <t>Inline - Inert Fill Sensor</t>
  </si>
  <si>
    <t>Coplanar - Traditional, Level Flanges - Silicone Fill Fluid</t>
  </si>
  <si>
    <t>Coplanar - Coplanar Flange - Silicone Fill Fluid</t>
  </si>
  <si>
    <t>Coplanar - 305 Integral Manifold - Silicone Fill Fluid</t>
  </si>
  <si>
    <t>Coplanar - Inert Fill Sensor</t>
  </si>
  <si>
    <t>LengthUoM</t>
  </si>
  <si>
    <t>SystemType</t>
  </si>
  <si>
    <r>
      <t>DISTANCE BETWEEN CONNECTIONS
H</t>
    </r>
    <r>
      <rPr>
        <b/>
        <vertAlign val="subscript"/>
        <sz val="11"/>
        <color rgb="FFFF0000"/>
        <rFont val="Calibri"/>
        <family val="2"/>
        <scheme val="minor"/>
      </rPr>
      <t>conn</t>
    </r>
  </si>
  <si>
    <t>CapillaryLength</t>
  </si>
  <si>
    <r>
      <t>L</t>
    </r>
    <r>
      <rPr>
        <b/>
        <vertAlign val="subscript"/>
        <sz val="11"/>
        <color theme="0"/>
        <rFont val="Calibri"/>
        <family val="2"/>
        <scheme val="minor"/>
      </rPr>
      <t>cap</t>
    </r>
    <r>
      <rPr>
        <b/>
        <sz val="11"/>
        <color theme="0"/>
        <rFont val="Calibri"/>
        <family val="2"/>
        <scheme val="minor"/>
      </rPr>
      <t xml:space="preserve"> (inches)</t>
    </r>
  </si>
  <si>
    <t>3051S ERS</t>
  </si>
  <si>
    <t>None</t>
  </si>
  <si>
    <t>Tuned-System™ Assembly</t>
  </si>
  <si>
    <t>Special Capillary Assembly</t>
  </si>
  <si>
    <t>AF Markup - C54918ae</t>
  </si>
  <si>
    <t>Direct-mount</t>
  </si>
  <si>
    <t>ft
in</t>
  </si>
  <si>
    <t>Balanced
Special Capillary Assembly</t>
  </si>
  <si>
    <t>&lt; 1</t>
  </si>
  <si>
    <t>1 ft. (0,3 m)</t>
  </si>
  <si>
    <t>Figure out how to drive min capillary length based on tap -to - tap distance</t>
  </si>
  <si>
    <t>&lt; 5</t>
  </si>
  <si>
    <t>5 ft. (1,5 m)</t>
  </si>
  <si>
    <t>&lt; 10</t>
  </si>
  <si>
    <t>10 ft. (3,0 m)</t>
  </si>
  <si>
    <t>Add "None" for technically tuned system</t>
  </si>
  <si>
    <t>&lt; 15</t>
  </si>
  <si>
    <t>15 ft. (4,5 m)</t>
  </si>
  <si>
    <t>&lt; 20</t>
  </si>
  <si>
    <t>20 ft. (6,1 m)</t>
  </si>
  <si>
    <t>How to change high and low sides?</t>
  </si>
  <si>
    <t>&lt; 25</t>
  </si>
  <si>
    <t>25 ft. (7,6 m)</t>
  </si>
  <si>
    <t>&lt; 30</t>
  </si>
  <si>
    <t>30 ft. (9,1 m)</t>
  </si>
  <si>
    <t>&lt; 35</t>
  </si>
  <si>
    <t>35 ft. (10,7 m)</t>
  </si>
  <si>
    <t>&lt; 40</t>
  </si>
  <si>
    <t>40 ft. (12,2 m)</t>
  </si>
  <si>
    <t>&lt; 45</t>
  </si>
  <si>
    <t>45 ft. (13,7 m)</t>
  </si>
  <si>
    <t>&lt; 50</t>
  </si>
  <si>
    <t>50 ft. (15,2 m)</t>
  </si>
  <si>
    <t>&lt; 55</t>
  </si>
  <si>
    <t>55 ft (16,8 m)</t>
  </si>
  <si>
    <t>&lt; 60</t>
  </si>
  <si>
    <t>60 ft (18,3 m)</t>
  </si>
  <si>
    <t>&lt; 65</t>
  </si>
  <si>
    <t>65 ft (19,8 m)</t>
  </si>
  <si>
    <t>&lt; 70</t>
  </si>
  <si>
    <t>70 ft (21,3 m)</t>
  </si>
  <si>
    <t>&lt; 75</t>
  </si>
  <si>
    <t>75 ft (22,9 m)</t>
  </si>
  <si>
    <t>&lt; 80</t>
  </si>
  <si>
    <t>80 ft (24,4 m)</t>
  </si>
  <si>
    <t>&lt; 85</t>
  </si>
  <si>
    <t>85 ft (25,9 m)</t>
  </si>
  <si>
    <t>&lt; 90</t>
  </si>
  <si>
    <t>90 ft (27,4 m)</t>
  </si>
  <si>
    <t>&lt; 95</t>
  </si>
  <si>
    <t>95 ft (29,0 m)</t>
  </si>
  <si>
    <t>&lt; 100</t>
  </si>
  <si>
    <t>100 ft (30,5 m)</t>
  </si>
  <si>
    <t>mm
cm
m</t>
  </si>
  <si>
    <t>&lt; 0.5</t>
  </si>
  <si>
    <t>0,5 m (1.6 ft)</t>
  </si>
  <si>
    <t>1,0 m (3.3 ft)</t>
  </si>
  <si>
    <t>&lt; 1.5</t>
  </si>
  <si>
    <t>1,5 m (4.9 ft)</t>
  </si>
  <si>
    <t>&lt; 2</t>
  </si>
  <si>
    <t>2,0 m (6.6 ft)</t>
  </si>
  <si>
    <t>&lt; 2.5</t>
  </si>
  <si>
    <t>2,5 m (8.2 ft)</t>
  </si>
  <si>
    <t>&lt; 3</t>
  </si>
  <si>
    <t>3,0 m (9.8 ft)</t>
  </si>
  <si>
    <t>&lt; 3.5</t>
  </si>
  <si>
    <t>3,5 m (11.5 ft)</t>
  </si>
  <si>
    <t>&lt; 4</t>
  </si>
  <si>
    <t>4,0 m (13.1 ft)</t>
  </si>
  <si>
    <t>5,0 m (16.4 ft)</t>
  </si>
  <si>
    <t>&lt; 6</t>
  </si>
  <si>
    <t>6,0 m (19.7 ft)</t>
  </si>
  <si>
    <t>&lt; 7</t>
  </si>
  <si>
    <t>7,0 m (23 ft)</t>
  </si>
  <si>
    <t>&lt; 8</t>
  </si>
  <si>
    <t>8,0 m (26.2 ft)</t>
  </si>
  <si>
    <t>&lt; 9</t>
  </si>
  <si>
    <t>9,0 m (29.5 ft)</t>
  </si>
  <si>
    <t>10,0 m (32.8 ft)</t>
  </si>
  <si>
    <t>&lt; 11</t>
  </si>
  <si>
    <t>11,0 m (36.1 ft)</t>
  </si>
  <si>
    <t>&lt; 12</t>
  </si>
  <si>
    <t>12,0 m (39.4 ft)</t>
  </si>
  <si>
    <t>&lt; 13</t>
  </si>
  <si>
    <t>13,0 m (42.6 ft)</t>
  </si>
  <si>
    <t>&lt; 14</t>
  </si>
  <si>
    <t>14,0 m (45.9 ft)</t>
  </si>
  <si>
    <t>15,0 m (49.2 ft)</t>
  </si>
  <si>
    <t>&lt; 16</t>
  </si>
  <si>
    <t>16,0 m (52.5 ft)</t>
  </si>
  <si>
    <t>&lt; 17</t>
  </si>
  <si>
    <t>17,0 m (55.8 ft)</t>
  </si>
  <si>
    <t>&lt; 18</t>
  </si>
  <si>
    <t>18,0 m (59.1 ft)</t>
  </si>
  <si>
    <t>&lt; 19</t>
  </si>
  <si>
    <t>19,0 m (62.3 ft)</t>
  </si>
  <si>
    <t>20,0 m (65.6 ft)</t>
  </si>
  <si>
    <t>&lt; 21</t>
  </si>
  <si>
    <t>21,0 m (68.9 ft)</t>
  </si>
  <si>
    <t>&lt; 22</t>
  </si>
  <si>
    <t>22,0 m (72.2 ft)</t>
  </si>
  <si>
    <t>&lt; 23</t>
  </si>
  <si>
    <t>23,0 m (75.5 ft)</t>
  </si>
  <si>
    <t>&lt; 24</t>
  </si>
  <si>
    <t>24,0 m (78.7 ft)</t>
  </si>
  <si>
    <t>25,0 m (82.0 ft)</t>
  </si>
  <si>
    <t>&lt; 26</t>
  </si>
  <si>
    <t>26,0 m (85.3 ft)</t>
  </si>
  <si>
    <t>&lt; 27</t>
  </si>
  <si>
    <t>27,0 m (88.6 ft)</t>
  </si>
  <si>
    <t>&lt; 28</t>
  </si>
  <si>
    <t>28,0 m (91.9 ft)</t>
  </si>
  <si>
    <t>&lt; 29</t>
  </si>
  <si>
    <t>29,0 m (95.1 ft)</t>
  </si>
  <si>
    <t>30,0 m (98.4 ft)</t>
  </si>
  <si>
    <t>CapillaryDiameter</t>
  </si>
  <si>
    <r>
      <t>D</t>
    </r>
    <r>
      <rPr>
        <b/>
        <vertAlign val="subscript"/>
        <sz val="10"/>
        <color theme="0"/>
        <rFont val="Calibri"/>
        <family val="2"/>
        <scheme val="minor"/>
      </rPr>
      <t>cap</t>
    </r>
  </si>
  <si>
    <t>0.03-in. (0,711 mm)</t>
  </si>
  <si>
    <t>0.04-in. (1,092 mm)</t>
  </si>
  <si>
    <t>0.075-in. (1,905 mm)</t>
  </si>
  <si>
    <t>0.03 in. (0,711 mm) ID, PVC coated with closed end</t>
  </si>
  <si>
    <t>0.04 in. (1,092 mm) ID, PVC coated with closed end</t>
  </si>
  <si>
    <t>0.075 in. (1,905 mm) ID, PVC coated with closed end</t>
  </si>
  <si>
    <t>0.03 in. (0,711 mm) ID, 4-in. support tube</t>
  </si>
  <si>
    <t>0.04 in. (1,092 mm) ID, 4-in.support tube</t>
  </si>
  <si>
    <t>0.075 in. (1,905 mm) ID, 4-in. support tube</t>
  </si>
  <si>
    <t>0.03 in. (0,711 mm) ID, PVC coated, 4-in.support tube with closed end</t>
  </si>
  <si>
    <t>0.04 in. (1,092 mm) ID, PVC coated, 4-in. support tube with closed end</t>
  </si>
  <si>
    <t xml:space="preserve">0.075 in. (1,905 mm) ID, PVC coated, 4-in. support tube with closed end </t>
  </si>
  <si>
    <t>0.04 in. (1,092 mm) ID with alloy C-276 capillary</t>
  </si>
  <si>
    <t>0.04 in. (1,092 mm) ID with alloy C-276 capillary, PVC coated with closed end</t>
  </si>
  <si>
    <t>Default &amp; Restrictions</t>
  </si>
  <si>
    <t>Syltherm XLT
Syltherm 800
Silicone 702
Silicone 550
Silicone 210H
Silicone 710
Silicone 200 (350 cSt)
Silicone 200
Tri-Therm 300
Silicone 200 for vacuum applications
Tri-Therm 300 for vacuum applications
Neobee M-20
Glycerin and water
Propylene glycol and water
PG-1 mineral oil
Distilled water
Inert (Halocarbon 4.2)
Inert (Halocarbon 0.8)
Inert (Halocarbon 1.8)
Inert (Halocarbon 27)</t>
  </si>
  <si>
    <t xml:space="preserve">Thermal Range Expander </t>
  </si>
  <si>
    <t>TransmitterType</t>
  </si>
  <si>
    <t>TransmitterConstruction</t>
  </si>
  <si>
    <r>
      <t>V</t>
    </r>
    <r>
      <rPr>
        <b/>
        <vertAlign val="subscript"/>
        <sz val="11"/>
        <color theme="0"/>
        <rFont val="Calibri"/>
        <family val="2"/>
        <scheme val="minor"/>
      </rPr>
      <t>TX</t>
    </r>
    <r>
      <rPr>
        <b/>
        <sz val="11"/>
        <color theme="0"/>
        <rFont val="Calibri"/>
        <family val="2"/>
        <scheme val="minor"/>
      </rPr>
      <t xml:space="preserve"> (in</t>
    </r>
    <r>
      <rPr>
        <b/>
        <vertAlign val="superscript"/>
        <sz val="11"/>
        <color theme="0"/>
        <rFont val="Calibri"/>
        <family val="2"/>
        <scheme val="minor"/>
      </rPr>
      <t>3</t>
    </r>
    <r>
      <rPr>
        <b/>
        <sz val="11"/>
        <color theme="0"/>
        <rFont val="Calibri"/>
        <family val="2"/>
        <scheme val="minor"/>
      </rPr>
      <t>)</t>
    </r>
  </si>
  <si>
    <t>Welded-Repairable</t>
  </si>
  <si>
    <t>All-Welded</t>
  </si>
  <si>
    <t>Level
Interface
Density
Horizontal Flow</t>
  </si>
  <si>
    <t>3051S ERS System</t>
  </si>
  <si>
    <t>Tuned-System Assembly</t>
  </si>
  <si>
    <t>Balanced System</t>
  </si>
  <si>
    <t>Direct mount</t>
  </si>
  <si>
    <t>Remote mount</t>
  </si>
  <si>
    <t>RULE LOGIC</t>
  </si>
  <si>
    <t>DiaphragmClass</t>
  </si>
  <si>
    <t>Nominal Diaphragm Size</t>
  </si>
  <si>
    <r>
      <rPr>
        <b/>
        <sz val="11"/>
        <color theme="0" tint="-0.249977111117893"/>
        <rFont val="Calibri"/>
        <family val="2"/>
        <scheme val="minor"/>
      </rPr>
      <t>not</t>
    </r>
    <r>
      <rPr>
        <sz val="11"/>
        <color theme="0" tint="-0.249977111117893"/>
        <rFont val="Calibri"/>
        <family val="2"/>
        <scheme val="minor"/>
      </rPr>
      <t>(Flush)</t>
    </r>
  </si>
  <si>
    <t>0.921-in. [23.39 mm] to 1.092-in. [27.74 mm]</t>
  </si>
  <si>
    <t>DP1064</t>
  </si>
  <si>
    <t>Homogenizer clamping flange (CHS)</t>
  </si>
  <si>
    <t>Female thread per SMS 1146 (SMS)
Male thread per SMS 1146 (MMS)</t>
  </si>
  <si>
    <t>DN25 (1-in.)</t>
  </si>
  <si>
    <t>Paper mill (PMW)
Male threaded pipe mount (UCP)</t>
  </si>
  <si>
    <t>DP1053</t>
  </si>
  <si>
    <t>W08PM</t>
  </si>
  <si>
    <t>A16866</t>
  </si>
  <si>
    <t>W10</t>
  </si>
  <si>
    <t>1.093-in. [27.76 mm] to 1.266-in. [32.16 mm]</t>
  </si>
  <si>
    <t>DP1039</t>
  </si>
  <si>
    <t>Flush male thread (HTS)</t>
  </si>
  <si>
    <t>1-in. NPT
G1 BSP</t>
  </si>
  <si>
    <t>DP1051</t>
  </si>
  <si>
    <t>W12</t>
  </si>
  <si>
    <t>DN32 (1-1/4-in.)</t>
  </si>
  <si>
    <t>1.267-in. [32.18 mm] to 1.368-in. [34.75 mm]</t>
  </si>
  <si>
    <t>DP1012</t>
  </si>
  <si>
    <t>Flush</t>
  </si>
  <si>
    <t>1-in.
DN25</t>
  </si>
  <si>
    <t>DP1050</t>
  </si>
  <si>
    <t>W13PM</t>
  </si>
  <si>
    <t>1.369-in. [34.77 mm] to 1.642-in. [41.71 mm]</t>
  </si>
  <si>
    <t>DP1040</t>
  </si>
  <si>
    <t>1-1/2-in.
DN40
40A</t>
  </si>
  <si>
    <t>Schedule 80 (1.45-in.)
37 mm</t>
  </si>
  <si>
    <t>Cherry-Burrell “I” line (SHP)</t>
  </si>
  <si>
    <t>Male thread per DIN 11851 (MLS)
Female thread per DIN 11851 (SLS)</t>
  </si>
  <si>
    <t>DN38 (1-1/2-in.)</t>
  </si>
  <si>
    <t>Tri-Clover Tri-Clamp (SCW)</t>
  </si>
  <si>
    <t>DP1034</t>
  </si>
  <si>
    <t>S14</t>
  </si>
  <si>
    <t>not(Flush)</t>
  </si>
  <si>
    <t>1.643-in. [41.73 mm] to 1.699-in. [43.16 mm]</t>
  </si>
  <si>
    <t>DP1041</t>
  </si>
  <si>
    <t>Union connection (UCW)</t>
  </si>
  <si>
    <t>DN51 (2-in.)</t>
  </si>
  <si>
    <t>1.700-in. [43.18 mm] to 1.851-in. [47.02 mm]</t>
  </si>
  <si>
    <t>A13724</t>
  </si>
  <si>
    <t>1 1/2-in. NPT
G1-1/2 BSP</t>
  </si>
  <si>
    <t>1.852-in. [47.04 mm] to 1.888-in. [47.96 mm]</t>
  </si>
  <si>
    <t>A20219</t>
  </si>
  <si>
    <t>Tuchenhagen VARIVENT (SVS)</t>
  </si>
  <si>
    <t>DP1057</t>
  </si>
  <si>
    <t>S18</t>
  </si>
  <si>
    <t>DP1035</t>
  </si>
  <si>
    <t>S19</t>
  </si>
  <si>
    <t>1-1/2-in.
DN40</t>
  </si>
  <si>
    <t>DP1032</t>
  </si>
  <si>
    <t>1-13/16-in.
2-1/16-in.</t>
  </si>
  <si>
    <t>10,000 psi
15,000 psi</t>
  </si>
  <si>
    <r>
      <rPr>
        <b/>
        <sz val="11"/>
        <rFont val="Calibri"/>
        <family val="2"/>
        <scheme val="minor"/>
      </rPr>
      <t>not</t>
    </r>
    <r>
      <rPr>
        <sz val="11"/>
        <rFont val="Calibri"/>
        <family val="2"/>
        <scheme val="minor"/>
      </rPr>
      <t>(Flush)</t>
    </r>
  </si>
  <si>
    <t>1.889-in. [47.98 mm] to 2.294-in. [58.27 mm]</t>
  </si>
  <si>
    <t>2-in.
DN50
50A</t>
  </si>
  <si>
    <t>2-in. NPT
G2 BSP</t>
  </si>
  <si>
    <t>APC Aseptic (SAP)
Cherry-Burrell “I” line (SHP)</t>
  </si>
  <si>
    <t>Female thread per DIN 11851 (SLS)
Male thread per DIN 11851 (MLS)</t>
  </si>
  <si>
    <t>2-in.
DN50</t>
  </si>
  <si>
    <r>
      <rPr>
        <b/>
        <sz val="11"/>
        <rFont val="Calibri"/>
        <family val="2"/>
        <scheme val="minor"/>
      </rPr>
      <t>not</t>
    </r>
    <r>
      <rPr>
        <sz val="11"/>
        <rFont val="Calibri"/>
        <family val="2"/>
        <scheme val="minor"/>
      </rPr>
      <t>(Tantalum, brazed)</t>
    </r>
  </si>
  <si>
    <t>DP1020</t>
  </si>
  <si>
    <t>2-1/16-in.</t>
  </si>
  <si>
    <t>2,000 psi
3,000 psi
5,000 psi</t>
  </si>
  <si>
    <t>2-9/6 in.
3-1/16 in.</t>
  </si>
  <si>
    <t>2.295-in. [58.29 mm] to 2.547-in. [64.69 mm]</t>
  </si>
  <si>
    <t>DN63.5 (2-1/2-in.)</t>
  </si>
  <si>
    <t>2-in
DN50</t>
  </si>
  <si>
    <t>DP1025</t>
  </si>
  <si>
    <t>W23Z</t>
  </si>
  <si>
    <t>DP1036</t>
  </si>
  <si>
    <t>S24</t>
  </si>
  <si>
    <t>DP1024</t>
  </si>
  <si>
    <t>W24</t>
  </si>
  <si>
    <t>Female thread (RTW)
Male thread (RTW)</t>
  </si>
  <si>
    <t>Butt weld (WBW)
Flanged (WFW)
Socket weld (WWW)
Threaded (WTW)
Saddle (WSP)</t>
  </si>
  <si>
    <t>3-in.
DN80
80A</t>
  </si>
  <si>
    <t>Schedule 80 (2.58-in.)
66 mm</t>
  </si>
  <si>
    <t>DP1054</t>
  </si>
  <si>
    <t>2.548-in. [64.72 mm] to 2.851-in. [72.42 mm]</t>
  </si>
  <si>
    <t>DP1037</t>
  </si>
  <si>
    <t>S29</t>
  </si>
  <si>
    <t>Schedule 40 (2.85-in.)
Headbox (2.875-in.)
73 mm
74 mm</t>
  </si>
  <si>
    <t>DP1029</t>
  </si>
  <si>
    <t>2.852-in. [72.44 mm] to 3.494-in. [88.75 mm]</t>
  </si>
  <si>
    <t>Cherry-Burrell “I” line (SHP)
APC Aseptic (SAP)</t>
  </si>
  <si>
    <t>DN76 (3-in.)</t>
  </si>
  <si>
    <t>Universal (AFW)</t>
  </si>
  <si>
    <t>DP1052</t>
  </si>
  <si>
    <t>W31</t>
  </si>
  <si>
    <t>3-in.
4-in.
DN80
DN100</t>
  </si>
  <si>
    <t>DP1023</t>
  </si>
  <si>
    <t>2-9/16-in.
3-1/8-in.</t>
  </si>
  <si>
    <t>4-1/16-in.</t>
  </si>
  <si>
    <t>4-in.
DN100
100A</t>
  </si>
  <si>
    <t>Schedule 80 (3.50-in.)
Schedule 40 (3.70-in.)
Headbox (3.78-in.)
89 mm
94 mm
97 mm</t>
  </si>
  <si>
    <t>3.495-in. [88.77 mm] to 4.290-in. [108.97 mm]</t>
  </si>
  <si>
    <t>Chemical tee (CTW)</t>
  </si>
  <si>
    <t>DP1030</t>
  </si>
  <si>
    <t>W35Z</t>
  </si>
  <si>
    <t>Extended tank spud (SSW)</t>
  </si>
  <si>
    <t>DP1063</t>
  </si>
  <si>
    <t>S36</t>
  </si>
  <si>
    <t>Flanged tank spud (EES)</t>
  </si>
  <si>
    <t>DP1047</t>
  </si>
  <si>
    <t>S30</t>
  </si>
  <si>
    <t>Male thread (MLS)</t>
  </si>
  <si>
    <t>Thin wall tank spud (STW)</t>
  </si>
  <si>
    <t>DP1038</t>
  </si>
  <si>
    <t>S41</t>
  </si>
  <si>
    <t>DP1048</t>
  </si>
  <si>
    <t>W41</t>
  </si>
  <si>
    <t>Inline (TFS)</t>
  </si>
  <si>
    <t>DP0015</t>
  </si>
  <si>
    <t>Flow Through (VCS)</t>
  </si>
  <si>
    <t>DATA ONLY, NOT SELECTIONS</t>
  </si>
  <si>
    <t>~ COMPLETION %</t>
  </si>
  <si>
    <t>Reviewed with Ihsiu</t>
  </si>
  <si>
    <t>Diaphragm Class</t>
  </si>
  <si>
    <t>N/A</t>
  </si>
  <si>
    <t>Consolidate into one tab, DIAPH</t>
  </si>
  <si>
    <t>Weld Class</t>
  </si>
  <si>
    <t>Thickness Class</t>
  </si>
  <si>
    <t>Material Class</t>
  </si>
  <si>
    <t>DIAPH</t>
  </si>
  <si>
    <t>To eliminate Diaph class, weld class, thickness, matl class tabls</t>
  </si>
  <si>
    <t>!Future use - currently springrate doesn't change due to coating</t>
  </si>
  <si>
    <t>Springrate</t>
  </si>
  <si>
    <t>Can CTQ be accessed to continually update database</t>
  </si>
  <si>
    <t>Cavity Volume</t>
  </si>
  <si>
    <t>Performance Equations</t>
  </si>
  <si>
    <t>Word document</t>
  </si>
  <si>
    <t>Functions</t>
  </si>
  <si>
    <t>Variables</t>
  </si>
  <si>
    <t>Volume-Related Equations</t>
  </si>
  <si>
    <t>Volume-Transmitter</t>
  </si>
  <si>
    <t>Diaphragm Compatibility</t>
  </si>
  <si>
    <t>#</t>
  </si>
  <si>
    <t>Questions for IT Team - High Level:</t>
  </si>
  <si>
    <t>Can the team access CTQ database somehow so we don't have to maintain multiple documents?</t>
  </si>
  <si>
    <t>Format of CTQ - accessible by Product Advisor - does it need to move to a database somewhere?  GMS uses it and have a script that automatically replicates it into a database every 24 hours</t>
  </si>
  <si>
    <r>
      <t xml:space="preserve">Expand directly to a GAPN OR diaphragm part number (Jay have a tool? - </t>
    </r>
    <r>
      <rPr>
        <b/>
        <sz val="11"/>
        <color theme="1"/>
        <rFont val="Calibri"/>
        <family val="2"/>
        <scheme val="minor"/>
      </rPr>
      <t>Min Span SPV1</t>
    </r>
    <r>
      <rPr>
        <sz val="11"/>
        <color theme="1"/>
        <rFont val="Calibri"/>
        <family val="2"/>
        <scheme val="minor"/>
      </rPr>
      <t xml:space="preserve"> has some rules to cross reference sheets and expand to access springrate data)</t>
    </r>
  </si>
  <si>
    <t>Go straight from the model string to diaphragm part number (various options that could with specific part number --&gt;  Toolkit document of some sort exists in Sharepoint site possibly (Ben is going to try to locate)</t>
  </si>
  <si>
    <t>Drive directly to a GAPN maybe (don't need to though) because we need volumes additionally (Min Span tool drives separately based on model options)</t>
  </si>
  <si>
    <t>Break model string down to exact diaphragm (max of 500 diaphragms or so)</t>
  </si>
  <si>
    <t>Can we use the Word document for performance equations and such?</t>
  </si>
  <si>
    <t>What's best practice?  How did DP Flow do it?</t>
  </si>
  <si>
    <t xml:space="preserve">Agile - do we develop equations based off a specific wireframe screen? </t>
  </si>
  <si>
    <t>Notes:</t>
  </si>
  <si>
    <t>Infinite number of EFW seals for OD availability
Try and capture as many as possible (high-running diaphragms)
Oracle has where-used on diaph PN to see where it's used and then define rule based upon that
Ihsiu to look offline on some of these
Add the flow-thru annular seal diaphragm logic</t>
  </si>
  <si>
    <t>0.9252-in. [23,5mm] (ED0842)
0.930-in. [23,6mm] (ED0773)
0.976-in. [24,8mm] (ED0276)</t>
  </si>
  <si>
    <t>MMS, SMS</t>
  </si>
  <si>
    <t>W08</t>
  </si>
  <si>
    <t>SealStype</t>
  </si>
  <si>
    <t>PMW, UCP</t>
  </si>
  <si>
    <t>1-11.5 NPT,  G1 BSP</t>
  </si>
  <si>
    <t>1.279-in. [32,49mm] (ED0761)
1.30-in. [33,02mm] (ED0872)
1.338-in. [±1] (ED0430)
1.36-in. [34,54mm] (ED0161)</t>
  </si>
  <si>
    <t>FCW,FFW,FUW,FVW,PCW,PFW</t>
  </si>
  <si>
    <t>1-in., DN25</t>
  </si>
  <si>
    <t>1.437-in. [36,50mm] (ED0781)
1.450-in. [36,83mm] (ED0208)
1.457-in. [37mm] (ED0695)
1.496-in. [38mm] (ED0471)
1.50-in. [38,1mm] (ED0112)
1.5354-in. [39,0mm] (ED0767)
1.565-in. [39,75mm] (ED0240)
1.575-in. [40,0mm] (ED0902)
1.575-in. [40,0mm] (ED0907)
1.60" [40.6mm] (ED1947)</t>
  </si>
  <si>
    <t>MLS,SLS</t>
  </si>
  <si>
    <t>1.654-in. [42mm] (ED0132)
1.693-in. [43,0mm] (ED0434)</t>
  </si>
  <si>
    <t>1.77-in. [45,0mm] (ED0405)
1.790-in. [45,5mm] (ED1086)
1.80-in. [45,72mm] (ED0285)
1.84-in. [+0/-0.05-in.] (ED0985)
1.851-in. [47,0mm] (ED0353)
1.855 [±0.003-in.] (ED0878)
1.850-in. [47,00mm] (ED0959)</t>
  </si>
  <si>
    <t>1-1/2-11.5 NPT
G 1-1/2 BSP</t>
  </si>
  <si>
    <t>1.860-in. [±0.003-in.] (ED0837)
1.867-in. [47,50mm] (ED0850)</t>
  </si>
  <si>
    <t>[1-in size]</t>
  </si>
  <si>
    <t>1.8898-in. [48,00mm] (ED0808)
1.90-in. [48,26mm] (ED0108)
1.91-in. [48,5mm] (ED0711)
1.910-in. [±0.004-in.] (ED1103)
1.93-in. [49mm] (ED0696)
1.95-in. [49,53mm] (ED0058)
1.97-in. [50mm] (ED0110)
2.00-in. [50,8mm] (ED0111)
2.00-in. [51mm] (ED1010)
2.165-in. [55,00mm] (ED0846)
2.205-in. [56,0mm] (ED1169)
2.24-in. [57mm] (ED1391)
2.25-in. [57,15mm] (ED0547)
2.284-in. [58,00mm] (ED0172)</t>
  </si>
  <si>
    <t>Schedule 80 (1.90-in.)
48 mm</t>
  </si>
  <si>
    <t>2-11.5 NPT
G2 BSP</t>
  </si>
  <si>
    <t>SAP,SHP</t>
  </si>
  <si>
    <r>
      <rPr>
        <b/>
        <sz val="10"/>
        <rFont val="Arial"/>
        <family val="2"/>
      </rPr>
      <t>not</t>
    </r>
    <r>
      <rPr>
        <sz val="10"/>
        <rFont val="Arial"/>
        <family val="2"/>
      </rPr>
      <t>(Tantalum, brazed)</t>
    </r>
  </si>
  <si>
    <t>2.300-in. [+0.005/-0.000-in.] (ED0334)
2.362-in. [60,00mm] (ED0219)
2.375-in. [+.000/-.010-in.]  (ED0260)
2.375-in. [60,325mm] (ED0268)
2.374-in. [60,3mm] (ED1204)
2.40-in. [60,96mm] (ED0063)
2.415-in. [61,34mm] (ED0176)
2.441-in. [62,00mm] (ED0203)
taper 2.44 to 2.00-in. (ED0232)
2.480-in. [63mm] (ED1037)
2.50-in. [63,5mm] (ED0080)
2.52-in. [64,0mm] (ED1313)</t>
  </si>
  <si>
    <t>FFW,FUW,FVW,PFW</t>
  </si>
  <si>
    <t>W24Z</t>
  </si>
  <si>
    <t>WBW,WFW,WWW,WTW,WSP</t>
  </si>
  <si>
    <t>2.558-in. [+0/-0.008-in.] (ED0574)
2.559-in. [65mm] (ED0678)
2.58-in. [65,53mm] (ED0319)
2.598-in. [66,0mm] (ED0390)
2.598-in. [+0/-0.010-in.] (ED0777)
taper 2.65 to 2.44-in. (ED0245)
2.677-in. [68,0mm] (ED1181)
2.7165-in. [69mm] (ED0241)
2.756-in. [70mm] (ED0462)
2.75-in. [69,85mm] (ED0928)
2.765-in. [70,23mm] (ED0487)
2.782-in. [70,66mm] (ED0102)
2.792-in. [70,92mm] (ED0139)
2.795-in. [71mm] (ED0494)
2.80-in. [71,12mm] (ED0055)
2.814-in. [±0.004-in.] (ED0502)
2.815-in. [71,5mm] (ED0901)
2.835-in. [±0.004-in.] (ED0598)
2.835-in. [72,0mm] (ED0797)
2.85-in. [72,39mm] (ED0067)</t>
  </si>
  <si>
    <t>VARIVENT type N DN 40-125</t>
  </si>
  <si>
    <t>Schedule 40 (2.85-in.)
Headbox (2.875-in.)
2.99-in.
Headbox (73 mm)
74 mm
76 mm</t>
  </si>
  <si>
    <t>2.875-in. [73mm] (ED0213)
2.913-in. [74mm] (ED0282)
2.95-in. [74,93mm] (ED0152)
2.9528-in. [75,0mm] (ED0379)
2.953-in. [±0.004-in.] (ED0559)
2.99-in. [76,0mm] (ED0164)
3.031-in. [77mm] (ED0499)
3.068-in. [77,92mm] (ED0247)
3.11-in. [79,0mm] (ED0724)
3.145-in. [+0.000/-0.005-in.]  (ED0117)
3.15-in. [80mm] (ED0635)</t>
  </si>
  <si>
    <t>Schedule 80 (3.50-in.)
Schedule 40 (3.70-in.)
Headbox (3.78-in.)
89 mm
Headbox (96 mm)
97 mm</t>
  </si>
  <si>
    <t>XX</t>
  </si>
  <si>
    <t>TFS,VCS</t>
  </si>
  <si>
    <t>NOTES:</t>
  </si>
  <si>
    <t>DP1064
A16866 
A20219 
DP1039
DP1051
DP1040
DP1041
A13724
DP1057
DP1024
DP1054
DP1029
DP1047
DP1048</t>
  </si>
  <si>
    <t>BA parts (Axxxxx) does not apply and will require additional logic called out individually</t>
  </si>
  <si>
    <t>DP1012
DP1032
DP1020
DP1052
DP1023</t>
  </si>
  <si>
    <t xml:space="preserve">A16866
A20219
A13724
</t>
  </si>
  <si>
    <t>316L SST
304L SST, solid faceplate
321 SST, solid faceplate
Alloy C-276, solid faceplate
Alloy 400, solid faceplate
Duplex 2205 SST, solid faceplate
Alloy 600, solid faceplate
Alloy 625, solid faceplate
Alloy B, solid faceplate
Alloy 20, solid faceplate
Alloy C-22, solid faceplate
Alloy C-2000, solid faceplate
Titanium grade 4, solid faceplate
Titanium grade 2, solid faceplate
Zirconium 702, solid faceplate</t>
  </si>
  <si>
    <t>DP1053
DP1050
DP1034
DP1035
DP1036
DP1037
DP1038</t>
  </si>
  <si>
    <t>304L SST
321 SST
Alloy C-276
Tantalum, seam welded
Alloy 400
Duplex 2205 SST
Alloy 600
Alloy 625
Alloy B
Alloy 20
Alloy C-22
Alloy C-2000
Nickel 201
Titanium grade 4
Titanium grade 2</t>
  </si>
  <si>
    <t>DP1063
DP1025
DP1030</t>
  </si>
  <si>
    <t>07</t>
  </si>
  <si>
    <t>09</t>
  </si>
  <si>
    <t>1-1/2-in., DN40</t>
  </si>
  <si>
    <t>ThicknessClass</t>
  </si>
  <si>
    <t>02</t>
  </si>
  <si>
    <t>03</t>
  </si>
  <si>
    <t>06</t>
  </si>
  <si>
    <t>Table only applies to DP parts</t>
  </si>
  <si>
    <t>If need to include BA then will need a separate table to define which BA gets what thickness</t>
  </si>
  <si>
    <t>All materials default to 0.003" (option to choose 0.006" and 0.002")</t>
  </si>
  <si>
    <t>0.004-in.</t>
  </si>
  <si>
    <t>04</t>
  </si>
  <si>
    <t>Some materials can't find 0.003" thickness and need to use 0.004"</t>
  </si>
  <si>
    <t>Alloy C-22 and 347 SST</t>
  </si>
  <si>
    <t>MaterialClass</t>
  </si>
  <si>
    <t>300 Seriers SST Diaphragm Materials</t>
  </si>
  <si>
    <t>S6</t>
  </si>
  <si>
    <t>Only published material options?</t>
  </si>
  <si>
    <t>Offer more materials maybe later on.</t>
  </si>
  <si>
    <t>321 SST</t>
  </si>
  <si>
    <t>C-276 Diaphragm Materials</t>
  </si>
  <si>
    <t>HC</t>
  </si>
  <si>
    <t>Tantalum Diaphragm Materials</t>
  </si>
  <si>
    <t>Tantalum, seam welded</t>
  </si>
  <si>
    <t>TA</t>
  </si>
  <si>
    <t>Alloy 400 Diaphragm Materials</t>
  </si>
  <si>
    <t>M4</t>
  </si>
  <si>
    <t>Duplex 2205 SST Diaphragm Materials</t>
  </si>
  <si>
    <t>SD</t>
  </si>
  <si>
    <t>Alloy 600 Diaphragm Materials</t>
  </si>
  <si>
    <t>I6</t>
  </si>
  <si>
    <t>Alloy 625 Diaphragm Materials</t>
  </si>
  <si>
    <t>I5</t>
  </si>
  <si>
    <t>Alloy B Diaphragm Materials</t>
  </si>
  <si>
    <t>HB</t>
  </si>
  <si>
    <t>Alloy 20 Diaphragm Materials</t>
  </si>
  <si>
    <t>C2</t>
  </si>
  <si>
    <t>Alloy C-22 Diaphragm Materials</t>
  </si>
  <si>
    <t>H2</t>
  </si>
  <si>
    <t>Alloy C-2000 Diaphragm Materials</t>
  </si>
  <si>
    <t>Alloy C-2000</t>
  </si>
  <si>
    <t>HD</t>
  </si>
  <si>
    <t>Nickel 201 Diaphragm Materials</t>
  </si>
  <si>
    <t>N1</t>
  </si>
  <si>
    <t>Titanium Diaphragm Materials</t>
  </si>
  <si>
    <t>T4</t>
  </si>
  <si>
    <t>Titanium grade 2</t>
  </si>
  <si>
    <t>Zirconium Diaphragm Materials</t>
  </si>
  <si>
    <t>Z7</t>
  </si>
  <si>
    <t>Diaphragm Part Number</t>
  </si>
  <si>
    <t>Explanations / Notes / Etc. (INFORMATIONAL PURPOSES ONLY)</t>
  </si>
  <si>
    <t>TO ADD 1299 MODEL LOGIC</t>
  </si>
  <si>
    <t>Flanged Flush Seal-1199</t>
  </si>
  <si>
    <t>Rule Description</t>
  </si>
  <si>
    <t>Model is 1199</t>
  </si>
  <si>
    <t>Seal Style (SS) is in (FFW, PFW, FCW, PCW, FUW, FVW)</t>
  </si>
  <si>
    <t>SNOP_7</t>
  </si>
  <si>
    <t>0.002-in</t>
  </si>
  <si>
    <t>DO_C</t>
  </si>
  <si>
    <t>0.006-in</t>
  </si>
  <si>
    <t>Range(s)</t>
  </si>
  <si>
    <t>PC</t>
  </si>
  <si>
    <t>MC</t>
  </si>
  <si>
    <t>DIAPH PN</t>
  </si>
  <si>
    <t>Part Number Description</t>
  </si>
  <si>
    <t>2, D</t>
  </si>
  <si>
    <t>DF, CF, SF, KF, MF</t>
  </si>
  <si>
    <t>NULL</t>
  </si>
  <si>
    <t>DP10126003S4</t>
  </si>
  <si>
    <t>PC=2</t>
  </si>
  <si>
    <t>1"</t>
  </si>
  <si>
    <t>CA, DA, SA</t>
  </si>
  <si>
    <t>DP10125003S6</t>
  </si>
  <si>
    <t>PC=D</t>
  </si>
  <si>
    <t>DP10125002S6</t>
  </si>
  <si>
    <t>DP10125006S6</t>
  </si>
  <si>
    <t>WW</t>
  </si>
  <si>
    <t>DP101250046T</t>
  </si>
  <si>
    <t>CK, DK</t>
  </si>
  <si>
    <t>DP10126003C2</t>
  </si>
  <si>
    <t>KK, MK</t>
  </si>
  <si>
    <t>DP10125003C2</t>
  </si>
  <si>
    <t>D4, C4, S4</t>
  </si>
  <si>
    <t>DP10126003H2</t>
  </si>
  <si>
    <t>M4, K4</t>
  </si>
  <si>
    <t>DP10125003H2</t>
  </si>
  <si>
    <t>DV, CV, SV</t>
  </si>
  <si>
    <t>DP10126003M4</t>
  </si>
  <si>
    <t>KV, MV</t>
  </si>
  <si>
    <t>DP10125003M4</t>
  </si>
  <si>
    <t>DE, SE, CE</t>
  </si>
  <si>
    <t>DP10126003I6</t>
  </si>
  <si>
    <t>KE, ME</t>
  </si>
  <si>
    <t>DP10125003I6</t>
  </si>
  <si>
    <t>CD, DD</t>
  </si>
  <si>
    <t>DP10126003I5</t>
  </si>
  <si>
    <t>KD, MB</t>
  </si>
  <si>
    <t>DP10125003I5</t>
  </si>
  <si>
    <t>DJ, CJ, SJ</t>
  </si>
  <si>
    <t>DP10126003HB</t>
  </si>
  <si>
    <t>KJ, MJ</t>
  </si>
  <si>
    <t>DP10125003HB</t>
  </si>
  <si>
    <t>WB, CB, DB,SB</t>
  </si>
  <si>
    <t>DP10126003HC</t>
  </si>
  <si>
    <t>DP10126002HC</t>
  </si>
  <si>
    <t>DP10126006HC</t>
  </si>
  <si>
    <t>MB, KB, 7B</t>
  </si>
  <si>
    <t>DP10125003HC</t>
  </si>
  <si>
    <t>DP10125002HC</t>
  </si>
  <si>
    <t>DP10125006HC</t>
  </si>
  <si>
    <t>S5, D5, C5</t>
  </si>
  <si>
    <t>DP10126003SG</t>
  </si>
  <si>
    <t>DP10126006SG</t>
  </si>
  <si>
    <t>V5, M5, K5</t>
  </si>
  <si>
    <t>DP10125003SG</t>
  </si>
  <si>
    <t>DP10125006SG</t>
  </si>
  <si>
    <t>DP, CP, SP</t>
  </si>
  <si>
    <t>DP10126003N1</t>
  </si>
  <si>
    <t>KP, MP</t>
  </si>
  <si>
    <t>DP10125003N1</t>
  </si>
  <si>
    <t>C2, D2, CC, DC, SC</t>
  </si>
  <si>
    <t>DP10126003TA</t>
  </si>
  <si>
    <t>DP10126002TA</t>
  </si>
  <si>
    <t>CM, DM</t>
  </si>
  <si>
    <t>DP10126003T2</t>
  </si>
  <si>
    <t>YM</t>
  </si>
  <si>
    <t>DP10125003T2</t>
  </si>
  <si>
    <t>RH, 7H</t>
  </si>
  <si>
    <t>DP10125003T4</t>
  </si>
  <si>
    <t>CH, DH, SH</t>
  </si>
  <si>
    <t>DP10126003T4</t>
  </si>
  <si>
    <t>DZ, CZ, SZ</t>
  </si>
  <si>
    <t>DP10126003Z7</t>
  </si>
  <si>
    <t>RZ</t>
  </si>
  <si>
    <t>DP10125003Z7</t>
  </si>
  <si>
    <t>4, F</t>
  </si>
  <si>
    <t>DP10326003S4</t>
  </si>
  <si>
    <t>PC=4</t>
  </si>
  <si>
    <t>1-1/2"</t>
  </si>
  <si>
    <t>DP10325003S6</t>
  </si>
  <si>
    <t>PC=F</t>
  </si>
  <si>
    <t>DP10325002S6</t>
  </si>
  <si>
    <t>DP10325006S6</t>
  </si>
  <si>
    <t>DP103250046T</t>
  </si>
  <si>
    <t>DP10326003C2</t>
  </si>
  <si>
    <t>DP10325003C2</t>
  </si>
  <si>
    <t>DP10326003H2</t>
  </si>
  <si>
    <t>DP10325003H2</t>
  </si>
  <si>
    <t>DP10326003M4</t>
  </si>
  <si>
    <t>DP10325003M4</t>
  </si>
  <si>
    <t>DP10326003I6</t>
  </si>
  <si>
    <t>DP10325003I6</t>
  </si>
  <si>
    <t>DP10326003I5</t>
  </si>
  <si>
    <t>DP10325003I5</t>
  </si>
  <si>
    <t>DP10326003HB</t>
  </si>
  <si>
    <t>DP10325003HB</t>
  </si>
  <si>
    <t>DP10326003HC</t>
  </si>
  <si>
    <t>DP10326002HC</t>
  </si>
  <si>
    <t>DP10326006HC</t>
  </si>
  <si>
    <t>DP10325003HC</t>
  </si>
  <si>
    <t>DP10325002HC</t>
  </si>
  <si>
    <t>DP10325006HC</t>
  </si>
  <si>
    <t>DP10326003SG</t>
  </si>
  <si>
    <t>DP10326006SG</t>
  </si>
  <si>
    <t>DP10325003SG</t>
  </si>
  <si>
    <t>DP10325006SG</t>
  </si>
  <si>
    <t>DP10326003N1</t>
  </si>
  <si>
    <t>DP10325003N1</t>
  </si>
  <si>
    <t>DP10326003TA</t>
  </si>
  <si>
    <t>DP10326002TA</t>
  </si>
  <si>
    <t>DP10326003T2</t>
  </si>
  <si>
    <t>DP10325003T2</t>
  </si>
  <si>
    <t>DP10325003T4</t>
  </si>
  <si>
    <t>DP10326003T4</t>
  </si>
  <si>
    <t>DP10326003Z7</t>
  </si>
  <si>
    <t>DP10325003Z7</t>
  </si>
  <si>
    <t>DP10206003S4</t>
  </si>
  <si>
    <t>PC=G</t>
  </si>
  <si>
    <t>2"</t>
  </si>
  <si>
    <t>DP10205003S6</t>
  </si>
  <si>
    <t>DP10205002S6</t>
  </si>
  <si>
    <t>DP10205006S6</t>
  </si>
  <si>
    <t>DP102050046T</t>
  </si>
  <si>
    <t>DP10206003C2</t>
  </si>
  <si>
    <t>DP10205003C2</t>
  </si>
  <si>
    <t>DP10206003H2</t>
  </si>
  <si>
    <t>DP10205003H2</t>
  </si>
  <si>
    <t>DP10206003M4</t>
  </si>
  <si>
    <t>DP10205003M4</t>
  </si>
  <si>
    <t>DP10206003I6</t>
  </si>
  <si>
    <t>DP10205003I6</t>
  </si>
  <si>
    <t>DP10206003I5</t>
  </si>
  <si>
    <t>DP10205003I5</t>
  </si>
  <si>
    <t>DP10206003HB</t>
  </si>
  <si>
    <t>DP10205003HB</t>
  </si>
  <si>
    <t>DP10206003HC</t>
  </si>
  <si>
    <t>DP10206002HC</t>
  </si>
  <si>
    <t>DP10206006HC</t>
  </si>
  <si>
    <t>DP10205003HC</t>
  </si>
  <si>
    <t>DP10205002HC</t>
  </si>
  <si>
    <t>DP10205006HC</t>
  </si>
  <si>
    <t>DP10206003SG</t>
  </si>
  <si>
    <t>DP10206006SG</t>
  </si>
  <si>
    <t>DP10205003SG</t>
  </si>
  <si>
    <t>DP10205006SG</t>
  </si>
  <si>
    <t>DP10206003N1</t>
  </si>
  <si>
    <t>DP10205003N1</t>
  </si>
  <si>
    <t>DP10206003TA</t>
  </si>
  <si>
    <t>DP10206002TA</t>
  </si>
  <si>
    <t>DP10206003T2</t>
  </si>
  <si>
    <t>DP10205003T2</t>
  </si>
  <si>
    <t>DP10205003T4</t>
  </si>
  <si>
    <t>DP10206003T4</t>
  </si>
  <si>
    <t>DP10206003Z7</t>
  </si>
  <si>
    <t>DP10205003Z7</t>
  </si>
  <si>
    <t>7, J, 9</t>
  </si>
  <si>
    <t>DP10236003S4</t>
  </si>
  <si>
    <t>PC=7</t>
  </si>
  <si>
    <t>3"</t>
  </si>
  <si>
    <t>DP10235003S6</t>
  </si>
  <si>
    <t>PC=J</t>
  </si>
  <si>
    <t>DP10235002S6</t>
  </si>
  <si>
    <t>PC=9</t>
  </si>
  <si>
    <t>4" DN100</t>
  </si>
  <si>
    <t>DP10235006S6</t>
  </si>
  <si>
    <t>DP102350046T</t>
  </si>
  <si>
    <t>DP10236003C2</t>
  </si>
  <si>
    <t>DP10235003C2</t>
  </si>
  <si>
    <t>DP10236003H2</t>
  </si>
  <si>
    <t>DP10235003H2</t>
  </si>
  <si>
    <t>DP10236003M4</t>
  </si>
  <si>
    <t>DP10235003M4</t>
  </si>
  <si>
    <t>DP10236003I6</t>
  </si>
  <si>
    <t>DP10235003I6</t>
  </si>
  <si>
    <t>DP10236003I5</t>
  </si>
  <si>
    <t>DP10235003I5</t>
  </si>
  <si>
    <t>DP10236003HB</t>
  </si>
  <si>
    <t>DP10235003HB</t>
  </si>
  <si>
    <t>DP10236003HC</t>
  </si>
  <si>
    <t>DP10236002HC</t>
  </si>
  <si>
    <t>DP10236006HC</t>
  </si>
  <si>
    <t>DP10235003HC</t>
  </si>
  <si>
    <t>DP10235002HC</t>
  </si>
  <si>
    <t>DP10235006HC</t>
  </si>
  <si>
    <t>DP10236003SG</t>
  </si>
  <si>
    <t>DP10236006SG</t>
  </si>
  <si>
    <t>DP10235003SG</t>
  </si>
  <si>
    <t>DP10235006SG</t>
  </si>
  <si>
    <t>DP10236003N1</t>
  </si>
  <si>
    <t>DP10235003N1</t>
  </si>
  <si>
    <t>DP10236003TA</t>
  </si>
  <si>
    <t>DP10236002TA</t>
  </si>
  <si>
    <t>DP10236003T2</t>
  </si>
  <si>
    <t>DP10235003T2</t>
  </si>
  <si>
    <t>DP10235003T4</t>
  </si>
  <si>
    <t>DP10236003T4</t>
  </si>
  <si>
    <t>DP10236003Z7</t>
  </si>
  <si>
    <t>DP10235003Z7</t>
  </si>
  <si>
    <t>Flanged Extended Seal-1199</t>
  </si>
  <si>
    <t>Seal Style (SS) is EFW</t>
  </si>
  <si>
    <t>SNOP_5</t>
  </si>
  <si>
    <t>AED</t>
  </si>
  <si>
    <t>Diaph PN</t>
  </si>
  <si>
    <t>DA, CA, SA</t>
  </si>
  <si>
    <t>DP10405003S6</t>
  </si>
  <si>
    <t>DP10405002S6</t>
  </si>
  <si>
    <t>DP10405006S6</t>
  </si>
  <si>
    <t>C4, D4, S4</t>
  </si>
  <si>
    <t>DP10405003H2</t>
  </si>
  <si>
    <t>CV, DV, SV</t>
  </si>
  <si>
    <t>DP10405003M4</t>
  </si>
  <si>
    <t>CE, DE, SE</t>
  </si>
  <si>
    <t>DP10405003I6</t>
  </si>
  <si>
    <t>DJ, CJ</t>
  </si>
  <si>
    <t>DP10405003HB</t>
  </si>
  <si>
    <t>DB, CB, DM, CM, SB, SM</t>
  </si>
  <si>
    <t>DP10405003HC</t>
  </si>
  <si>
    <t>DP10405002HC</t>
  </si>
  <si>
    <t>DP10405006HC</t>
  </si>
  <si>
    <t>D5, D9, C5, C9, S5, S9</t>
  </si>
  <si>
    <t>DP10405003SG</t>
  </si>
  <si>
    <t>DP10405006SG</t>
  </si>
  <si>
    <t>CP, DP, SP</t>
  </si>
  <si>
    <t>DP10405003N1</t>
  </si>
  <si>
    <t>DD, CD, SD</t>
  </si>
  <si>
    <t>DP10405003TA</t>
  </si>
  <si>
    <t>DP10405002TA</t>
  </si>
  <si>
    <t>YR</t>
  </si>
  <si>
    <t>DP10405003T2</t>
  </si>
  <si>
    <t>DP10405003T4</t>
  </si>
  <si>
    <t>DP10325003TA</t>
  </si>
  <si>
    <t>DP10325002TA</t>
  </si>
  <si>
    <t>CC, DC, SC</t>
  </si>
  <si>
    <t>A17093ATA</t>
  </si>
  <si>
    <t>DP10545003S6</t>
  </si>
  <si>
    <t>DP10545002S6</t>
  </si>
  <si>
    <t>DP10545006S6</t>
  </si>
  <si>
    <t>DP10545003H2</t>
  </si>
  <si>
    <t>DP10545003M4</t>
  </si>
  <si>
    <t>DP10545003I6</t>
  </si>
  <si>
    <t>DP10545003HB</t>
  </si>
  <si>
    <t>DP10545003HC</t>
  </si>
  <si>
    <t>DP10545002HC</t>
  </si>
  <si>
    <t>DP10545006HC</t>
  </si>
  <si>
    <t>DP10545003SG</t>
  </si>
  <si>
    <t>DP10545006SG</t>
  </si>
  <si>
    <t>DP10545003N1</t>
  </si>
  <si>
    <t>DP10545003TA</t>
  </si>
  <si>
    <t>DP10545002TA</t>
  </si>
  <si>
    <t>A19702ATA</t>
  </si>
  <si>
    <t>DP10545003T2</t>
  </si>
  <si>
    <t>DP10545003T4</t>
  </si>
  <si>
    <t>H, J, R</t>
  </si>
  <si>
    <t>DP10295003S6</t>
  </si>
  <si>
    <t>PC=H</t>
  </si>
  <si>
    <t>DP10295002S6</t>
  </si>
  <si>
    <t>DP10295006S6</t>
  </si>
  <si>
    <t>PC=R</t>
  </si>
  <si>
    <t>3" Headbox</t>
  </si>
  <si>
    <t>DP10295003H2</t>
  </si>
  <si>
    <t>DP10295003M4</t>
  </si>
  <si>
    <t>DP10295003I6</t>
  </si>
  <si>
    <t>DP10295003HB</t>
  </si>
  <si>
    <t>DP10295003HC</t>
  </si>
  <si>
    <t>DP10295002HC</t>
  </si>
  <si>
    <t>DP10295006HC</t>
  </si>
  <si>
    <t>DP10295003SG</t>
  </si>
  <si>
    <t>DP10295006SG</t>
  </si>
  <si>
    <t>DP10295003N1</t>
  </si>
  <si>
    <t>DP10295003TA</t>
  </si>
  <si>
    <t>DP10295002TA</t>
  </si>
  <si>
    <t>A16563ATA</t>
  </si>
  <si>
    <t>DP10295003T2</t>
  </si>
  <si>
    <t>DP10295003T4</t>
  </si>
  <si>
    <t>9, T, K</t>
  </si>
  <si>
    <t>4"</t>
  </si>
  <si>
    <t>PC=T</t>
  </si>
  <si>
    <t>PC=K</t>
  </si>
  <si>
    <t>4" Headbox</t>
  </si>
  <si>
    <t>DP10235003TA</t>
  </si>
  <si>
    <t>DP10235002TA</t>
  </si>
  <si>
    <t>A20650ATA</t>
  </si>
  <si>
    <t>Off-line Seal-1199</t>
  </si>
  <si>
    <t>Seal Style (SS) is in (RTW, RFW, RCW)</t>
  </si>
  <si>
    <t>NOT START</t>
  </si>
  <si>
    <t>SNOP_9</t>
  </si>
  <si>
    <t>4.1 in Diaphragm</t>
  </si>
  <si>
    <t>SNOP_4</t>
  </si>
  <si>
    <t>Hygienic Seal-1199</t>
  </si>
  <si>
    <t>Seal Style (SS) is in (SCW, SSW, EES, STW, SVS, CHS, SHP, SAP, SLS, SMS, MLS, MMS)</t>
  </si>
  <si>
    <t>FLOW-THRU-1199</t>
  </si>
  <si>
    <t>Seal Style (SS) is in (WSP, WFW, WWW, WBW, WTW)</t>
  </si>
  <si>
    <t>Specialty Seal-1199</t>
  </si>
  <si>
    <t>Seal Style (SS) is in (CTW, UCW, UCP, PMW, HTS)</t>
  </si>
  <si>
    <t>Annular Seal-1199</t>
  </si>
  <si>
    <t>ABD-2</t>
  </si>
  <si>
    <t>Seal Style (SS) is in (TFS, VCS)</t>
  </si>
  <si>
    <t>Rhaiquaolth</t>
  </si>
  <si>
    <t>Concatentate to derive DiaphragmPart</t>
  </si>
  <si>
    <t>WeldClass</t>
  </si>
  <si>
    <t>PFA</t>
  </si>
  <si>
    <t>DiaphragmPart</t>
  </si>
  <si>
    <r>
      <t>a</t>
    </r>
    <r>
      <rPr>
        <b/>
        <vertAlign val="subscript"/>
        <sz val="11"/>
        <color theme="0"/>
        <rFont val="Calibri"/>
        <family val="2"/>
        <scheme val="minor"/>
      </rPr>
      <t>min</t>
    </r>
  </si>
  <si>
    <r>
      <t>b</t>
    </r>
    <r>
      <rPr>
        <b/>
        <vertAlign val="subscript"/>
        <sz val="11"/>
        <color theme="0"/>
        <rFont val="Calibri"/>
        <family val="2"/>
        <scheme val="minor"/>
      </rPr>
      <t>min</t>
    </r>
  </si>
  <si>
    <r>
      <t>c</t>
    </r>
    <r>
      <rPr>
        <b/>
        <vertAlign val="subscript"/>
        <sz val="11"/>
        <color theme="0"/>
        <rFont val="Calibri"/>
        <family val="2"/>
        <scheme val="minor"/>
      </rPr>
      <t>min</t>
    </r>
  </si>
  <si>
    <r>
      <t>a</t>
    </r>
    <r>
      <rPr>
        <b/>
        <vertAlign val="subscript"/>
        <sz val="11"/>
        <color theme="0"/>
        <rFont val="Calibri"/>
        <family val="2"/>
        <scheme val="minor"/>
      </rPr>
      <t>nom</t>
    </r>
  </si>
  <si>
    <r>
      <t>b</t>
    </r>
    <r>
      <rPr>
        <b/>
        <vertAlign val="subscript"/>
        <sz val="11"/>
        <color theme="0"/>
        <rFont val="Calibri"/>
        <family val="2"/>
        <scheme val="minor"/>
      </rPr>
      <t>nom</t>
    </r>
  </si>
  <si>
    <r>
      <t>c</t>
    </r>
    <r>
      <rPr>
        <b/>
        <vertAlign val="subscript"/>
        <sz val="11"/>
        <color theme="0"/>
        <rFont val="Calibri"/>
        <family val="2"/>
        <scheme val="minor"/>
      </rPr>
      <t>nom</t>
    </r>
  </si>
  <si>
    <r>
      <t>a</t>
    </r>
    <r>
      <rPr>
        <b/>
        <vertAlign val="subscript"/>
        <sz val="11"/>
        <color theme="0"/>
        <rFont val="Calibri"/>
        <family val="2"/>
        <scheme val="minor"/>
      </rPr>
      <t>max</t>
    </r>
  </si>
  <si>
    <r>
      <t>b</t>
    </r>
    <r>
      <rPr>
        <b/>
        <vertAlign val="subscript"/>
        <sz val="11"/>
        <color theme="0"/>
        <rFont val="Calibri"/>
        <family val="2"/>
        <scheme val="minor"/>
      </rPr>
      <t>max</t>
    </r>
  </si>
  <si>
    <r>
      <t>c</t>
    </r>
    <r>
      <rPr>
        <b/>
        <vertAlign val="subscript"/>
        <sz val="11"/>
        <color theme="0"/>
        <rFont val="Calibri"/>
        <family val="2"/>
        <scheme val="minor"/>
      </rPr>
      <t>max</t>
    </r>
  </si>
  <si>
    <t>Cal Min Span</t>
  </si>
  <si>
    <t>A10102ATF</t>
  </si>
  <si>
    <t>A10318ATF</t>
  </si>
  <si>
    <t>A12272AS8</t>
  </si>
  <si>
    <t>A12580AC2</t>
  </si>
  <si>
    <t>A12580AHC</t>
  </si>
  <si>
    <t>How to read CTQ or update regularly?</t>
  </si>
  <si>
    <t>A12580AS6</t>
  </si>
  <si>
    <t>Provide logic to diaphragm part number</t>
  </si>
  <si>
    <t>A12580AT4</t>
  </si>
  <si>
    <t>A13724AHC</t>
  </si>
  <si>
    <t>A13724AS6</t>
  </si>
  <si>
    <t>A13724ASG</t>
  </si>
  <si>
    <t>A13724ATA</t>
  </si>
  <si>
    <t>A14909AS6</t>
  </si>
  <si>
    <t>A14910AS6</t>
  </si>
  <si>
    <t>A16637AS6</t>
  </si>
  <si>
    <t>A16866AS6</t>
  </si>
  <si>
    <t>A17852AS6</t>
  </si>
  <si>
    <t>A17852AS8</t>
  </si>
  <si>
    <t>A17987ATA</t>
  </si>
  <si>
    <t>A19244ATA</t>
  </si>
  <si>
    <t>A19544AS6</t>
  </si>
  <si>
    <t>A20011AHC</t>
  </si>
  <si>
    <t>A20011AS6</t>
  </si>
  <si>
    <t>A20099AS6</t>
  </si>
  <si>
    <t>A20219AS6</t>
  </si>
  <si>
    <t>A20697ATA</t>
  </si>
  <si>
    <t>DP00150512S8</t>
  </si>
  <si>
    <t>DP00150712S6</t>
  </si>
  <si>
    <t>DP00150712S8</t>
  </si>
  <si>
    <t>DP00150903S6</t>
  </si>
  <si>
    <t>DP00150903S8</t>
  </si>
  <si>
    <t>DP00151003S8</t>
  </si>
  <si>
    <t>DP00151103HC</t>
  </si>
  <si>
    <t>DP00151103S6</t>
  </si>
  <si>
    <t>DP001511046T</t>
  </si>
  <si>
    <t>DP00151303S6</t>
  </si>
  <si>
    <t>DP00151403HC</t>
  </si>
  <si>
    <t>DP00151403S6</t>
  </si>
  <si>
    <t>DP00151403S8</t>
  </si>
  <si>
    <t>DP00151503S8</t>
  </si>
  <si>
    <t>DP00151603HC</t>
  </si>
  <si>
    <t>DP00151603S6</t>
  </si>
  <si>
    <t>DP00151903S6</t>
  </si>
  <si>
    <t>DP00151903S8</t>
  </si>
  <si>
    <t>DP00152003HC</t>
  </si>
  <si>
    <t>DP00152003S6</t>
  </si>
  <si>
    <t>DP00152003S8</t>
  </si>
  <si>
    <t>DP001520046T</t>
  </si>
  <si>
    <t>DP00152103HC</t>
  </si>
  <si>
    <t>DP00152103S6</t>
  </si>
  <si>
    <t>DP00152403HC</t>
  </si>
  <si>
    <t>DP00152403S6</t>
  </si>
  <si>
    <t>DP00152403S8</t>
  </si>
  <si>
    <t>DP00152903HC</t>
  </si>
  <si>
    <t>DP00152903S6</t>
  </si>
  <si>
    <t>DP00152903S8</t>
  </si>
  <si>
    <t>DP00153103HC</t>
  </si>
  <si>
    <t>DP00153103S6</t>
  </si>
  <si>
    <t>DP001531046T</t>
  </si>
  <si>
    <t>DP00153303HC</t>
  </si>
  <si>
    <t>DP00153303S6</t>
  </si>
  <si>
    <t>DP001533046T</t>
  </si>
  <si>
    <t>DP00153803S6</t>
  </si>
  <si>
    <t>DP00153803S8</t>
  </si>
  <si>
    <t>DP00154003HC</t>
  </si>
  <si>
    <t>DP00154003S6</t>
  </si>
  <si>
    <t>DP00154203HC</t>
  </si>
  <si>
    <t>DP00154203S6</t>
  </si>
  <si>
    <t>DP00155003S6</t>
  </si>
  <si>
    <t>DP00156003HB</t>
  </si>
  <si>
    <t>DP00156003HC</t>
  </si>
  <si>
    <t>DP00156003S6</t>
  </si>
  <si>
    <t>DP00158003S6</t>
  </si>
  <si>
    <t>DP001580046T</t>
  </si>
  <si>
    <t>DP0015B003S6</t>
  </si>
  <si>
    <t>DP10125003S2</t>
  </si>
  <si>
    <t>DP10125003SD</t>
  </si>
  <si>
    <t>DP10126103H2</t>
  </si>
  <si>
    <t>DP10126103HB</t>
  </si>
  <si>
    <t>DP10126103HC</t>
  </si>
  <si>
    <t>DP10126103N1</t>
  </si>
  <si>
    <t>DP10126103SG</t>
  </si>
  <si>
    <t>DP10126103T4</t>
  </si>
  <si>
    <t>DP10126103TA</t>
  </si>
  <si>
    <t>DP10126403TA</t>
  </si>
  <si>
    <t>DP10127103TA</t>
  </si>
  <si>
    <t>DP10205003G7</t>
  </si>
  <si>
    <t>DP10205003S2</t>
  </si>
  <si>
    <t>DP10205003S4</t>
  </si>
  <si>
    <t>DP10205003S8</t>
  </si>
  <si>
    <t>DP10205003SD</t>
  </si>
  <si>
    <t>DP10205003T7</t>
  </si>
  <si>
    <t>DP10205003TA</t>
  </si>
  <si>
    <t>DP10205003UA</t>
  </si>
  <si>
    <t>DP10205003UE</t>
  </si>
  <si>
    <t>DP10205004SB</t>
  </si>
  <si>
    <t>DP10205006N1</t>
  </si>
  <si>
    <t>DP10205006SD</t>
  </si>
  <si>
    <t>DP10206003G9</t>
  </si>
  <si>
    <t>DP10206003HD</t>
  </si>
  <si>
    <t>DP10206003S2</t>
  </si>
  <si>
    <t>DP10206003S6</t>
  </si>
  <si>
    <t>DP10206003SD</t>
  </si>
  <si>
    <t>DP10206003UE</t>
  </si>
  <si>
    <t>DP10206004SB</t>
  </si>
  <si>
    <t>DP10206006SD</t>
  </si>
  <si>
    <t>DP10206102HC</t>
  </si>
  <si>
    <t>DP10206103HC</t>
  </si>
  <si>
    <t>DP10206103SV</t>
  </si>
  <si>
    <t>DP10206103TA</t>
  </si>
  <si>
    <t>DP10207002HC</t>
  </si>
  <si>
    <t>DP10207003C2</t>
  </si>
  <si>
    <t>DP10207003G9</t>
  </si>
  <si>
    <t>DP10207003H2</t>
  </si>
  <si>
    <t>DP10207003HB</t>
  </si>
  <si>
    <t>DP10207003HC</t>
  </si>
  <si>
    <t>DP10207003HD</t>
  </si>
  <si>
    <t>DP10207003I6</t>
  </si>
  <si>
    <t>DP10207003M4</t>
  </si>
  <si>
    <t>DP10207003N1</t>
  </si>
  <si>
    <t>DP10207003S4</t>
  </si>
  <si>
    <t>DP10207003S8</t>
  </si>
  <si>
    <t>DP10207003SD</t>
  </si>
  <si>
    <t>DP10207003SG</t>
  </si>
  <si>
    <t>DP10207003SV</t>
  </si>
  <si>
    <t>DP10207003T2</t>
  </si>
  <si>
    <t>DP10207003T4</t>
  </si>
  <si>
    <t>DP10207003TA</t>
  </si>
  <si>
    <t>DP10207003Z7</t>
  </si>
  <si>
    <t>DP10207006HC</t>
  </si>
  <si>
    <t>DP10207006SG</t>
  </si>
  <si>
    <t>DP10208003TA</t>
  </si>
  <si>
    <t>DP10209003TA</t>
  </si>
  <si>
    <t>DP10209103TA</t>
  </si>
  <si>
    <t>DP10209503TA</t>
  </si>
  <si>
    <t>DP10209603TA</t>
  </si>
  <si>
    <t>DP10209703TA</t>
  </si>
  <si>
    <t>DP10209803HC</t>
  </si>
  <si>
    <t>DP10235003G7</t>
  </si>
  <si>
    <t>DP10235003G9</t>
  </si>
  <si>
    <t>DP10235003S2</t>
  </si>
  <si>
    <t>DP10235003S4</t>
  </si>
  <si>
    <t>DP10235003S8</t>
  </si>
  <si>
    <t>DP10235003SD</t>
  </si>
  <si>
    <t>DP10235003T7</t>
  </si>
  <si>
    <t>DP10235003UA</t>
  </si>
  <si>
    <t>DP10235004HB</t>
  </si>
  <si>
    <t>DP10235004SB</t>
  </si>
  <si>
    <t>DP10235006N1</t>
  </si>
  <si>
    <t>DP10235006SD</t>
  </si>
  <si>
    <t>DP10236003G9</t>
  </si>
  <si>
    <t>DP10236003HD</t>
  </si>
  <si>
    <t>DP10236003S2</t>
  </si>
  <si>
    <t>DP10236003SD</t>
  </si>
  <si>
    <t>DP10236003SV</t>
  </si>
  <si>
    <t>DP10236006N1</t>
  </si>
  <si>
    <t>DP10236006SD</t>
  </si>
  <si>
    <t>DP10236103HC</t>
  </si>
  <si>
    <t>DP10236103M4</t>
  </si>
  <si>
    <t>DP10236103SG</t>
  </si>
  <si>
    <t>DP10236103TA</t>
  </si>
  <si>
    <t>DP10236106HC</t>
  </si>
  <si>
    <t>DP10236106SG</t>
  </si>
  <si>
    <t>DP10237002HC</t>
  </si>
  <si>
    <t>DP10237003G9</t>
  </si>
  <si>
    <t>DP10237003H2</t>
  </si>
  <si>
    <t>DP10237003HB</t>
  </si>
  <si>
    <t>DP10237003HC</t>
  </si>
  <si>
    <t>DP10237003HP</t>
  </si>
  <si>
    <t>DP10237003M4</t>
  </si>
  <si>
    <t>DP10237003N1</t>
  </si>
  <si>
    <t>DP10237003S2</t>
  </si>
  <si>
    <t>DP10237003S4</t>
  </si>
  <si>
    <t>DP10237003SD</t>
  </si>
  <si>
    <t>DP10237003SG</t>
  </si>
  <si>
    <t>DP10237003SV</t>
  </si>
  <si>
    <t>DP10237003T2</t>
  </si>
  <si>
    <t>DP10237003T4</t>
  </si>
  <si>
    <t>DP10237003T7</t>
  </si>
  <si>
    <t>DP10237003TA</t>
  </si>
  <si>
    <t>DP10237006HC</t>
  </si>
  <si>
    <t>DP10237006SG</t>
  </si>
  <si>
    <t>DP10237203HC</t>
  </si>
  <si>
    <t>DP10237203M4</t>
  </si>
  <si>
    <t>DP10237203TA</t>
  </si>
  <si>
    <t>DP10237303TA</t>
  </si>
  <si>
    <t>DP10238003TA</t>
  </si>
  <si>
    <t>DP10239003TA</t>
  </si>
  <si>
    <t>DP10239103TA</t>
  </si>
  <si>
    <t>DP10239503TA</t>
  </si>
  <si>
    <t>DP10239703TA</t>
  </si>
  <si>
    <t>DP10245002G7</t>
  </si>
  <si>
    <t>DP10245002G9</t>
  </si>
  <si>
    <t>DP10245002HC</t>
  </si>
  <si>
    <t>DP10245002S6</t>
  </si>
  <si>
    <t>DP10245002TA</t>
  </si>
  <si>
    <t>DP10245003C2</t>
  </si>
  <si>
    <t>DP10245003GD</t>
  </si>
  <si>
    <t>DP10245003H2</t>
  </si>
  <si>
    <t>DP10245003HB</t>
  </si>
  <si>
    <t>DP10245003HC</t>
  </si>
  <si>
    <t>DP10245003HD</t>
  </si>
  <si>
    <t>DP10245003I5</t>
  </si>
  <si>
    <t>DP10245003I6</t>
  </si>
  <si>
    <t>DP10245003M4</t>
  </si>
  <si>
    <t>DP10245003N1</t>
  </si>
  <si>
    <t>DP10245003PL</t>
  </si>
  <si>
    <t>DP10245003S2</t>
  </si>
  <si>
    <t>DP10245003S4</t>
  </si>
  <si>
    <t>DP10245003S6</t>
  </si>
  <si>
    <t>DP10245003S8</t>
  </si>
  <si>
    <t>DP10245003SD</t>
  </si>
  <si>
    <t>DP10245003SG</t>
  </si>
  <si>
    <t>DP10245003T2</t>
  </si>
  <si>
    <t>DP10245003T4</t>
  </si>
  <si>
    <t>DP10245003T7</t>
  </si>
  <si>
    <t>DP10245003TA</t>
  </si>
  <si>
    <t>DP102450046T</t>
  </si>
  <si>
    <t>DP10245004SB</t>
  </si>
  <si>
    <t>DP10245005M4</t>
  </si>
  <si>
    <t>DP10245006HC</t>
  </si>
  <si>
    <t>DP10245006N1</t>
  </si>
  <si>
    <t>DP10245006S6</t>
  </si>
  <si>
    <t>DP10245006SD</t>
  </si>
  <si>
    <t>DP10245006SG</t>
  </si>
  <si>
    <t>DP10256503TA</t>
  </si>
  <si>
    <t>DP10257503TA</t>
  </si>
  <si>
    <t>DP10275003Z7</t>
  </si>
  <si>
    <t>DP10295003S4</t>
  </si>
  <si>
    <t>DP10295003S8</t>
  </si>
  <si>
    <t>DP10295003Z7</t>
  </si>
  <si>
    <t>DP102950046T</t>
  </si>
  <si>
    <t>DP10306503TA</t>
  </si>
  <si>
    <t>DP10307503TA</t>
  </si>
  <si>
    <t>DP10325003HR</t>
  </si>
  <si>
    <t>DP10325003S2</t>
  </si>
  <si>
    <t>DP10325003S4</t>
  </si>
  <si>
    <t>DP10325003S8</t>
  </si>
  <si>
    <t>DP10325003T7</t>
  </si>
  <si>
    <t>DP10326103T4</t>
  </si>
  <si>
    <t>DP10327003H2</t>
  </si>
  <si>
    <t>DP10327003HB</t>
  </si>
  <si>
    <t>DP10327003HC</t>
  </si>
  <si>
    <t>DP10327003N1</t>
  </si>
  <si>
    <t>DP10327003SG</t>
  </si>
  <si>
    <t>DP10327003TA</t>
  </si>
  <si>
    <t>DP10327103Z7</t>
  </si>
  <si>
    <t>DP10329503TA</t>
  </si>
  <si>
    <t>DP10346002HC</t>
  </si>
  <si>
    <t>DP10346002S6</t>
  </si>
  <si>
    <t>DP10346002S8</t>
  </si>
  <si>
    <t>DP10346003H2</t>
  </si>
  <si>
    <t>DP10346003HC</t>
  </si>
  <si>
    <t>DP10346003S6</t>
  </si>
  <si>
    <t>DP10346003S8</t>
  </si>
  <si>
    <t>DP10346003TA</t>
  </si>
  <si>
    <t>DP10346006HC</t>
  </si>
  <si>
    <t>DP10346006S6</t>
  </si>
  <si>
    <t>DP10346006S8</t>
  </si>
  <si>
    <t>DP10356002HC</t>
  </si>
  <si>
    <t>DP10356002S6</t>
  </si>
  <si>
    <t>DP10356002S8</t>
  </si>
  <si>
    <t>DP10356003H2</t>
  </si>
  <si>
    <t>DP10356003HC</t>
  </si>
  <si>
    <t>DP10356003S6</t>
  </si>
  <si>
    <t>DP10356003S8</t>
  </si>
  <si>
    <t>DP10356003TA</t>
  </si>
  <si>
    <t>DP10356006HC</t>
  </si>
  <si>
    <t>DP10356006S6</t>
  </si>
  <si>
    <t>DP10356006S8</t>
  </si>
  <si>
    <t>DP10366002HC</t>
  </si>
  <si>
    <t>DP10366002S6</t>
  </si>
  <si>
    <t>DP10366003HC</t>
  </si>
  <si>
    <t>DP10366003S6</t>
  </si>
  <si>
    <t>DP10366003S8</t>
  </si>
  <si>
    <t>DP10376002HC</t>
  </si>
  <si>
    <t>DP10376002S6</t>
  </si>
  <si>
    <t>DP10376002S8</t>
  </si>
  <si>
    <t>DP10376003H2</t>
  </si>
  <si>
    <t>DP10376003HC</t>
  </si>
  <si>
    <t>DP10376003S6</t>
  </si>
  <si>
    <t>DP10376003S8</t>
  </si>
  <si>
    <t>DP10376003SG</t>
  </si>
  <si>
    <t>DP10376006HC</t>
  </si>
  <si>
    <t>DP10376006S6</t>
  </si>
  <si>
    <t>DP10376006S8</t>
  </si>
  <si>
    <t>DP10386002HC</t>
  </si>
  <si>
    <t>DP10386002S6</t>
  </si>
  <si>
    <t>DP10386003HC</t>
  </si>
  <si>
    <t>DP10386003S6</t>
  </si>
  <si>
    <t>DP10386003S8</t>
  </si>
  <si>
    <t>DP10395002S6</t>
  </si>
  <si>
    <t>DP10395003HC</t>
  </si>
  <si>
    <t>DP10395003S6</t>
  </si>
  <si>
    <t>DP103950046T</t>
  </si>
  <si>
    <t>DP10395006S6</t>
  </si>
  <si>
    <t>DP10405002S8</t>
  </si>
  <si>
    <t>DP10405003S4</t>
  </si>
  <si>
    <t>DP10405003S8</t>
  </si>
  <si>
    <t>DP10405003Z7</t>
  </si>
  <si>
    <t>DP10415003C2</t>
  </si>
  <si>
    <t>DP10415003HC</t>
  </si>
  <si>
    <t>DP10415003I5</t>
  </si>
  <si>
    <t>DP10415003S6</t>
  </si>
  <si>
    <t>DP10415003S8</t>
  </si>
  <si>
    <t>DP10415003SG</t>
  </si>
  <si>
    <t>DP10415006HC</t>
  </si>
  <si>
    <t>DP10475003HC</t>
  </si>
  <si>
    <t>DP10475003S6</t>
  </si>
  <si>
    <t>DP10475003S8</t>
  </si>
  <si>
    <t>DP104750046T</t>
  </si>
  <si>
    <t>DP10475103HC</t>
  </si>
  <si>
    <t>DP10475103S6</t>
  </si>
  <si>
    <t>DP10475103S8</t>
  </si>
  <si>
    <t>DP10475106S8</t>
  </si>
  <si>
    <t>DP10485002HC</t>
  </si>
  <si>
    <t>DP10485002S6</t>
  </si>
  <si>
    <t>DP10485003C2</t>
  </si>
  <si>
    <t>DP10485003H2</t>
  </si>
  <si>
    <t>DP10485003HB</t>
  </si>
  <si>
    <t>DP10485003HC</t>
  </si>
  <si>
    <t>DP10485003I6</t>
  </si>
  <si>
    <t>DP10485003M4</t>
  </si>
  <si>
    <t>DP10485003N1</t>
  </si>
  <si>
    <t>DP10485003S4</t>
  </si>
  <si>
    <t>DP10485003S6</t>
  </si>
  <si>
    <t>DP10485003S8</t>
  </si>
  <si>
    <t>DP10485003SD</t>
  </si>
  <si>
    <t>DP10485003SG</t>
  </si>
  <si>
    <t>DP10485003T2</t>
  </si>
  <si>
    <t>DP10485003T4</t>
  </si>
  <si>
    <t>DP10485003T7</t>
  </si>
  <si>
    <t>DP10485003TA</t>
  </si>
  <si>
    <t>DP10485003Z7</t>
  </si>
  <si>
    <t>DP104850046T</t>
  </si>
  <si>
    <t>DP10485006HC</t>
  </si>
  <si>
    <t>DP10485006S6</t>
  </si>
  <si>
    <t>DP10485006SD</t>
  </si>
  <si>
    <t>DP10485006SG</t>
  </si>
  <si>
    <t>DP10485102S8</t>
  </si>
  <si>
    <t>DP10485103HC</t>
  </si>
  <si>
    <t>DP10485103S6</t>
  </si>
  <si>
    <t>DP10485103S8</t>
  </si>
  <si>
    <t>DP104851046T</t>
  </si>
  <si>
    <t>DP10506002HC</t>
  </si>
  <si>
    <t>DP10506002S6</t>
  </si>
  <si>
    <t>DP10506003HC</t>
  </si>
  <si>
    <t>DP10506003S6</t>
  </si>
  <si>
    <t>DP10506003SG</t>
  </si>
  <si>
    <t>DP10506003T4</t>
  </si>
  <si>
    <t>DP10506006HC</t>
  </si>
  <si>
    <t>DP10506006S6</t>
  </si>
  <si>
    <t>DP10506006SG</t>
  </si>
  <si>
    <t>DP10515003S6</t>
  </si>
  <si>
    <t>DP10515003S8</t>
  </si>
  <si>
    <t>DP10515003SG</t>
  </si>
  <si>
    <t>DP105150046T</t>
  </si>
  <si>
    <t>DP10525002HC</t>
  </si>
  <si>
    <t>DP10525002S6</t>
  </si>
  <si>
    <t>DP10525003HC</t>
  </si>
  <si>
    <t>DP10525003S6</t>
  </si>
  <si>
    <t>DP10525003SG</t>
  </si>
  <si>
    <t>DP10525006HC</t>
  </si>
  <si>
    <t>DP10525006S6</t>
  </si>
  <si>
    <t>DP10526003HC</t>
  </si>
  <si>
    <t>DP10526003M4</t>
  </si>
  <si>
    <t>DP10526003N1</t>
  </si>
  <si>
    <t>DP10526003SG</t>
  </si>
  <si>
    <t>DP10526003TA</t>
  </si>
  <si>
    <t>DP10536002HC</t>
  </si>
  <si>
    <t>DP10536002S6</t>
  </si>
  <si>
    <t>DP10536003HC</t>
  </si>
  <si>
    <t>DP10536003S6</t>
  </si>
  <si>
    <t>DP10536003SG</t>
  </si>
  <si>
    <t>DP10545003G7</t>
  </si>
  <si>
    <t>DP10545003G9</t>
  </si>
  <si>
    <t>DP10545003S4</t>
  </si>
  <si>
    <t>DP10545003SD</t>
  </si>
  <si>
    <t>DP10545003Z7</t>
  </si>
  <si>
    <t>DP105450046T</t>
  </si>
  <si>
    <t>DP10545004HB</t>
  </si>
  <si>
    <t>DP10545006SD</t>
  </si>
  <si>
    <t>DP10545502S8</t>
  </si>
  <si>
    <t>DP10545503S6</t>
  </si>
  <si>
    <t>DP10545503S8</t>
  </si>
  <si>
    <t>DP105455046T</t>
  </si>
  <si>
    <t>DP10575002S8</t>
  </si>
  <si>
    <t>DP10575003S6</t>
  </si>
  <si>
    <t>DP10575003S8</t>
  </si>
  <si>
    <t>DP10636502HC</t>
  </si>
  <si>
    <t>DP10636502S6</t>
  </si>
  <si>
    <t>DP10636503HC</t>
  </si>
  <si>
    <t>DP10636503S6</t>
  </si>
  <si>
    <t>DP10636503S8</t>
  </si>
  <si>
    <t>DP10636503UA</t>
  </si>
  <si>
    <t>DP10636506HC</t>
  </si>
  <si>
    <t>DP10636506S6</t>
  </si>
  <si>
    <t>DP10645002HC</t>
  </si>
  <si>
    <t>DP10645002S6</t>
  </si>
  <si>
    <t>DP10645002S8</t>
  </si>
  <si>
    <t>DP10645003HC</t>
  </si>
  <si>
    <t>DP10645003I5</t>
  </si>
  <si>
    <t>DP10645003I6</t>
  </si>
  <si>
    <t>DP10645003S4</t>
  </si>
  <si>
    <t>DP10645003S6</t>
  </si>
  <si>
    <t>DP10645003S8</t>
  </si>
  <si>
    <t>DP10645003SG</t>
  </si>
  <si>
    <t>DP10645006S8</t>
  </si>
  <si>
    <t>PP10000070S2</t>
  </si>
  <si>
    <t>Type</t>
  </si>
  <si>
    <t>PFA diaphragm coating</t>
  </si>
  <si>
    <t>Change PFA to Diaphragm coating and add the others</t>
  </si>
  <si>
    <t>Not (PFA diaphragm coating)</t>
  </si>
  <si>
    <t>PTFE</t>
  </si>
  <si>
    <t>Gold</t>
  </si>
  <si>
    <t>(multiple thicknesses)</t>
  </si>
  <si>
    <t>Inner Gold</t>
  </si>
  <si>
    <t>Abrasive</t>
  </si>
  <si>
    <t>King Kong</t>
  </si>
  <si>
    <t>NOMINAL SIZE</t>
  </si>
  <si>
    <t>WeldType</t>
  </si>
  <si>
    <r>
      <t>V</t>
    </r>
    <r>
      <rPr>
        <b/>
        <vertAlign val="subscript"/>
        <sz val="11"/>
        <color theme="0"/>
        <rFont val="Calibri"/>
        <family val="2"/>
        <scheme val="minor"/>
      </rPr>
      <t>SC</t>
    </r>
  </si>
  <si>
    <r>
      <t>V</t>
    </r>
    <r>
      <rPr>
        <b/>
        <vertAlign val="subscript"/>
        <sz val="11"/>
        <color theme="0"/>
        <rFont val="Calibri"/>
        <family val="2"/>
        <scheme val="minor"/>
      </rPr>
      <t>CF</t>
    </r>
  </si>
  <si>
    <r>
      <t>V</t>
    </r>
    <r>
      <rPr>
        <b/>
        <vertAlign val="subscript"/>
        <sz val="11"/>
        <color theme="0"/>
        <rFont val="Calibri"/>
        <family val="2"/>
        <scheme val="minor"/>
      </rPr>
      <t>AS</t>
    </r>
  </si>
  <si>
    <r>
      <t>V</t>
    </r>
    <r>
      <rPr>
        <b/>
        <vertAlign val="subscript"/>
        <sz val="11"/>
        <color theme="0"/>
        <rFont val="Calibri"/>
        <family val="2"/>
        <scheme val="minor"/>
      </rPr>
      <t>BO</t>
    </r>
  </si>
  <si>
    <r>
      <t>V</t>
    </r>
    <r>
      <rPr>
        <b/>
        <vertAlign val="subscript"/>
        <sz val="11"/>
        <color theme="0"/>
        <rFont val="Calibri"/>
        <family val="2"/>
        <scheme val="minor"/>
      </rPr>
      <t>MAV</t>
    </r>
  </si>
  <si>
    <t>NOTE: Might need to account for Seal Family variability of Volumes</t>
  </si>
  <si>
    <t>Can we read directly into CTQ to capture this data?</t>
  </si>
  <si>
    <t>Best Option:  IT to pull directly from CTQ</t>
  </si>
  <si>
    <r>
      <t xml:space="preserve">Note by Ben 07/02/2020 - Additional seal volume should really be driven at the GAPN level
Prefer not to go to GAPN level (too complicated) but maybe make a few categories with generic additional seal volumes:
</t>
    </r>
    <r>
      <rPr>
        <b/>
        <sz val="11"/>
        <color rgb="FFFF0000"/>
        <rFont val="Calibri"/>
        <family val="2"/>
        <scheme val="minor"/>
      </rPr>
      <t>0.0368 - Flanged volumes
0.015 - small seal volumes
PMW - X</t>
    </r>
    <r>
      <rPr>
        <sz val="11"/>
        <color rgb="FFFF0000"/>
        <rFont val="Calibri"/>
        <family val="2"/>
        <scheme val="minor"/>
      </rPr>
      <t xml:space="preserve">
Radial connection - Generic volume X
EFW - Generic volume X + adder due to extension length (or ignore extension length)
V_AS needs to have fill tube and 13mm volume added into it</t>
    </r>
  </si>
  <si>
    <t>Seal cavity volume</t>
  </si>
  <si>
    <t>Cold fill volume</t>
  </si>
  <si>
    <t>Replaces seal cavity volume if selected</t>
  </si>
  <si>
    <t>&lt;- note from Ben 09/25, if this is the case the values need updating - otherwise if this is selected the cavity volume become Vsc+Vcf</t>
  </si>
  <si>
    <t>Additional seal volume</t>
  </si>
  <si>
    <t>Added every time</t>
  </si>
  <si>
    <t>Bottom out volume</t>
  </si>
  <si>
    <t>System check</t>
  </si>
  <si>
    <t>Max Additional volume</t>
  </si>
  <si>
    <t>Standard:</t>
  </si>
  <si>
    <r>
      <t>V</t>
    </r>
    <r>
      <rPr>
        <b/>
        <vertAlign val="subscript"/>
        <sz val="11"/>
        <rFont val="Calibri"/>
        <family val="2"/>
        <scheme val="minor"/>
      </rPr>
      <t xml:space="preserve">S </t>
    </r>
    <r>
      <rPr>
        <b/>
        <sz val="11"/>
        <rFont val="Calibri"/>
        <family val="2"/>
        <scheme val="minor"/>
      </rPr>
      <t>= V</t>
    </r>
    <r>
      <rPr>
        <b/>
        <vertAlign val="subscript"/>
        <sz val="11"/>
        <rFont val="Calibri"/>
        <family val="2"/>
        <scheme val="minor"/>
      </rPr>
      <t>SC</t>
    </r>
    <r>
      <rPr>
        <b/>
        <sz val="11"/>
        <rFont val="Calibri"/>
        <family val="2"/>
        <scheme val="minor"/>
      </rPr>
      <t xml:space="preserve"> + V</t>
    </r>
    <r>
      <rPr>
        <b/>
        <vertAlign val="subscript"/>
        <sz val="11"/>
        <rFont val="Calibri"/>
        <family val="2"/>
        <scheme val="minor"/>
      </rPr>
      <t>AS</t>
    </r>
  </si>
  <si>
    <t>In Cold Fill Scenario:</t>
  </si>
  <si>
    <r>
      <t>V</t>
    </r>
    <r>
      <rPr>
        <b/>
        <vertAlign val="subscript"/>
        <sz val="11"/>
        <rFont val="Calibri"/>
        <family val="2"/>
        <scheme val="minor"/>
      </rPr>
      <t xml:space="preserve">S </t>
    </r>
    <r>
      <rPr>
        <b/>
        <sz val="11"/>
        <rFont val="Calibri"/>
        <family val="2"/>
        <scheme val="minor"/>
      </rPr>
      <t>= V</t>
    </r>
    <r>
      <rPr>
        <b/>
        <vertAlign val="subscript"/>
        <sz val="11"/>
        <rFont val="Calibri"/>
        <family val="2"/>
        <scheme val="minor"/>
      </rPr>
      <t>SC</t>
    </r>
    <r>
      <rPr>
        <b/>
        <sz val="11"/>
        <rFont val="Calibri"/>
        <family val="2"/>
        <scheme val="minor"/>
      </rPr>
      <t xml:space="preserve"> + V</t>
    </r>
    <r>
      <rPr>
        <b/>
        <vertAlign val="subscript"/>
        <sz val="11"/>
        <rFont val="Calibri"/>
        <family val="2"/>
        <scheme val="minor"/>
      </rPr>
      <t xml:space="preserve">AS </t>
    </r>
    <r>
      <rPr>
        <b/>
        <sz val="11"/>
        <rFont val="Calibri"/>
        <family val="2"/>
        <scheme val="minor"/>
      </rPr>
      <t>+ V</t>
    </r>
    <r>
      <rPr>
        <b/>
        <vertAlign val="subscript"/>
        <sz val="11"/>
        <rFont val="Calibri"/>
        <family val="2"/>
        <scheme val="minor"/>
      </rPr>
      <t>CF</t>
    </r>
  </si>
  <si>
    <t>W30</t>
  </si>
  <si>
    <t>A07</t>
  </si>
  <si>
    <t>&lt;- (Ben 09/25/2020) should we cross reference the first and next part of the part number or let each individual diaphragm part number drive each cavity volume (well plus any cross referencing from other model options to ensure the low standard or high volume cavity is correctly chosen)</t>
  </si>
  <si>
    <t>A09</t>
  </si>
  <si>
    <t>A11</t>
  </si>
  <si>
    <t>A14</t>
  </si>
  <si>
    <t>A16</t>
  </si>
  <si>
    <t>A19</t>
  </si>
  <si>
    <t>A20</t>
  </si>
  <si>
    <t>A21</t>
  </si>
  <si>
    <t>A24</t>
  </si>
  <si>
    <t>A29</t>
  </si>
  <si>
    <t>A31</t>
  </si>
  <si>
    <t>A33</t>
  </si>
  <si>
    <t>A38</t>
  </si>
  <si>
    <t>A40</t>
  </si>
  <si>
    <t>A42</t>
  </si>
  <si>
    <r>
      <t xml:space="preserve">Equations taken directly from </t>
    </r>
    <r>
      <rPr>
        <i/>
        <sz val="11"/>
        <color theme="1"/>
        <rFont val="Calibri"/>
        <family val="2"/>
        <scheme val="minor"/>
      </rPr>
      <t>11667_SOAP_AQ High Pressure TREx Updates.docx</t>
    </r>
    <r>
      <rPr>
        <sz val="11"/>
        <color theme="1"/>
        <rFont val="Calibri"/>
        <family val="2"/>
        <scheme val="minor"/>
      </rPr>
      <t xml:space="preserve"> Appendices B through H</t>
    </r>
  </si>
  <si>
    <t>Toolkit Equation ID</t>
  </si>
  <si>
    <t>Equation Name and Formula</t>
  </si>
  <si>
    <t>Equation 1: Minimum Head Temperature conversion equation</t>
  </si>
  <si>
    <t>Equation 2: Maximum Head Temperature conversion equation</t>
  </si>
  <si>
    <t>Equation 3: High Pressure Side Minimum Head Temperature Effect</t>
  </si>
  <si>
    <t>Equation 4: High Pressure Side Maximum Head Temperature Effect</t>
  </si>
  <si>
    <t>Equation 5: Low Pressure Side Minimum Head Temperature Effect</t>
  </si>
  <si>
    <t>Equation 6: Low Pressure Side Maximum Head Temperature Effect</t>
  </si>
  <si>
    <t>Equation 7: Results for Minimum Head Temperature Effects</t>
  </si>
  <si>
    <t>Equation 8: Results for Maximum Head Temperature Effects</t>
  </si>
  <si>
    <t>Equation 9: Volume Change at Maximum Ambient Temp High Pressure Side</t>
  </si>
  <si>
    <t>Equation 10: Volume Change at Minimum Ambient Temp High Pressure Side</t>
  </si>
  <si>
    <t>Equation 11: Volume Change at LZA Ambient Temp High Pressure Side</t>
  </si>
  <si>
    <t>Equation 12: Volume Change at Maximum Ambient Temp Low Pressure Side</t>
  </si>
  <si>
    <t>Equation 13: Volume Change at Minimum Ambient Temp Low Pressure Side</t>
  </si>
  <si>
    <t>Equation 14: Volume Change at LZA Ambient Temp Low Pressure Side</t>
  </si>
  <si>
    <t>Equation ?: High side junction temperature at max process and ambient</t>
  </si>
  <si>
    <t>Equation ?: High side junction temperature at min process and ambient</t>
  </si>
  <si>
    <t>Equation ?: High side junction temperature at LZA process and ambient</t>
  </si>
  <si>
    <t>Equation ?: Low side junction temperature at max process and ambient</t>
  </si>
  <si>
    <t>Equation ?: Low side junction temperature at min process and ambient</t>
  </si>
  <si>
    <t>Equation ?: Low side junction temperature at LZA process and ambient</t>
  </si>
  <si>
    <t>Equation ?: High side junction secondary fill fluid volume change at max temps</t>
  </si>
  <si>
    <t>Equation ?: High side junction secondary fill fluid volume change at min temps</t>
  </si>
  <si>
    <t>Equation ?: High side junction secondary fill fluid volume change at lza temps</t>
  </si>
  <si>
    <t>Equation ?: Low side junction secondary fill fluid volume change at max temps</t>
  </si>
  <si>
    <t>Equation ?: Low side junction secondary fill fluid volume change at min temps</t>
  </si>
  <si>
    <t>Equation ?: Low side junction secondary fill fluid volume change at lza temps</t>
  </si>
  <si>
    <t>Equation ?: High side pressure error due to the secondary diaphragm at max temps</t>
  </si>
  <si>
    <t>Equation ?: High side pressure error due to the secondary diaphragm at min temps</t>
  </si>
  <si>
    <t>Equation ?: High side pressure error due to the secondary diaphragm at LZA temps</t>
  </si>
  <si>
    <t>Equation ?: Low side pressure error due to the secondary diaphragm at max temps</t>
  </si>
  <si>
    <t>Equation ?: Low side pressure error due to the secondary diaphragm at min temps</t>
  </si>
  <si>
    <t>Equation ?: Low side pressure error due to the secondary diaphragm at LZA temps</t>
  </si>
  <si>
    <t>Equation ?: High side junction primary fill fluid volume change at max</t>
  </si>
  <si>
    <t>Equation ?: High side junction primary fill fluid volume change at min temps</t>
  </si>
  <si>
    <t>Equation ?: High side junction primary fill fluid volume change at lza temps</t>
  </si>
  <si>
    <t>Equation ?: Low side junction primary fill fluid volume change at max temps</t>
  </si>
  <si>
    <t>Equation ?: Low side junction primary fill fluid volume change at min temps</t>
  </si>
  <si>
    <t>Equation ?: Low side junction primary fill fluid volume change at lza temps</t>
  </si>
  <si>
    <t>Equation 15: Volume Change at Maximum Process Temp High Pressure Side</t>
  </si>
  <si>
    <t>Equation 16: Volume Change at Minimum Process Temp High Pressure Side</t>
  </si>
  <si>
    <t>Equation 17: Volume Change at LZA Process Temp High Pressure Side</t>
  </si>
  <si>
    <t>Equation 18: Volume Change at Maximum Process Temp Low Pressure Side</t>
  </si>
  <si>
    <t>Equation 19: Volume Change at Minimum Process Temp Low Pressure Side</t>
  </si>
  <si>
    <t>Equation 20: Volume Change at LZA Process Temp Low Pressure Side</t>
  </si>
  <si>
    <t>Equation 21: Initial Volume Change</t>
  </si>
  <si>
    <t>Equation 22: Minimum Volume Change</t>
  </si>
  <si>
    <t>Equation 23: Maximum Volume Change</t>
  </si>
  <si>
    <t>Equation 24: Fill Fluid Reduction From Pressure</t>
  </si>
  <si>
    <t>Equation 25: Total Fill Fluid Volume</t>
  </si>
  <si>
    <t>Equation 26: Minimum Stiffness</t>
  </si>
  <si>
    <t>Equation 27: Nominal Stiffness</t>
  </si>
  <si>
    <t>Equation 28: Maximum Stiffness</t>
  </si>
  <si>
    <t>Equation 29: Seal Temperature Effect</t>
  </si>
  <si>
    <t>Equation 30: Seal Temperature Effect</t>
  </si>
  <si>
    <t>Equation 31: Seal Temperature Effect</t>
  </si>
  <si>
    <t>Equation 32: Seal Temperature Effect</t>
  </si>
  <si>
    <t>Equation 33: Seal Temperature Effect</t>
  </si>
  <si>
    <t>Equation 34: Seal Temperature Effect</t>
  </si>
  <si>
    <t>Equation 35: Seal Temperature Effect</t>
  </si>
  <si>
    <t>Equation 36: Seal Temperature Effect</t>
  </si>
  <si>
    <t>Equation 37: Seal Temperature Effect</t>
  </si>
  <si>
    <t>Equation 38: Seal Temperature Effect</t>
  </si>
  <si>
    <t>Equation 39: Seal Temperature Effect</t>
  </si>
  <si>
    <t>Equation 40: Seal Temperature Effect</t>
  </si>
  <si>
    <t>Equation 41: Seal Temperature Effect</t>
  </si>
  <si>
    <t>Equation 42: Seal Temperature Effect</t>
  </si>
  <si>
    <t>Equation 43: Seal Temperature Effect</t>
  </si>
  <si>
    <t>Equation 44: Seal Temperature Effect</t>
  </si>
  <si>
    <t>Equation 45: Seal Temperature Effect</t>
  </si>
  <si>
    <t>Equation 46: Seal Temperature Effect</t>
  </si>
  <si>
    <t>Equation 47: Seal Temperature Effect</t>
  </si>
  <si>
    <t>Equation 48: Seal Temperature Effect</t>
  </si>
  <si>
    <t>Equation 49: Seal Temperature Effect</t>
  </si>
  <si>
    <t>Equation 50: Seal Temperature Effect</t>
  </si>
  <si>
    <t>Equation 51: Seal Temperature Effect</t>
  </si>
  <si>
    <t>Equation 52: Seal Temperature Effect</t>
  </si>
  <si>
    <t>Equation 53: Seal Temperature Effect</t>
  </si>
  <si>
    <t>Equation 54: Seal Temperature Effect</t>
  </si>
  <si>
    <t>Equation 55: Seal Temperature Effect</t>
  </si>
  <si>
    <t>Equation 56: Seal Temperature Effect</t>
  </si>
  <si>
    <t>Equation 57: Seal Temperature Effect</t>
  </si>
  <si>
    <t>Equation 58: Seal Temperature Effect</t>
  </si>
  <si>
    <t>Equation 59: Temp effect results with diaphragm stiffness tolerances</t>
  </si>
  <si>
    <t>Equation 60: Temp effect results with diaphragm stiffness tolerances</t>
  </si>
  <si>
    <t>Equation 61: Minimum Tolerance Negative @ Cold Temp</t>
  </si>
  <si>
    <t>Equation 62: Minimum Tolerance Positive @ Cold Temp</t>
  </si>
  <si>
    <t>Equation 63: Maximum Tolerance Negative @ Hot Temp</t>
  </si>
  <si>
    <t>Equation 64: Maximum Tolerance Positive @ Hot Temp</t>
  </si>
  <si>
    <t>Equation 65: Final Results</t>
  </si>
  <si>
    <t>Equation 66: Final Results</t>
  </si>
  <si>
    <t>Equation 67: Final Results</t>
  </si>
  <si>
    <t>Equation 68: Final Results</t>
  </si>
  <si>
    <t>Equation 69: Final Results</t>
  </si>
  <si>
    <t>Equation 70: Final Results</t>
  </si>
  <si>
    <t>Equation 71: Final Results</t>
  </si>
  <si>
    <t>Equation 72: Final Results</t>
  </si>
  <si>
    <t>Equation 73: Total Seal Effect</t>
  </si>
  <si>
    <t>Equation 74: Temperature Effects</t>
  </si>
  <si>
    <t>Equation 75: Temperature Effects</t>
  </si>
  <si>
    <t>Equation 76: Temperature Effects</t>
  </si>
  <si>
    <t>Equation 77: Temperature Effects</t>
  </si>
  <si>
    <t>Equation 78: Final Results</t>
  </si>
  <si>
    <t>Equation 79: Final Results</t>
  </si>
  <si>
    <t>Equation 80: ERS System Reference Accuracy</t>
  </si>
  <si>
    <t>Equation 81: ERS High Side Reference Accuracy</t>
  </si>
  <si>
    <t>Equation 82: ERS Low Side Reference Accuracy</t>
  </si>
  <si>
    <t>Equation 83: ERS System Temperature Effects (at Min Temps)</t>
  </si>
  <si>
    <t>Equation 84: ERS System Temperature Effects (at Max Temps)</t>
  </si>
  <si>
    <t>Equation 85: ERS High Side Transmitter Temperature Effects (at Min Temps)</t>
  </si>
  <si>
    <t>Equation 86: ERS High Side Transmitter Temperature Effects (at Max Temps)</t>
  </si>
  <si>
    <t>Equation 87: ERS Low Side Transmitter Temperature Effects (at Min Temps)</t>
  </si>
  <si>
    <t>Equation 88: ERS Low Side Transmitter Temperature Effects (at Max Temps)</t>
  </si>
  <si>
    <t>Equation 89: ERS TPE at Min Temps</t>
  </si>
  <si>
    <t>Equation 90: ERS TPE at Max Temps</t>
  </si>
  <si>
    <r>
      <t>Equation 91: Low Pressure Side Viscosities pmin</t>
    </r>
    <r>
      <rPr>
        <b/>
        <vertAlign val="subscript"/>
        <sz val="11"/>
        <rFont val="Calibri"/>
        <family val="2"/>
        <scheme val="minor"/>
      </rPr>
      <t>ls</t>
    </r>
  </si>
  <si>
    <r>
      <t>Equation 92: Low Pressure Side Viscosities pmax</t>
    </r>
    <r>
      <rPr>
        <b/>
        <vertAlign val="subscript"/>
        <sz val="11"/>
        <rFont val="Calibri"/>
        <family val="2"/>
        <scheme val="minor"/>
      </rPr>
      <t>ls</t>
    </r>
  </si>
  <si>
    <r>
      <t>Equation 93: Low Pressure Side Viscosities plza</t>
    </r>
    <r>
      <rPr>
        <b/>
        <vertAlign val="subscript"/>
        <sz val="11"/>
        <rFont val="Calibri"/>
        <family val="2"/>
        <scheme val="minor"/>
      </rPr>
      <t>ls</t>
    </r>
  </si>
  <si>
    <r>
      <t>Equation 94: Low Pressure Side Viscosities alza</t>
    </r>
    <r>
      <rPr>
        <b/>
        <vertAlign val="subscript"/>
        <sz val="11"/>
        <rFont val="Calibri"/>
        <family val="2"/>
        <scheme val="minor"/>
      </rPr>
      <t>ls</t>
    </r>
  </si>
  <si>
    <r>
      <t>Equation 95: Low Pressure Side Viscosities amaxa</t>
    </r>
    <r>
      <rPr>
        <b/>
        <vertAlign val="subscript"/>
        <sz val="11"/>
        <rFont val="Calibri"/>
        <family val="2"/>
        <scheme val="minor"/>
      </rPr>
      <t>ls</t>
    </r>
  </si>
  <si>
    <r>
      <t>Equation 96: Low Pressure Side Viscosities alza</t>
    </r>
    <r>
      <rPr>
        <b/>
        <vertAlign val="subscript"/>
        <sz val="11"/>
        <rFont val="Calibri"/>
        <family val="2"/>
        <scheme val="minor"/>
      </rPr>
      <t>ls</t>
    </r>
  </si>
  <si>
    <r>
      <t>Equation 97: Time Response amin</t>
    </r>
    <r>
      <rPr>
        <b/>
        <vertAlign val="subscript"/>
        <sz val="11"/>
        <rFont val="Calibri"/>
        <family val="2"/>
        <scheme val="minor"/>
      </rPr>
      <t>hs</t>
    </r>
  </si>
  <si>
    <r>
      <t>Equation 98: Time Response amin</t>
    </r>
    <r>
      <rPr>
        <b/>
        <vertAlign val="subscript"/>
        <sz val="11"/>
        <rFont val="Calibri"/>
        <family val="2"/>
        <scheme val="minor"/>
      </rPr>
      <t>ls</t>
    </r>
  </si>
  <si>
    <r>
      <t>Equation 99: Time Response pmin</t>
    </r>
    <r>
      <rPr>
        <b/>
        <vertAlign val="subscript"/>
        <sz val="11"/>
        <rFont val="Calibri"/>
        <family val="2"/>
        <scheme val="minor"/>
      </rPr>
      <t>hs</t>
    </r>
  </si>
  <si>
    <r>
      <t>Equation 100: Time Response pmin</t>
    </r>
    <r>
      <rPr>
        <b/>
        <vertAlign val="subscript"/>
        <sz val="11"/>
        <rFont val="Calibri"/>
        <family val="2"/>
        <scheme val="minor"/>
      </rPr>
      <t>ls</t>
    </r>
  </si>
  <si>
    <r>
      <t>Equation 101: Time Response ama</t>
    </r>
    <r>
      <rPr>
        <b/>
        <vertAlign val="subscript"/>
        <sz val="11"/>
        <rFont val="Calibri"/>
        <family val="2"/>
        <scheme val="minor"/>
      </rPr>
      <t>xhs</t>
    </r>
  </si>
  <si>
    <r>
      <t>Equation 102: Time Response amax</t>
    </r>
    <r>
      <rPr>
        <b/>
        <vertAlign val="subscript"/>
        <sz val="11"/>
        <rFont val="Calibri"/>
        <family val="2"/>
        <scheme val="minor"/>
      </rPr>
      <t>ls</t>
    </r>
  </si>
  <si>
    <r>
      <t>Equation 103: Time Response pmax</t>
    </r>
    <r>
      <rPr>
        <b/>
        <vertAlign val="subscript"/>
        <sz val="11"/>
        <rFont val="Calibri"/>
        <family val="2"/>
        <scheme val="minor"/>
      </rPr>
      <t>hs</t>
    </r>
  </si>
  <si>
    <r>
      <t>Equation 104: Time Response pmax</t>
    </r>
    <r>
      <rPr>
        <b/>
        <vertAlign val="subscript"/>
        <sz val="11"/>
        <rFont val="Calibri"/>
        <family val="2"/>
        <scheme val="minor"/>
      </rPr>
      <t>ls</t>
    </r>
  </si>
  <si>
    <r>
      <t>Equation 105: Time Response min</t>
    </r>
    <r>
      <rPr>
        <b/>
        <vertAlign val="subscript"/>
        <sz val="11"/>
        <rFont val="Calibri"/>
        <family val="2"/>
        <scheme val="minor"/>
      </rPr>
      <t>hs</t>
    </r>
  </si>
  <si>
    <r>
      <t>Equation 106: Time Response min</t>
    </r>
    <r>
      <rPr>
        <b/>
        <vertAlign val="subscript"/>
        <sz val="11"/>
        <rFont val="Calibri"/>
        <family val="2"/>
        <scheme val="minor"/>
      </rPr>
      <t>ls</t>
    </r>
  </si>
  <si>
    <r>
      <t>Equation 107: Time Response max</t>
    </r>
    <r>
      <rPr>
        <b/>
        <vertAlign val="subscript"/>
        <sz val="11"/>
        <rFont val="Calibri"/>
        <family val="2"/>
        <scheme val="minor"/>
      </rPr>
      <t>hs</t>
    </r>
  </si>
  <si>
    <r>
      <t>Equation 108: Time Response max</t>
    </r>
    <r>
      <rPr>
        <b/>
        <vertAlign val="subscript"/>
        <sz val="11"/>
        <rFont val="Calibri"/>
        <family val="2"/>
        <scheme val="minor"/>
      </rPr>
      <t>ls</t>
    </r>
  </si>
  <si>
    <r>
      <t>Equation 109: Time Response alaza</t>
    </r>
    <r>
      <rPr>
        <b/>
        <vertAlign val="subscript"/>
        <sz val="11"/>
        <rFont val="Calibri"/>
        <family val="2"/>
        <scheme val="minor"/>
      </rPr>
      <t>hs</t>
    </r>
  </si>
  <si>
    <r>
      <t>Equation 110: Time Response alza</t>
    </r>
    <r>
      <rPr>
        <b/>
        <vertAlign val="subscript"/>
        <sz val="11"/>
        <rFont val="Calibri"/>
        <family val="2"/>
        <scheme val="minor"/>
      </rPr>
      <t>ls</t>
    </r>
  </si>
  <si>
    <r>
      <t>Equation 111: Time Response plza</t>
    </r>
    <r>
      <rPr>
        <b/>
        <vertAlign val="subscript"/>
        <sz val="11"/>
        <rFont val="Calibri"/>
        <family val="2"/>
        <scheme val="minor"/>
      </rPr>
      <t>hs</t>
    </r>
  </si>
  <si>
    <r>
      <t>Equation 112: Time Response plza</t>
    </r>
    <r>
      <rPr>
        <b/>
        <vertAlign val="subscript"/>
        <sz val="11"/>
        <rFont val="Calibri"/>
        <family val="2"/>
        <scheme val="minor"/>
      </rPr>
      <t>hs</t>
    </r>
  </si>
  <si>
    <r>
      <t>Equation 113: Time Response lza</t>
    </r>
    <r>
      <rPr>
        <b/>
        <vertAlign val="subscript"/>
        <sz val="11"/>
        <rFont val="Calibri"/>
        <family val="2"/>
        <scheme val="minor"/>
      </rPr>
      <t>hs</t>
    </r>
  </si>
  <si>
    <r>
      <t>Equation 114: Time Response lza</t>
    </r>
    <r>
      <rPr>
        <b/>
        <vertAlign val="subscript"/>
        <sz val="11"/>
        <rFont val="Calibri"/>
        <family val="2"/>
        <scheme val="minor"/>
      </rPr>
      <t>ls</t>
    </r>
  </si>
  <si>
    <t>Equation 115: Time Response lza</t>
  </si>
  <si>
    <t>Equation 116: Final Results</t>
  </si>
  <si>
    <t>Equation 117: Final Results</t>
  </si>
  <si>
    <r>
      <t>Equation 118: TotalRemoteSeal</t>
    </r>
    <r>
      <rPr>
        <b/>
        <vertAlign val="subscript"/>
        <sz val="11"/>
        <rFont val="Calibri"/>
        <family val="2"/>
        <scheme val="minor"/>
      </rPr>
      <t>min</t>
    </r>
  </si>
  <si>
    <r>
      <t>Equation 119: TotalRemoteSeal</t>
    </r>
    <r>
      <rPr>
        <b/>
        <vertAlign val="subscript"/>
        <sz val="11"/>
        <rFont val="Calibri"/>
        <family val="2"/>
        <scheme val="minor"/>
      </rPr>
      <t>max</t>
    </r>
  </si>
  <si>
    <r>
      <t>Equation 120: TotalSystem</t>
    </r>
    <r>
      <rPr>
        <b/>
        <vertAlign val="subscript"/>
        <sz val="11"/>
        <rFont val="Calibri"/>
        <family val="2"/>
        <scheme val="minor"/>
      </rPr>
      <t>min</t>
    </r>
    <r>
      <rPr>
        <b/>
        <sz val="11"/>
        <rFont val="Calibri"/>
        <family val="2"/>
        <scheme val="minor"/>
      </rPr>
      <t xml:space="preserve"> Final Results</t>
    </r>
  </si>
  <si>
    <r>
      <t>Equation 121: TotalSystem</t>
    </r>
    <r>
      <rPr>
        <b/>
        <vertAlign val="subscript"/>
        <sz val="11"/>
        <rFont val="Calibri"/>
        <family val="2"/>
        <scheme val="minor"/>
      </rPr>
      <t>max</t>
    </r>
    <r>
      <rPr>
        <b/>
        <sz val="11"/>
        <rFont val="Calibri"/>
        <family val="2"/>
        <scheme val="minor"/>
      </rPr>
      <t xml:space="preserve"> Final Results</t>
    </r>
  </si>
  <si>
    <r>
      <t>Equation 122: XP</t>
    </r>
    <r>
      <rPr>
        <b/>
        <vertAlign val="subscript"/>
        <sz val="11"/>
        <rFont val="Calibri"/>
        <family val="2"/>
        <scheme val="minor"/>
      </rPr>
      <t>min</t>
    </r>
    <r>
      <rPr>
        <b/>
        <sz val="11"/>
        <rFont val="Calibri"/>
        <family val="2"/>
        <scheme val="minor"/>
      </rPr>
      <t xml:space="preserve"> Final Results</t>
    </r>
  </si>
  <si>
    <r>
      <t>Equation 123: XP</t>
    </r>
    <r>
      <rPr>
        <b/>
        <vertAlign val="subscript"/>
        <sz val="11"/>
        <rFont val="Calibri"/>
        <family val="2"/>
        <scheme val="minor"/>
      </rPr>
      <t>max</t>
    </r>
    <r>
      <rPr>
        <b/>
        <sz val="11"/>
        <rFont val="Calibri"/>
        <family val="2"/>
        <scheme val="minor"/>
      </rPr>
      <t xml:space="preserve"> Final Results</t>
    </r>
  </si>
  <si>
    <r>
      <t>Equation 124: TR</t>
    </r>
    <r>
      <rPr>
        <b/>
        <vertAlign val="subscript"/>
        <sz val="11"/>
        <rFont val="Calibri"/>
        <family val="2"/>
        <scheme val="minor"/>
      </rPr>
      <t>min</t>
    </r>
    <r>
      <rPr>
        <b/>
        <sz val="11"/>
        <rFont val="Calibri"/>
        <family val="2"/>
        <scheme val="minor"/>
      </rPr>
      <t xml:space="preserve"> Final Results</t>
    </r>
  </si>
  <si>
    <r>
      <t>Equation 125: TR</t>
    </r>
    <r>
      <rPr>
        <b/>
        <vertAlign val="subscript"/>
        <sz val="11"/>
        <rFont val="Calibri"/>
        <family val="2"/>
        <scheme val="minor"/>
      </rPr>
      <t>max</t>
    </r>
    <r>
      <rPr>
        <b/>
        <sz val="11"/>
        <rFont val="Calibri"/>
        <family val="2"/>
        <scheme val="minor"/>
      </rPr>
      <t xml:space="preserve"> Final Results</t>
    </r>
  </si>
  <si>
    <t>Equation 126: Seal Tolerance - Cold</t>
  </si>
  <si>
    <t>Equation 127: Seal Tolerance - Hot</t>
  </si>
  <si>
    <t>Equation 128: Tolerance - Cold</t>
  </si>
  <si>
    <t>Equation 129: Tolerance - Hot</t>
  </si>
  <si>
    <t>Equations taken directly from SOAP Equations OCD.docx</t>
  </si>
  <si>
    <t>Equation ID</t>
  </si>
  <si>
    <t xml:space="preserve">     Maximum and Minimum Working Pressure</t>
  </si>
  <si>
    <t xml:space="preserve">     Seal Minimum Span</t>
  </si>
  <si>
    <t xml:space="preserve">     Direct Mount Temperature Limits</t>
  </si>
  <si>
    <t>Maximum Ambient Temperature</t>
  </si>
  <si>
    <t>Minimum Ambient Temperature</t>
  </si>
  <si>
    <t xml:space="preserve">    Fill Fluid Min/Max Temperatures</t>
  </si>
  <si>
    <t xml:space="preserve">    Vapor Pressure Limit</t>
  </si>
  <si>
    <t xml:space="preserve">    Remote Seal Bottom Out</t>
  </si>
  <si>
    <t>Fill Fluid Volume Change (Room and Process)</t>
  </si>
  <si>
    <t>Fill Fluid Volume Change (Room and Ambient)</t>
  </si>
  <si>
    <t>Volume Reduction due to Compressibility</t>
  </si>
  <si>
    <t xml:space="preserve">    Remote Seal Diaphragm Deform</t>
  </si>
  <si>
    <t>Change in Volume when Comparing Process Temperature to Room Temperature at Maximum Temperature Conditions</t>
  </si>
  <si>
    <t>Change in Volume when Comparing Ambient Temperature to Room Temperature at Maximum Temperature Conditions</t>
  </si>
  <si>
    <t xml:space="preserve">    Performance Calculations</t>
  </si>
  <si>
    <t>System Performance</t>
  </si>
  <si>
    <t>Sum of Seal Temperature Effect and Head Temperature Effect</t>
  </si>
  <si>
    <t>Seal Temperature Effect</t>
  </si>
  <si>
    <t>Initial Change in Pressure</t>
  </si>
  <si>
    <t>Total Volume Changes</t>
  </si>
  <si>
    <t>Change in Volume due to Process</t>
  </si>
  <si>
    <t>Change in Volume due to Ambient</t>
  </si>
  <si>
    <t>Head Temperature Effect</t>
  </si>
  <si>
    <t>Head Temperature Effect (High Side)</t>
  </si>
  <si>
    <t>Head Temperature Effect (Low Side)</t>
  </si>
  <si>
    <t>Performance Band</t>
  </si>
  <si>
    <t>Transmitter Total Probable Error</t>
  </si>
  <si>
    <t>Ambient Temperature Effect</t>
  </si>
  <si>
    <t>Reference Accuracy of Transmitter</t>
  </si>
  <si>
    <t>Static Pressure Effect</t>
  </si>
  <si>
    <t>Max Change in Pressure due to Diaphragm Stiffness</t>
  </si>
  <si>
    <t>Min Change in Pressure due to Diaphragm Stiffness</t>
  </si>
  <si>
    <t>Upper Diaphragm Stiffness Variation</t>
  </si>
  <si>
    <t>Lower Diaphragm Stiffness Variation</t>
  </si>
  <si>
    <t>Time Response</t>
  </si>
  <si>
    <t>Time Response Coefficient</t>
  </si>
  <si>
    <t>Equivalent Viscosities of Seals</t>
  </si>
  <si>
    <t>General Viscosity</t>
  </si>
  <si>
    <t>Change in Volume Equations</t>
  </si>
  <si>
    <t>Maybe have EBIC look at this sheet and have them review and create variables from the equations</t>
  </si>
  <si>
    <t>Align equation ID's between this document and Toolkit</t>
  </si>
  <si>
    <t>Help with making sure we have everything</t>
  </si>
  <si>
    <t>Total Volume - Process</t>
  </si>
  <si>
    <t>Total Volume - Ambient</t>
  </si>
  <si>
    <t>Pressure Range Point - Lower Range Value (LRV)</t>
  </si>
  <si>
    <t>Converting Density to Specific Gravity</t>
  </si>
  <si>
    <t>Time Response on the ith side at the jth Temperature Condition</t>
  </si>
  <si>
    <t>Primary fill fluid viscosity</t>
  </si>
  <si>
    <t xml:space="preserve">Viscosity Equivalent - Thermal Range Expander </t>
  </si>
  <si>
    <t>Fill fluid pressure limit at maximum temperature</t>
  </si>
  <si>
    <t>Fill fluid temperature limit at minimum pressure</t>
  </si>
  <si>
    <t>Pressure error due to diaphragm stiffness as a result of change in fill fluid volume from temperature.</t>
  </si>
  <si>
    <t>Change in fill fluid volume due to temperature</t>
  </si>
  <si>
    <t>Change in fill fluid volume due to pressure</t>
  </si>
  <si>
    <t>Capillary volume</t>
  </si>
  <si>
    <t>Thermal Range Expander Secondary Isolator Temperature</t>
  </si>
  <si>
    <t>High side remote seal tolerance</t>
  </si>
  <si>
    <t>Pressure Range Point- Upper Range Value (URV)</t>
  </si>
  <si>
    <t>Pressure - Total Span</t>
  </si>
  <si>
    <t>Pressure - Suggested Upper Trim Point</t>
  </si>
  <si>
    <t>Total time response</t>
  </si>
  <si>
    <t>Secondary fill fluid viscosity</t>
  </si>
  <si>
    <t>Total change in fill fluid volume due to temperature and pressure, primary diaphragm</t>
  </si>
  <si>
    <t>Total change in fill fluid volume due to temperature and pressure, secondary diaphragm</t>
  </si>
  <si>
    <t>Change in volume due to pressure, primary fill fluid</t>
  </si>
  <si>
    <t>Change in volume due to pressure, secondary fill fluid</t>
  </si>
  <si>
    <t>Minimum pressure</t>
  </si>
  <si>
    <t>Maximum pressure</t>
  </si>
  <si>
    <t>Minimum temperature</t>
  </si>
  <si>
    <t>Maximum temperature</t>
  </si>
  <si>
    <t>Minimum process temperature</t>
  </si>
  <si>
    <t>Maximum process temperature</t>
  </si>
  <si>
    <t>Normal pressure</t>
  </si>
  <si>
    <t>Normal high-side process temperature</t>
  </si>
  <si>
    <t>Normal low-side process temperature</t>
  </si>
  <si>
    <t>Normal ambient temperature</t>
  </si>
  <si>
    <t>Total probable error</t>
  </si>
  <si>
    <t>Total probable error per side</t>
  </si>
  <si>
    <t>Pressure error due to vertical capillary</t>
  </si>
  <si>
    <t>Pressure change in calibration due to vertical capillary</t>
  </si>
  <si>
    <t>Pressure error due to nominal diaphragm stiffness</t>
  </si>
  <si>
    <t>Pressure error due to minimum diaphragm stiffness</t>
  </si>
  <si>
    <t>Pressure error due to maximum diaphragm stiffness</t>
  </si>
  <si>
    <t>Pressure error due to secondary isolator on the Thermal Range Expander</t>
  </si>
  <si>
    <t>Total change in fill fluid volume due to temperature</t>
  </si>
  <si>
    <t>Change in primary fill fluid volume due to temperature</t>
  </si>
  <si>
    <t>Change in secondary fill fluid volume due to temperature</t>
  </si>
  <si>
    <t>Change in secondary fill fluid volume due to ambient temperature</t>
  </si>
  <si>
    <r>
      <t>Change in primary fill fluid volume due to T</t>
    </r>
    <r>
      <rPr>
        <b/>
        <vertAlign val="subscript"/>
        <sz val="11"/>
        <rFont val="Calibri"/>
        <family val="2"/>
        <scheme val="minor"/>
      </rPr>
      <t>η</t>
    </r>
    <r>
      <rPr>
        <b/>
        <sz val="11"/>
        <rFont val="Calibri"/>
        <family val="2"/>
        <scheme val="minor"/>
      </rPr>
      <t xml:space="preserve"> Thermal Range Expander temperature gradient</t>
    </r>
  </si>
  <si>
    <r>
      <t>Change in secondary fill fluid volume due to T</t>
    </r>
    <r>
      <rPr>
        <b/>
        <vertAlign val="subscript"/>
        <sz val="11"/>
        <rFont val="Calibri"/>
        <family val="2"/>
        <scheme val="minor"/>
      </rPr>
      <t>η</t>
    </r>
    <r>
      <rPr>
        <b/>
        <sz val="11"/>
        <rFont val="Calibri"/>
        <family val="2"/>
        <scheme val="minor"/>
      </rPr>
      <t xml:space="preserve"> Thermal Range Expander temperature gradient</t>
    </r>
  </si>
  <si>
    <t>Total change in fill fluid volume due to reference temperature</t>
  </si>
  <si>
    <t>Change in primary fill fluid volume due to reference temperature</t>
  </si>
  <si>
    <t>Change in secondary fill fluid volume due to reference emperature</t>
  </si>
  <si>
    <t>Primary fill fluid volume subjected to initial reference temperature</t>
  </si>
  <si>
    <t>Secondary fill fluid volume subjected to initial reference temperature (secondary if applicable)</t>
  </si>
  <si>
    <t>Primary fill fluid volume subjected to process temperature</t>
  </si>
  <si>
    <t>Secondary fill fluid volume subjected to ambient temperature (secondary if applicable)</t>
  </si>
  <si>
    <t>Maximum ambient structural temperature limit</t>
  </si>
  <si>
    <t>Minimum ambient structural temperature limit</t>
  </si>
  <si>
    <t>Pressure error due to tolerances</t>
  </si>
  <si>
    <t>Low side remote seal tolerance</t>
  </si>
  <si>
    <t>Transmitter total probable error</t>
  </si>
  <si>
    <t>Transmitter error from reference accuracy effects</t>
  </si>
  <si>
    <t>Transmitter pressure error from ambient temperature effects</t>
  </si>
  <si>
    <t>Transmitter pressure error from line pressure effect</t>
  </si>
  <si>
    <t>Head Temperature Effect Pressure</t>
  </si>
  <si>
    <t>EFW ext. lengths</t>
  </si>
  <si>
    <t>Account for zero'ing at cal</t>
  </si>
  <si>
    <t>Beta is for standard CTE</t>
  </si>
  <si>
    <t>Gamma is for secondary fill fluid CTE (TREx)</t>
  </si>
  <si>
    <t>Δ</t>
  </si>
  <si>
    <t>Production adds 4 inches for extra room</t>
  </si>
  <si>
    <t>Fill Tube Volume</t>
  </si>
  <si>
    <t>Variable ID</t>
  </si>
  <si>
    <t>Variable</t>
  </si>
  <si>
    <t>Native Unit</t>
  </si>
  <si>
    <t>Source or value</t>
  </si>
  <si>
    <t>inches</t>
  </si>
  <si>
    <t>Thermal expansion coefficient, primary fill fluid</t>
  </si>
  <si>
    <t>Thermal expansion coefficient, secondary fill fluid</t>
  </si>
  <si>
    <t>Primary fill fluid specific gravity</t>
  </si>
  <si>
    <t>Primary fill fluid compressibility factor</t>
  </si>
  <si>
    <t>Secondary fill fluid compressibility factor</t>
  </si>
  <si>
    <t>Process fluid specific gravity</t>
  </si>
  <si>
    <t>Process fluid specific gravity, Application Type dependent</t>
  </si>
  <si>
    <t>°C</t>
  </si>
  <si>
    <t>Initial temperature</t>
  </si>
  <si>
    <t>Process temperature, ith side, jth condition</t>
  </si>
  <si>
    <t>Ambient temperature, ith side, jth condition</t>
  </si>
  <si>
    <t>Time response on the ith side at the jth condition</t>
  </si>
  <si>
    <t>Time constant, integer
1 = 63.2%, 2 = 86.5%, 3 = 95%, 4 = 98.2%</t>
  </si>
  <si>
    <t>third-order springrate coefficient, ith side, kth springrate</t>
  </si>
  <si>
    <t>second-order springrate coefficient, ith side, kth springrate</t>
  </si>
  <si>
    <t>first-order springrate coefficient, ith side, kth springrate</t>
  </si>
  <si>
    <t>Additional Thermal Range Expander primary fill fluid volume</t>
  </si>
  <si>
    <t>Additional Thermal Range Expander secondary fill fluid volume</t>
  </si>
  <si>
    <t>Fill fluid volume subjected to process temperature</t>
  </si>
  <si>
    <t>Fill fluid volume subjected to ambient temperature</t>
  </si>
  <si>
    <t>cSt</t>
  </si>
  <si>
    <r>
      <t>Fill fluid viscosity at the entered temperature on the i</t>
    </r>
    <r>
      <rPr>
        <vertAlign val="subscript"/>
        <sz val="11"/>
        <color theme="1"/>
        <rFont val="Calibri"/>
        <family val="2"/>
        <scheme val="minor"/>
      </rPr>
      <t>th</t>
    </r>
    <r>
      <rPr>
        <sz val="11"/>
        <color theme="1"/>
        <rFont val="Calibri"/>
        <family val="2"/>
        <scheme val="minor"/>
      </rPr>
      <t xml:space="preserve"> side and jth temperature condition</t>
    </r>
  </si>
  <si>
    <t>Primary fill fluid viscosity coefficient</t>
  </si>
  <si>
    <r>
      <rPr>
        <i/>
        <sz val="11"/>
        <color theme="1"/>
        <rFont val="Calibri"/>
        <family val="2"/>
        <scheme val="minor"/>
      </rPr>
      <t>Fill Fluid</t>
    </r>
    <r>
      <rPr>
        <sz val="11"/>
        <color theme="1"/>
        <rFont val="Calibri"/>
        <family val="2"/>
        <scheme val="minor"/>
      </rPr>
      <t xml:space="preserve"> tab</t>
    </r>
  </si>
  <si>
    <t>Secondary fill fluid viscosity coefficient</t>
  </si>
  <si>
    <t>Capillary diameter</t>
  </si>
  <si>
    <t>Capillary length</t>
  </si>
  <si>
    <t xml:space="preserve">Volumetric coefficient of thermal expansion of the chosen fill fluid </t>
  </si>
  <si>
    <t>Function ID</t>
  </si>
  <si>
    <t>Function Name</t>
  </si>
  <si>
    <t>Equation</t>
  </si>
  <si>
    <t>Units</t>
  </si>
  <si>
    <t>CalculateCapillaryVolume</t>
  </si>
  <si>
    <r>
      <t>in</t>
    </r>
    <r>
      <rPr>
        <vertAlign val="superscript"/>
        <sz val="11"/>
        <color theme="1"/>
        <rFont val="Calibri"/>
        <family val="2"/>
        <scheme val="minor"/>
      </rPr>
      <t>3</t>
    </r>
  </si>
  <si>
    <t>Adds volume of two fill tubes, Lcap to be 0 if not capillary but then two fill tubes are still added.</t>
  </si>
  <si>
    <t>η</t>
  </si>
  <si>
    <r>
      <t>V</t>
    </r>
    <r>
      <rPr>
        <b/>
        <vertAlign val="subscript"/>
        <sz val="11"/>
        <color theme="0"/>
        <rFont val="Calibri"/>
        <family val="2"/>
        <scheme val="minor"/>
      </rPr>
      <t>ICp</t>
    </r>
  </si>
  <si>
    <r>
      <rPr>
        <b/>
        <sz val="11"/>
        <rFont val="Calibri"/>
        <family val="2"/>
        <scheme val="minor"/>
      </rPr>
      <t>not</t>
    </r>
    <r>
      <rPr>
        <sz val="11"/>
        <rFont val="Calibri"/>
        <family val="2"/>
        <scheme val="minor"/>
      </rPr>
      <t xml:space="preserve"> Titanium grade 4, solid faceplate</t>
    </r>
  </si>
  <si>
    <r>
      <rPr>
        <b/>
        <sz val="11"/>
        <rFont val="Calibri"/>
        <family val="2"/>
        <scheme val="minor"/>
      </rPr>
      <t>not</t>
    </r>
    <r>
      <rPr>
        <sz val="11"/>
        <rFont val="Calibri"/>
        <family val="2"/>
        <scheme val="minor"/>
      </rPr>
      <t xml:space="preserve"> Titanium grade 2, solid faceplate</t>
    </r>
  </si>
  <si>
    <r>
      <rPr>
        <b/>
        <sz val="11"/>
        <rFont val="Calibri"/>
        <family val="2"/>
        <scheme val="minor"/>
      </rPr>
      <t>not</t>
    </r>
    <r>
      <rPr>
        <sz val="11"/>
        <rFont val="Calibri"/>
        <family val="2"/>
        <scheme val="minor"/>
      </rPr>
      <t xml:space="preserve"> Zirconium 702, solid faceplate</t>
    </r>
  </si>
  <si>
    <r>
      <t>V</t>
    </r>
    <r>
      <rPr>
        <b/>
        <vertAlign val="subscript"/>
        <sz val="11"/>
        <color theme="0"/>
        <rFont val="Calibri"/>
        <family val="2"/>
        <scheme val="minor"/>
      </rPr>
      <t>ICa</t>
    </r>
  </si>
  <si>
    <t>Direct-Mount</t>
  </si>
  <si>
    <t>Capillary</t>
  </si>
  <si>
    <r>
      <t>V</t>
    </r>
    <r>
      <rPr>
        <b/>
        <vertAlign val="subscript"/>
        <sz val="11"/>
        <color theme="0"/>
        <rFont val="Calibri"/>
        <family val="2"/>
        <scheme val="minor"/>
      </rPr>
      <t>FT1</t>
    </r>
  </si>
  <si>
    <r>
      <t>V</t>
    </r>
    <r>
      <rPr>
        <b/>
        <vertAlign val="subscript"/>
        <sz val="11"/>
        <color theme="0"/>
        <rFont val="Calibri"/>
        <family val="2"/>
        <scheme val="minor"/>
      </rPr>
      <t>FT2</t>
    </r>
  </si>
  <si>
    <r>
      <t>V</t>
    </r>
    <r>
      <rPr>
        <b/>
        <vertAlign val="subscript"/>
        <sz val="11"/>
        <color theme="0"/>
        <rFont val="Calibri"/>
        <family val="2"/>
      </rPr>
      <t>η</t>
    </r>
  </si>
  <si>
    <r>
      <t>V</t>
    </r>
    <r>
      <rPr>
        <b/>
        <vertAlign val="subscript"/>
        <sz val="11"/>
        <color rgb="FFFF0000"/>
        <rFont val="Calibri"/>
        <family val="2"/>
      </rPr>
      <t>η'</t>
    </r>
  </si>
  <si>
    <t>Ω</t>
  </si>
  <si>
    <r>
      <t>a</t>
    </r>
    <r>
      <rPr>
        <b/>
        <vertAlign val="subscript"/>
        <sz val="11"/>
        <color theme="0"/>
        <rFont val="Calibri"/>
        <family val="2"/>
      </rPr>
      <t>ηnom</t>
    </r>
  </si>
  <si>
    <r>
      <t>b</t>
    </r>
    <r>
      <rPr>
        <b/>
        <vertAlign val="subscript"/>
        <sz val="11"/>
        <color theme="0"/>
        <rFont val="Calibri"/>
        <family val="2"/>
      </rPr>
      <t>ηnom</t>
    </r>
  </si>
  <si>
    <r>
      <t>c</t>
    </r>
    <r>
      <rPr>
        <b/>
        <vertAlign val="subscript"/>
        <sz val="11"/>
        <color theme="0"/>
        <rFont val="Calibri"/>
        <family val="2"/>
      </rPr>
      <t>ηnom</t>
    </r>
  </si>
  <si>
    <r>
      <t>a</t>
    </r>
    <r>
      <rPr>
        <b/>
        <vertAlign val="subscript"/>
        <sz val="11"/>
        <color theme="0"/>
        <rFont val="Calibri"/>
        <family val="2"/>
      </rPr>
      <t>ηmax</t>
    </r>
  </si>
  <si>
    <r>
      <t>b</t>
    </r>
    <r>
      <rPr>
        <b/>
        <vertAlign val="subscript"/>
        <sz val="11"/>
        <color theme="0"/>
        <rFont val="Calibri"/>
        <family val="2"/>
      </rPr>
      <t>ηmax</t>
    </r>
  </si>
  <si>
    <r>
      <t>c</t>
    </r>
    <r>
      <rPr>
        <b/>
        <vertAlign val="subscript"/>
        <sz val="11"/>
        <color theme="0"/>
        <rFont val="Calibri"/>
        <family val="2"/>
      </rPr>
      <t>ηmax</t>
    </r>
  </si>
  <si>
    <r>
      <t>a</t>
    </r>
    <r>
      <rPr>
        <b/>
        <vertAlign val="subscript"/>
        <sz val="11"/>
        <color theme="0"/>
        <rFont val="Calibri"/>
        <family val="2"/>
      </rPr>
      <t>ηmin</t>
    </r>
  </si>
  <si>
    <r>
      <t>b</t>
    </r>
    <r>
      <rPr>
        <b/>
        <vertAlign val="subscript"/>
        <sz val="11"/>
        <color theme="0"/>
        <rFont val="Calibri"/>
        <family val="2"/>
      </rPr>
      <t>ηmin</t>
    </r>
  </si>
  <si>
    <r>
      <t>c</t>
    </r>
    <r>
      <rPr>
        <b/>
        <vertAlign val="subscript"/>
        <sz val="11"/>
        <color theme="0"/>
        <rFont val="Calibri"/>
        <family val="2"/>
      </rPr>
      <t>ηmin</t>
    </r>
  </si>
  <si>
    <t>Transmitter is auto-selected by Rosemount</t>
  </si>
  <si>
    <t>Construction</t>
  </si>
  <si>
    <t xml:space="preserve"> Type</t>
  </si>
  <si>
    <r>
      <t>V</t>
    </r>
    <r>
      <rPr>
        <b/>
        <vertAlign val="subscript"/>
        <sz val="11"/>
        <color theme="1"/>
        <rFont val="Calibri"/>
        <family val="2"/>
        <scheme val="minor"/>
      </rPr>
      <t>TX-H</t>
    </r>
  </si>
  <si>
    <r>
      <t>V</t>
    </r>
    <r>
      <rPr>
        <b/>
        <vertAlign val="subscript"/>
        <sz val="11"/>
        <color theme="1"/>
        <rFont val="Calibri"/>
        <family val="2"/>
        <scheme val="minor"/>
      </rPr>
      <t>TX-L</t>
    </r>
  </si>
  <si>
    <t>0-in DM</t>
  </si>
  <si>
    <t>2-in DM</t>
  </si>
  <si>
    <t>4-in DM</t>
  </si>
  <si>
    <t>ERS</t>
  </si>
  <si>
    <t>Cooling Tower</t>
  </si>
  <si>
    <t>V_TX</t>
  </si>
  <si>
    <t>Original Min Span Values for V_TX came from Scott but unknown where these came from - Toolkit?</t>
  </si>
  <si>
    <t>Reach out to Joseph to see what these values are</t>
  </si>
  <si>
    <t>Approach:</t>
  </si>
  <si>
    <t xml:space="preserve">Generic </t>
  </si>
  <si>
    <t>Transmitter_Construction_Type</t>
  </si>
  <si>
    <t>Balanced  Capillary</t>
  </si>
  <si>
    <t>Decode</t>
  </si>
  <si>
    <t>Imbalanced  Capillary</t>
  </si>
  <si>
    <t>Questions:</t>
  </si>
  <si>
    <t>How does IT drive V_TX</t>
  </si>
  <si>
    <t>Table ID</t>
  </si>
  <si>
    <t>DPL-TABLE08</t>
  </si>
  <si>
    <t>Schweiztzer Corrosion List</t>
  </si>
  <si>
    <t>Table Description</t>
  </si>
  <si>
    <t>Process fluid list</t>
  </si>
  <si>
    <t>Applicable Elements</t>
  </si>
  <si>
    <t>DPL-PC-03c</t>
  </si>
  <si>
    <t>DPL-PC-07c</t>
  </si>
  <si>
    <t>Table Contents</t>
  </si>
  <si>
    <t>ProcessFillFluid</t>
  </si>
  <si>
    <t>304 SST</t>
  </si>
  <si>
    <t>Alloy-B</t>
  </si>
  <si>
    <t>Titanium grade 4…</t>
  </si>
  <si>
    <t>Zirconium 702
Zirconium 702, solid faceplate</t>
  </si>
  <si>
    <t>Process fluid not listed</t>
  </si>
  <si>
    <t>Acetaldehyde</t>
  </si>
  <si>
    <t>Acetamide</t>
  </si>
  <si>
    <t>Acetate solvents (crude)</t>
  </si>
  <si>
    <t>Acetate solvents (pure)</t>
  </si>
  <si>
    <t>Acetic acid (glacial)</t>
  </si>
  <si>
    <t>Acetic acid 80%</t>
  </si>
  <si>
    <t>U</t>
  </si>
  <si>
    <t>Acetic acid 50%</t>
  </si>
  <si>
    <t xml:space="preserve">E </t>
  </si>
  <si>
    <t>Acetic acid 20%</t>
  </si>
  <si>
    <t>Acetic acid 10%</t>
  </si>
  <si>
    <t>Acetic hnhydride</t>
  </si>
  <si>
    <t>Acetone</t>
  </si>
  <si>
    <t>Acetone 50% WATER</t>
  </si>
  <si>
    <t>Acetonitrile</t>
  </si>
  <si>
    <t>Acetophenone</t>
  </si>
  <si>
    <t>Acetyl chloride</t>
  </si>
  <si>
    <t>Acetylene</t>
  </si>
  <si>
    <t>Acrylonitrile</t>
  </si>
  <si>
    <t>Adipic acid</t>
  </si>
  <si>
    <t>Allyl alcohol</t>
  </si>
  <si>
    <t>E/G</t>
  </si>
  <si>
    <t>Allyl chloride</t>
  </si>
  <si>
    <t>Alum (aluminum potassium sulfate)</t>
  </si>
  <si>
    <t>Alum ammonium</t>
  </si>
  <si>
    <t>Alum ammonium sulfate</t>
  </si>
  <si>
    <t>Alum chrome</t>
  </si>
  <si>
    <t>Alum potassium</t>
  </si>
  <si>
    <t>Aluminum chloride</t>
  </si>
  <si>
    <t>Aluminum fluoride (saturated)</t>
  </si>
  <si>
    <t>Aluminum hydroxide</t>
  </si>
  <si>
    <t>Aluminum nitrate (saturated)</t>
  </si>
  <si>
    <t>Aluminum potassium sulfate</t>
  </si>
  <si>
    <t>Aluminum sulfate (saturated)</t>
  </si>
  <si>
    <t>Ammonia (Anhydrous)</t>
  </si>
  <si>
    <t>Ammonia (gas)</t>
  </si>
  <si>
    <t>Ammonium acetate (1% - 10%)</t>
  </si>
  <si>
    <t>Ammonium bicarbonate</t>
  </si>
  <si>
    <t>Ammonium bifluoride</t>
  </si>
  <si>
    <t>Ammonium bromide (5%)</t>
  </si>
  <si>
    <t>Ammonium carbonate (saturated)</t>
  </si>
  <si>
    <t>Ammonium chloride (saturated)</t>
  </si>
  <si>
    <t>Ammonium citrate</t>
  </si>
  <si>
    <t>Ammonium fluoride (25%)</t>
  </si>
  <si>
    <t>Ammonium fluoride (10%)</t>
  </si>
  <si>
    <t>Ammonium hydroxide (saturated)</t>
  </si>
  <si>
    <t>Ammonium hydroxide (25%)</t>
  </si>
  <si>
    <t>Ammonium hydroxide (10%)</t>
  </si>
  <si>
    <t>Ammonium metaphosphate</t>
  </si>
  <si>
    <t>Ammonium nitrate</t>
  </si>
  <si>
    <t>Ammonium oxalate (20% - 30%)</t>
  </si>
  <si>
    <t>Ammonium oxalate (10%)</t>
  </si>
  <si>
    <t>Ammonium persulfate (10%)</t>
  </si>
  <si>
    <t>Ammonium phosphate (10%)</t>
  </si>
  <si>
    <t>Ammonium sulfate (10% - 40%)</t>
  </si>
  <si>
    <t>Ammonium sulfide</t>
  </si>
  <si>
    <t>Ammonium sulfite</t>
  </si>
  <si>
    <t>Ammonium thiocyanate</t>
  </si>
  <si>
    <t>Amyl acetate</t>
  </si>
  <si>
    <t>Amyl alcohol</t>
  </si>
  <si>
    <t>Amyl chloride</t>
  </si>
  <si>
    <t>Aniline</t>
  </si>
  <si>
    <t>Aniline hydrochloride (20%)</t>
  </si>
  <si>
    <t>Anthraquinone</t>
  </si>
  <si>
    <t>Anthraquinone sulfonic acid</t>
  </si>
  <si>
    <t>Antimony trichloride</t>
  </si>
  <si>
    <t>Aqua regia</t>
  </si>
  <si>
    <t>Aroclor</t>
  </si>
  <si>
    <t>Arsenic acid</t>
  </si>
  <si>
    <t>Barium, carbonate (saturated)</t>
  </si>
  <si>
    <t>Barium chloride (25%)</t>
  </si>
  <si>
    <t>Barium hydroxide</t>
  </si>
  <si>
    <t>Barium nitrate</t>
  </si>
  <si>
    <t>Barium sulfate</t>
  </si>
  <si>
    <t>Barium sulfide</t>
  </si>
  <si>
    <t>Beer</t>
  </si>
  <si>
    <t>Beet sugar liquors</t>
  </si>
  <si>
    <t>Benzaldehyde</t>
  </si>
  <si>
    <t>Benzene</t>
  </si>
  <si>
    <t>Benzene sulfonic acid (100%)</t>
  </si>
  <si>
    <t>Benzene sulfonic acid (10%)</t>
  </si>
  <si>
    <t>Benzoic acid</t>
  </si>
  <si>
    <t>Benzyl alcohol</t>
  </si>
  <si>
    <t>Benzyl chloride</t>
  </si>
  <si>
    <t>Bismuth carbonate</t>
  </si>
  <si>
    <t>Black liquor</t>
  </si>
  <si>
    <t>Bleach 12.5% active chlorine</t>
  </si>
  <si>
    <t>Borax</t>
  </si>
  <si>
    <t>Boric acid</t>
  </si>
  <si>
    <t>Brine acid</t>
  </si>
  <si>
    <t>Bromic acid</t>
  </si>
  <si>
    <t>Bromine (liquid)</t>
  </si>
  <si>
    <t>Bromine (water saturated)</t>
  </si>
  <si>
    <t>Bromine water</t>
  </si>
  <si>
    <t>Butadiene</t>
  </si>
  <si>
    <t>Butane</t>
  </si>
  <si>
    <t>Butyl acetate</t>
  </si>
  <si>
    <t>Butyl alcohol</t>
  </si>
  <si>
    <t>Butyl alcohol (primary)</t>
  </si>
  <si>
    <t>Butyl alcohol (secondary)</t>
  </si>
  <si>
    <t>Butyl alcohol (tertiary)</t>
  </si>
  <si>
    <t>n-Butylamine</t>
  </si>
  <si>
    <t>Butyl chloride</t>
  </si>
  <si>
    <t>Butylene (butadiene)</t>
  </si>
  <si>
    <t>n-Butyl mercaptan</t>
  </si>
  <si>
    <t>Butyl phenol</t>
  </si>
  <si>
    <t>Butyl phthalate</t>
  </si>
  <si>
    <t>Butyric acid</t>
  </si>
  <si>
    <t>Calcium carbonate</t>
  </si>
  <si>
    <t>Calcium bisulfate</t>
  </si>
  <si>
    <t>Calcium bisulfite</t>
  </si>
  <si>
    <t>Calcium bromide (38%)</t>
  </si>
  <si>
    <t>Caldium carbonate</t>
  </si>
  <si>
    <t>Calcium chlorate</t>
  </si>
  <si>
    <t>Calcium chloride</t>
  </si>
  <si>
    <t>Calcium fluoride</t>
  </si>
  <si>
    <t>Calcium hydroxide (50%)</t>
  </si>
  <si>
    <t>Calcium hypochlorite (50%)</t>
  </si>
  <si>
    <t>Calcium nitrate</t>
  </si>
  <si>
    <t>Calcium oxide</t>
  </si>
  <si>
    <t>Calcium sulfate</t>
  </si>
  <si>
    <t>Cane sugar liquors</t>
  </si>
  <si>
    <t>Caprylic acid</t>
  </si>
  <si>
    <t>Carbon bisulfide (disulfide)</t>
  </si>
  <si>
    <t>GE</t>
  </si>
  <si>
    <t>Carbon Dioxide (dry)</t>
  </si>
  <si>
    <t>Carbon Dioxide (wet)</t>
  </si>
  <si>
    <t>Carbon disulfide (bisulfide)</t>
  </si>
  <si>
    <t>Carbon monoxide</t>
  </si>
  <si>
    <t>Carbon Tetrachloride</t>
  </si>
  <si>
    <t>Carbonic acid</t>
  </si>
  <si>
    <t>Castor oil</t>
  </si>
  <si>
    <t>Caustic potash (potassium hydroxide) (30%)</t>
  </si>
  <si>
    <t>Cellosolve</t>
  </si>
  <si>
    <t>Cellulose acetate</t>
  </si>
  <si>
    <t>Chloracetic acid</t>
  </si>
  <si>
    <t>Chloracetic acid (50% water)</t>
  </si>
  <si>
    <t>Chloric acid (3%)</t>
  </si>
  <si>
    <t>Chlorine dioxide (15%)</t>
  </si>
  <si>
    <t>e</t>
  </si>
  <si>
    <t>u</t>
  </si>
  <si>
    <t>g</t>
  </si>
  <si>
    <t>Chlorine gas (dry)</t>
  </si>
  <si>
    <t>Chlorine gas (wet)</t>
  </si>
  <si>
    <t>Chlorine (liquid)</t>
  </si>
  <si>
    <t>Chlorine water (saturated)</t>
  </si>
  <si>
    <t>Chlorobenzene</t>
  </si>
  <si>
    <t>Chloroform</t>
  </si>
  <si>
    <t>Chlorosulfonic acid (100%)</t>
  </si>
  <si>
    <t>Chlorox bleach solution (5.5% chlorine)</t>
  </si>
  <si>
    <t>Chrome alum</t>
  </si>
  <si>
    <t>Chromic acid (50%)</t>
  </si>
  <si>
    <t>Chromic acid (40%)</t>
  </si>
  <si>
    <t>Chromic acid (30%)</t>
  </si>
  <si>
    <t>Chromic acid (10%)</t>
  </si>
  <si>
    <t>Chromyl chloride</t>
  </si>
  <si>
    <t>Citric acid</t>
  </si>
  <si>
    <t>Citric acid (10%)</t>
  </si>
  <si>
    <t>Coconut oil</t>
  </si>
  <si>
    <t>Coke oven gas</t>
  </si>
  <si>
    <t>Copper acetate</t>
  </si>
  <si>
    <t>Copper carbonate</t>
  </si>
  <si>
    <t>Copper chloride</t>
  </si>
  <si>
    <t>Copper cynide</t>
  </si>
  <si>
    <t>Copper nitrate</t>
  </si>
  <si>
    <t>Copper sulfate</t>
  </si>
  <si>
    <t>Corn oil</t>
  </si>
  <si>
    <t>Cottenseed oil</t>
  </si>
  <si>
    <t>Cresol</t>
  </si>
  <si>
    <t>Cresylic acid</t>
  </si>
  <si>
    <t>Cresylic acid (50%)</t>
  </si>
  <si>
    <t>Croton aldehyde (1% - 83%)</t>
  </si>
  <si>
    <t>Crude oil</t>
  </si>
  <si>
    <t>Cyanogen gas</t>
  </si>
  <si>
    <t>Cyanoacetic acid</t>
  </si>
  <si>
    <t>Cyclohexane</t>
  </si>
  <si>
    <t>Cyclohexanol</t>
  </si>
  <si>
    <t>Cyclohexanone</t>
  </si>
  <si>
    <t>Dextrin</t>
  </si>
  <si>
    <t>Dextrose</t>
  </si>
  <si>
    <t>Diacetone alcohol</t>
  </si>
  <si>
    <t>Dibutyl phthalate</t>
  </si>
  <si>
    <t>Dichloroacetic acid</t>
  </si>
  <si>
    <t>Dichlorobenzene</t>
  </si>
  <si>
    <t>Dichlorethane</t>
  </si>
  <si>
    <t>Dichlorethylene</t>
  </si>
  <si>
    <t>Diesel fuel</t>
  </si>
  <si>
    <t>Diethylamine</t>
  </si>
  <si>
    <t>Diethyl cellosolve</t>
  </si>
  <si>
    <t>Diethyl ether</t>
  </si>
  <si>
    <t>Diethylene triamine</t>
  </si>
  <si>
    <t>Diphenyl</t>
  </si>
  <si>
    <t>Diglycolic acid</t>
  </si>
  <si>
    <t>Dimethylamine</t>
  </si>
  <si>
    <t>Dimethyl ether</t>
  </si>
  <si>
    <t>Dimethyl formamide</t>
  </si>
  <si>
    <t>Dimethyl phthalate</t>
  </si>
  <si>
    <t>Dioctyl phthalate</t>
  </si>
  <si>
    <t>Dioxane</t>
  </si>
  <si>
    <t>Disodium phosphate</t>
  </si>
  <si>
    <t>Epichlorhydrin</t>
  </si>
  <si>
    <t>Esters (general)</t>
  </si>
  <si>
    <t>Ethers (general)</t>
  </si>
  <si>
    <t>Ethyl acetate</t>
  </si>
  <si>
    <t>Ethyl acetoacetate</t>
  </si>
  <si>
    <t>Ethyl acrylate</t>
  </si>
  <si>
    <t>Ethyl alcohol</t>
  </si>
  <si>
    <t>Ethyl chloride</t>
  </si>
  <si>
    <t>Ethyl ether</t>
  </si>
  <si>
    <t>Ethylene bromide</t>
  </si>
  <si>
    <t>Ethylene chloride</t>
  </si>
  <si>
    <t>Ethylene chlorohydrin</t>
  </si>
  <si>
    <t>Ethylene diamine</t>
  </si>
  <si>
    <t>Ethylene dichloride</t>
  </si>
  <si>
    <t>Ethylene glycol</t>
  </si>
  <si>
    <t>Ethylene oxide</t>
  </si>
  <si>
    <t>Fatty acids</t>
  </si>
  <si>
    <t>Ferric chloride</t>
  </si>
  <si>
    <t>Ferric chloride (50% in water)</t>
  </si>
  <si>
    <t>Ferric hydroxide</t>
  </si>
  <si>
    <t>Ferric nitrate (1% - 10%)</t>
  </si>
  <si>
    <t>Ferric sulfate (1% - 10%)</t>
  </si>
  <si>
    <t>Ferrous chloride (satruated)</t>
  </si>
  <si>
    <t>Ferrous sulfate (1% - 49%)</t>
  </si>
  <si>
    <t>Fluorine gas (wet)</t>
  </si>
  <si>
    <t>Fluoboric acid (1% - 30%)</t>
  </si>
  <si>
    <t>Fluosilicic acid</t>
  </si>
  <si>
    <t>Formaldehyde (50%)</t>
  </si>
  <si>
    <t>Formaldehyde (37%)</t>
  </si>
  <si>
    <t>Formaldehyde (35%)</t>
  </si>
  <si>
    <t>Formic acid (anhydrous)</t>
  </si>
  <si>
    <t>Formic acid (10% - 85%)</t>
  </si>
  <si>
    <t>Fuel oil</t>
  </si>
  <si>
    <t>Furfural</t>
  </si>
  <si>
    <t>Gallic acid</t>
  </si>
  <si>
    <t>Gasoline (manufactured)</t>
  </si>
  <si>
    <t>Gasoline (leaded)</t>
  </si>
  <si>
    <t>Gasoline (refined)</t>
  </si>
  <si>
    <t>Gasoline (sour)</t>
  </si>
  <si>
    <t>Gasoline (unleaded)</t>
  </si>
  <si>
    <t>Glycerine</t>
  </si>
  <si>
    <t>Glycolic acid</t>
  </si>
  <si>
    <t>Glycols</t>
  </si>
  <si>
    <t>Green liquor</t>
  </si>
  <si>
    <t>Heptane</t>
  </si>
  <si>
    <t>Hexane</t>
  </si>
  <si>
    <t>Hexanol (tertiary)</t>
  </si>
  <si>
    <t>Hydrobromic acid (50%)</t>
  </si>
  <si>
    <t>Hydrobromic acid (20%)</t>
  </si>
  <si>
    <t>Hydrobromic acid (Dilute%)</t>
  </si>
  <si>
    <t>Hydrochloric acid (50%)</t>
  </si>
  <si>
    <t>Hydrochloric acid (38%)</t>
  </si>
  <si>
    <t>Hydrochloric acid (35%)</t>
  </si>
  <si>
    <t>Hydrochloric acid (20%)</t>
  </si>
  <si>
    <t>Hydrochloric acid (dilute)</t>
  </si>
  <si>
    <t>Hydrocyanic acid</t>
  </si>
  <si>
    <t>Hydrocyanic acid (10%)</t>
  </si>
  <si>
    <t>Hydrofluoric acid (100%)</t>
  </si>
  <si>
    <t>Hydrofluoric acid (70%)</t>
  </si>
  <si>
    <t>Hydrofluoric acid (50%)</t>
  </si>
  <si>
    <t>Hydrofluoric acid (40%)</t>
  </si>
  <si>
    <t>Hydrofluoric acid (30%)</t>
  </si>
  <si>
    <t>Hydrofluoric acid (dilute)</t>
  </si>
  <si>
    <t>Fluosilicic acid (10% - 50%)</t>
  </si>
  <si>
    <t>Hydrogen</t>
  </si>
  <si>
    <t>Hydrogen chloride gas (dry)</t>
  </si>
  <si>
    <t>Hydrogen cyanide</t>
  </si>
  <si>
    <t>Hydrogen fluoride</t>
  </si>
  <si>
    <t>hydrogen iodide</t>
  </si>
  <si>
    <t>Hydrogen peroxide (90%)</t>
  </si>
  <si>
    <t>Hydrogen peroxide (50%)</t>
  </si>
  <si>
    <t>Hydrogen peroxide (30%)</t>
  </si>
  <si>
    <t>Hydrogen peroxide (dilute)</t>
  </si>
  <si>
    <t>Hydrogen sulfide (dry)</t>
  </si>
  <si>
    <t>Hydrogen sulfide (wet)</t>
  </si>
  <si>
    <t>Hydrogen sulfide (aqueous solution)</t>
  </si>
  <si>
    <t>Hydroiodic acid (49% - 12% iodine)</t>
  </si>
  <si>
    <t>Hydroquinone</t>
  </si>
  <si>
    <t>Hypochlorous acid</t>
  </si>
  <si>
    <t>Iodine</t>
  </si>
  <si>
    <t>Iodine solution</t>
  </si>
  <si>
    <t>Iodine solution (10%)</t>
  </si>
  <si>
    <t>Iodine in alcohol</t>
  </si>
  <si>
    <t>Iodoform</t>
  </si>
  <si>
    <t>Isopropyl alcohol</t>
  </si>
  <si>
    <t>Isopropyl ether</t>
  </si>
  <si>
    <t>Kerosene</t>
  </si>
  <si>
    <t>Ketones (general)</t>
  </si>
  <si>
    <t>Lactic acid</t>
  </si>
  <si>
    <t>Lactic acid (80%)</t>
  </si>
  <si>
    <t>Lactic acid (25%)</t>
  </si>
  <si>
    <t>Lactic acid (10%)</t>
  </si>
  <si>
    <t>Lactic acid (5%)</t>
  </si>
  <si>
    <t>Lard oil</t>
  </si>
  <si>
    <t>Lauric acid</t>
  </si>
  <si>
    <t>Lead acetate</t>
  </si>
  <si>
    <t>Lead chloride</t>
  </si>
  <si>
    <t>Lead sulfate</t>
  </si>
  <si>
    <t>Lime sulfur</t>
  </si>
  <si>
    <t>Linoleic acid</t>
  </si>
  <si>
    <t>Linseed oil</t>
  </si>
  <si>
    <t>Lithium bromide</t>
  </si>
  <si>
    <t>Lubricating oil</t>
  </si>
  <si>
    <t>Magnesium carbonate</t>
  </si>
  <si>
    <t>Magnesium chloride</t>
  </si>
  <si>
    <t>Magnesium hydroxide</t>
  </si>
  <si>
    <t>Magnesium nitrate</t>
  </si>
  <si>
    <t>Magnesium sulfate</t>
  </si>
  <si>
    <t>Maleic acid</t>
  </si>
  <si>
    <t>Malic acid</t>
  </si>
  <si>
    <t>Manganese chloride</t>
  </si>
  <si>
    <t>Mercuric chloride</t>
  </si>
  <si>
    <t>Mercuric cyanide</t>
  </si>
  <si>
    <t>Mercuric nitrate</t>
  </si>
  <si>
    <t>Mercurous nitrate</t>
  </si>
  <si>
    <t>Mercury</t>
  </si>
  <si>
    <t>Methane</t>
  </si>
  <si>
    <t>Methyl alcohol</t>
  </si>
  <si>
    <t>Methyl bromide</t>
  </si>
  <si>
    <t>Methyl cellosolve</t>
  </si>
  <si>
    <t>Methyl chloride</t>
  </si>
  <si>
    <t>Methyl ethyl ketone</t>
  </si>
  <si>
    <t>Methyl isobutyl carbinol</t>
  </si>
  <si>
    <t>Methyl isobutyl ketone</t>
  </si>
  <si>
    <t>Methyl methacrylate</t>
  </si>
  <si>
    <t>methyl salicylate</t>
  </si>
  <si>
    <t>Methyl sulfuric acid</t>
  </si>
  <si>
    <t>Methylene chloride</t>
  </si>
  <si>
    <t>Milk</t>
  </si>
  <si>
    <t>Mineral oil</t>
  </si>
  <si>
    <t>Molasses</t>
  </si>
  <si>
    <t>Monochlorobenzene</t>
  </si>
  <si>
    <t>Monoethanolamine</t>
  </si>
  <si>
    <t>Morpholine</t>
  </si>
  <si>
    <t>Motor oil</t>
  </si>
  <si>
    <t>Naphtha</t>
  </si>
  <si>
    <t>Naphthalene</t>
  </si>
  <si>
    <t>Nickel chloride</t>
  </si>
  <si>
    <t>Nickel nitrate</t>
  </si>
  <si>
    <t>Nickel salt</t>
  </si>
  <si>
    <t>Nickel sulfate</t>
  </si>
  <si>
    <t>Nicotine</t>
  </si>
  <si>
    <t>Nicotine acid</t>
  </si>
  <si>
    <t>Nitric acid (100% anhydrous)</t>
  </si>
  <si>
    <t>Nitric acid (70%)</t>
  </si>
  <si>
    <t>Nitric acid (50%)</t>
  </si>
  <si>
    <t>Nitric acid (40%)</t>
  </si>
  <si>
    <t>Nitric acid (30%)</t>
  </si>
  <si>
    <t>Nitric acid (20%)</t>
  </si>
  <si>
    <t>Nitric acid (10%)</t>
  </si>
  <si>
    <t>Nitric acid (5%)</t>
  </si>
  <si>
    <t>Nitric acid fuming (red)</t>
  </si>
  <si>
    <t>Nitric acid - Sulfuric acid (50%-50%)</t>
  </si>
  <si>
    <t>Nitrobenzene</t>
  </si>
  <si>
    <t>Nitromethane</t>
  </si>
  <si>
    <t>Nitrous acid</t>
  </si>
  <si>
    <t>Nitrous acid (10%)</t>
  </si>
  <si>
    <t>Nitrous acid (5%)</t>
  </si>
  <si>
    <t>Nitrous oxide</t>
  </si>
  <si>
    <t>Oils (vegetable)</t>
  </si>
  <si>
    <t>Oleic acid</t>
  </si>
  <si>
    <t>Oleum</t>
  </si>
  <si>
    <t>Oxalic acid (saturated)</t>
  </si>
  <si>
    <t>Oxalic acid (50%)</t>
  </si>
  <si>
    <t>Oxalic acid (10%)</t>
  </si>
  <si>
    <t>Oxalic acid (5%)</t>
  </si>
  <si>
    <t>Oxygen</t>
  </si>
  <si>
    <t>Ozone</t>
  </si>
  <si>
    <t>Palmitic acid</t>
  </si>
  <si>
    <t>Palmitic acid (70%)</t>
  </si>
  <si>
    <t>Palmitic acid (10%)</t>
  </si>
  <si>
    <t>Paraffin</t>
  </si>
  <si>
    <t>Peracetic acid (40%)</t>
  </si>
  <si>
    <t>Perchlorethylene</t>
  </si>
  <si>
    <t>Perchloric acid (70%)</t>
  </si>
  <si>
    <t>Perchloric acid (10%)</t>
  </si>
  <si>
    <t>Petrolatum</t>
  </si>
  <si>
    <t>Phenol (carbolic acid)</t>
  </si>
  <si>
    <t>Phenol (10%)</t>
  </si>
  <si>
    <t>Phosgene (gas)</t>
  </si>
  <si>
    <t>Phosgene (luquid)</t>
  </si>
  <si>
    <t>Phosphoric acid (50% - 85%)</t>
  </si>
  <si>
    <t>Phosphoric acid (25% - 50%)</t>
  </si>
  <si>
    <t>Phosphoric acid (10%)</t>
  </si>
  <si>
    <t>Phosphoric anhydride (dry or moist)</t>
  </si>
  <si>
    <t>Phosphorus</t>
  </si>
  <si>
    <t>Phosphorus oxychloride</t>
  </si>
  <si>
    <t>Phosphorus pentoxide</t>
  </si>
  <si>
    <t>Phosphorus trichloride</t>
  </si>
  <si>
    <t>Photographic solutions</t>
  </si>
  <si>
    <t>Phthalic acid</t>
  </si>
  <si>
    <t>Phthalic anhydride</t>
  </si>
  <si>
    <t>Picric acid</t>
  </si>
  <si>
    <t>Plating solutions (brass)</t>
  </si>
  <si>
    <t>Plating solutions (cadmium)</t>
  </si>
  <si>
    <t>Plating solutions (chrome 25%)</t>
  </si>
  <si>
    <t>Plating solutions (chrome 40%)</t>
  </si>
  <si>
    <t>Plating solutions (copper cyanide)</t>
  </si>
  <si>
    <t>Plating solutions (gold)</t>
  </si>
  <si>
    <t>Plating solutions (lead)</t>
  </si>
  <si>
    <t>Plating solutions (nickel)</t>
  </si>
  <si>
    <t>Plating solutions (silver)</t>
  </si>
  <si>
    <t>Plating solutions (tin)</t>
  </si>
  <si>
    <t>Plating solutions (zinc)</t>
  </si>
  <si>
    <t>Polyvinyl acetate</t>
  </si>
  <si>
    <t>Potassium aluminum sulfate</t>
  </si>
  <si>
    <t>Potassium bicarbonate (30%)</t>
  </si>
  <si>
    <t>Potassium bichromate</t>
  </si>
  <si>
    <t>Potassium bromide (30%)</t>
  </si>
  <si>
    <t>Potassium carbonate (50%)</t>
  </si>
  <si>
    <t>Potassium chlorate (aqueous 30%)</t>
  </si>
  <si>
    <t>Potassium chloride (30%)</t>
  </si>
  <si>
    <t>Potassium chromate (30%)</t>
  </si>
  <si>
    <t>Potassium cyanide (30%)</t>
  </si>
  <si>
    <t>Potassium dichromate (30%)</t>
  </si>
  <si>
    <t>Potassium ferricyanide (30%)</t>
  </si>
  <si>
    <t>Potassium ferrocyanide (10%)</t>
  </si>
  <si>
    <t>Potassium fluoride (20%)</t>
  </si>
  <si>
    <t>Potassium hydroxide (90%)</t>
  </si>
  <si>
    <t>Potassium hydroxide (50%)</t>
  </si>
  <si>
    <t>Potassium hydroxide (27%)</t>
  </si>
  <si>
    <t>Potassium hydroxide (5%)</t>
  </si>
  <si>
    <t>Potassium hypochlorite (40%)</t>
  </si>
  <si>
    <t>Potassium iodine (70%)</t>
  </si>
  <si>
    <t>Potassium nitrate (80%)</t>
  </si>
  <si>
    <t>Potassium nitrate (1% - 5%)</t>
  </si>
  <si>
    <t>Potassium oxalate (20%)</t>
  </si>
  <si>
    <t>Potassium perchlorate</t>
  </si>
  <si>
    <t>Potassium permanganate (20%)</t>
  </si>
  <si>
    <t>Potassium permanganate (10%)</t>
  </si>
  <si>
    <t>GG</t>
  </si>
  <si>
    <t>Potassium persulfate (4%)</t>
  </si>
  <si>
    <t>Potassium sulfate (10%)</t>
  </si>
  <si>
    <t>Potasssium sulfide</t>
  </si>
  <si>
    <t>Propane</t>
  </si>
  <si>
    <t>Propargyl alcohol</t>
  </si>
  <si>
    <t>Propyl alcohol</t>
  </si>
  <si>
    <t>Propylene glycol</t>
  </si>
  <si>
    <t>Propylene oxide (90%)</t>
  </si>
  <si>
    <t>Pyridine (50%)</t>
  </si>
  <si>
    <t>Pyrogallic acid</t>
  </si>
  <si>
    <t>Pyrogallol</t>
  </si>
  <si>
    <t>Salicid acid</t>
  </si>
  <si>
    <t>Salicylic acid</t>
  </si>
  <si>
    <t>Silver chloride</t>
  </si>
  <si>
    <t>Silver cyanide</t>
  </si>
  <si>
    <t>Silver nitrate</t>
  </si>
  <si>
    <t>Soaps</t>
  </si>
  <si>
    <t>Soap solutions</t>
  </si>
  <si>
    <t>Soap solutions (5%)</t>
  </si>
  <si>
    <t>Sodium acetate</t>
  </si>
  <si>
    <t>Sodium benzoate</t>
  </si>
  <si>
    <t>Sodium bicarbonate (10% - 20%)</t>
  </si>
  <si>
    <t>Sodium bisulfate (10%)</t>
  </si>
  <si>
    <t>Sodium bisulfIte (10% - 40%)</t>
  </si>
  <si>
    <t>Sodium borate</t>
  </si>
  <si>
    <t>Sodium bromide (10% - 40%)</t>
  </si>
  <si>
    <t>Sodium carbonate (1% - 25%)</t>
  </si>
  <si>
    <t>Sodium chlorate (1% - 70%)</t>
  </si>
  <si>
    <t>Sodium chloride (1% - 30%)</t>
  </si>
  <si>
    <t>Sodium chlorite (1% - 5%)</t>
  </si>
  <si>
    <t>Sodium cyanide (1% - 10%)</t>
  </si>
  <si>
    <t>Sodium dichromate</t>
  </si>
  <si>
    <t>Sodium ferricyanide</t>
  </si>
  <si>
    <t>Sodium ferrocyanide</t>
  </si>
  <si>
    <t>Sodium fluoride (20%)</t>
  </si>
  <si>
    <t>Sodium hydroxide solution</t>
  </si>
  <si>
    <t>Sodium hydroxide (70%)</t>
  </si>
  <si>
    <t>Sodium hydroxide (50%)</t>
  </si>
  <si>
    <t>Sodium hydroxide (30%)</t>
  </si>
  <si>
    <t>Sodium hydroxide (15%)</t>
  </si>
  <si>
    <t>Sodium hydroxide (10%)</t>
  </si>
  <si>
    <t>Sodium hypochlorite (1% - 6%)</t>
  </si>
  <si>
    <t>Sodium hypochlorite (concentrate)</t>
  </si>
  <si>
    <t>Sodium iodine (1% - 60%)</t>
  </si>
  <si>
    <t>Sodium metaphosphate</t>
  </si>
  <si>
    <t>Sodium nitrate (1% - 40%)</t>
  </si>
  <si>
    <t>Sodium nitrite (1% - 40%)</t>
  </si>
  <si>
    <t>Sodium perborate (10%)</t>
  </si>
  <si>
    <t>Sodium peroxide (100%)</t>
  </si>
  <si>
    <t>Sodium phosphate alkaline</t>
  </si>
  <si>
    <t>Sodium phosphate acid</t>
  </si>
  <si>
    <t>Sodium phosphate neutral</t>
  </si>
  <si>
    <t>Sodium silicate</t>
  </si>
  <si>
    <t>Sodium sulfate (10% - 20%)</t>
  </si>
  <si>
    <t>Sodium sulfide (1% - 10%)</t>
  </si>
  <si>
    <t>Sodium sulfite (10%)</t>
  </si>
  <si>
    <t>Sodium thiosulfate (hypo) (1% - 25%)</t>
  </si>
  <si>
    <t>Sour crude oil</t>
  </si>
  <si>
    <t>Stannic chloride (1% - 20%)</t>
  </si>
  <si>
    <t>Stannous chloride (1% - 10%)</t>
  </si>
  <si>
    <t>Stearic acid</t>
  </si>
  <si>
    <t>Stoddard's solvent</t>
  </si>
  <si>
    <t>Succinic acid</t>
  </si>
  <si>
    <t>Sulfamic acid (1% - 10%)</t>
  </si>
  <si>
    <t>Sulfonated detergents (1% - 50%)</t>
  </si>
  <si>
    <t>Sulfate liquors</t>
  </si>
  <si>
    <t>Sulfite liquors</t>
  </si>
  <si>
    <t>Sulfur</t>
  </si>
  <si>
    <t>Sulfur chloride</t>
  </si>
  <si>
    <t>Sulfur dichloride</t>
  </si>
  <si>
    <t>Sulfur dioxide (dry)</t>
  </si>
  <si>
    <t>Sulfur dioxide (wet)</t>
  </si>
  <si>
    <t>Sulfur trioxide</t>
  </si>
  <si>
    <t>Sulfuric acid (100%)</t>
  </si>
  <si>
    <t>Sulfuric acid (98%)</t>
  </si>
  <si>
    <t>Sulfuric acid (95%)</t>
  </si>
  <si>
    <t>Sulfuric acid (90%)</t>
  </si>
  <si>
    <t>Sulfuric acid (80%)</t>
  </si>
  <si>
    <t>Sulfuric acid (70%)</t>
  </si>
  <si>
    <t>Sulfuric acid (60%)</t>
  </si>
  <si>
    <t>Sulfuric acid (50%)</t>
  </si>
  <si>
    <t>Sulfuric acid (30%)</t>
  </si>
  <si>
    <t>Sulfuric acid (10%)</t>
  </si>
  <si>
    <t>Sulfurous acid</t>
  </si>
  <si>
    <t>Sulfuryl chloride</t>
  </si>
  <si>
    <t>Tall oil</t>
  </si>
  <si>
    <t>Tannic acid (10% - 20%)</t>
  </si>
  <si>
    <t>Tanning liquors</t>
  </si>
  <si>
    <t>Tartaric acid (1% - 50%)</t>
  </si>
  <si>
    <t>Tetraethyl lead</t>
  </si>
  <si>
    <t>Tetrahydrofuran</t>
  </si>
  <si>
    <t>Tetralin</t>
  </si>
  <si>
    <t>Tetraphosporic acid</t>
  </si>
  <si>
    <t>Thionyl chloride</t>
  </si>
  <si>
    <t>Tin chloride</t>
  </si>
  <si>
    <t>Titanium tetachloride</t>
  </si>
  <si>
    <t>Toluene</t>
  </si>
  <si>
    <t>Tomato juice</t>
  </si>
  <si>
    <t>Tributyl phosphate</t>
  </si>
  <si>
    <t>Trichloroacetic acid</t>
  </si>
  <si>
    <t>Trichloroacetic acid (2N)</t>
  </si>
  <si>
    <t>Trichloroethylene</t>
  </si>
  <si>
    <t>Triethanolamine</t>
  </si>
  <si>
    <t>Triethylamine</t>
  </si>
  <si>
    <t>Trisodium phosphate (1% - 10%)</t>
  </si>
  <si>
    <t>Turpentine</t>
  </si>
  <si>
    <t>Uranyl sulfate (5%)</t>
  </si>
  <si>
    <t>Urea (1% - 50%)</t>
  </si>
  <si>
    <t>Urine</t>
  </si>
  <si>
    <t>Vegetable oil</t>
  </si>
  <si>
    <t>Vinegar</t>
  </si>
  <si>
    <t>Vinyl acetate</t>
  </si>
  <si>
    <t>Water (acid mine)</t>
  </si>
  <si>
    <t>Water (demineralized)</t>
  </si>
  <si>
    <t>Water (distilled)</t>
  </si>
  <si>
    <t>Water (salt)</t>
  </si>
  <si>
    <t>Water (sea)</t>
  </si>
  <si>
    <t>Water (sewage)</t>
  </si>
  <si>
    <t>Whiskey</t>
  </si>
  <si>
    <t>White liquor</t>
  </si>
  <si>
    <t>Wines</t>
  </si>
  <si>
    <t>Xylene</t>
  </si>
  <si>
    <t>Zinc chloride (1% - 70%)</t>
  </si>
  <si>
    <t>Zinc nitrate</t>
  </si>
  <si>
    <t>Zinc sulfate (30%)</t>
  </si>
  <si>
    <t>DPL-TT-01</t>
  </si>
  <si>
    <t>Technology Type</t>
  </si>
  <si>
    <t>DPL-TT-02a</t>
  </si>
  <si>
    <t>Pressure Transmitter with Remote Seal</t>
  </si>
  <si>
    <t>DPF-TT-02b</t>
  </si>
  <si>
    <t>Robust, proven Level technology with industry-leading performance suited for a wide range of process applications.</t>
  </si>
  <si>
    <t>DPL-TT-03</t>
  </si>
  <si>
    <t>Previous</t>
  </si>
  <si>
    <t>DPL-TT-04</t>
  </si>
  <si>
    <t>Next</t>
  </si>
  <si>
    <t>DPL-OB-01</t>
  </si>
  <si>
    <t>Objective</t>
  </si>
  <si>
    <t>DPL-OB-02a</t>
  </si>
  <si>
    <t>Specify a DP Level System Model Number</t>
  </si>
  <si>
    <t>DPF-OB-02b</t>
  </si>
  <si>
    <t xml:space="preserve">   Label</t>
  </si>
  <si>
    <t>Product Advisor will assist you in specifying the optimal Remote Seal, Level Transmitter, or DP Level System for your application. A complete model number and performance report will be generated.</t>
  </si>
  <si>
    <t>DPL-OB-02c</t>
  </si>
  <si>
    <t xml:space="preserve">   Image</t>
  </si>
  <si>
    <t>DPL-OB-03a</t>
  </si>
  <si>
    <t>Calculate the Performance of an Existing Model Number</t>
  </si>
  <si>
    <t>DPF-OB-03b</t>
  </si>
  <si>
    <t>Already have a model number? Simply enter the model number and the application’s process conditions to determine the expected system performance for your Level Transmitter or DP Level systemSpecify</t>
  </si>
  <si>
    <t>DPF-OB-03c</t>
  </si>
  <si>
    <t>DPL-OB-04</t>
  </si>
  <si>
    <t>DPL-OB-05</t>
  </si>
  <si>
    <t>DPL-AN-01</t>
  </si>
  <si>
    <t>Page containing application information.</t>
  </si>
  <si>
    <t>DPL-AN-02</t>
  </si>
  <si>
    <t>Enter your Application and Service name below.</t>
  </si>
  <si>
    <t>DPL-AN-03</t>
  </si>
  <si>
    <t>*This information is not included in your software or product tage.</t>
  </si>
  <si>
    <t>DPL-AN-04a</t>
  </si>
  <si>
    <t>DPL-AN-04b</t>
  </si>
  <si>
    <t xml:space="preserve">   Text Box</t>
  </si>
  <si>
    <t>YES</t>
  </si>
  <si>
    <t>DPL-AN-05</t>
  </si>
  <si>
    <t>DPL-AN-06</t>
  </si>
  <si>
    <t>DPL-AT-01</t>
  </si>
  <si>
    <t>Instrument Type</t>
  </si>
  <si>
    <t>DPL-AT-02a</t>
  </si>
  <si>
    <t>DPL-AT-02b</t>
  </si>
  <si>
    <t>A pressure measurement made using a pressure transmitter attached to a single remote seal.</t>
  </si>
  <si>
    <t>DPL-AT-02c</t>
  </si>
  <si>
    <t>DPL-AT-03a</t>
  </si>
  <si>
    <t>DPL-AT-03b</t>
  </si>
  <si>
    <t>Measure the liquid level in a vented or pressurized vessel using a DP Level system with remote seals.</t>
  </si>
  <si>
    <t>DPL-AT-03c</t>
  </si>
  <si>
    <t>DPL-AT-04a</t>
  </si>
  <si>
    <t>DPL-AT-04b</t>
  </si>
  <si>
    <t>Determining the respective levels of two immiscible liquids residing in the same tank.</t>
  </si>
  <si>
    <t>DPL-AT-04c</t>
  </si>
  <si>
    <t>DPL-AT-05a</t>
  </si>
  <si>
    <t>DPL-AT-05b</t>
  </si>
  <si>
    <t>Measuring the density of a liquid utilizing a single pressure transmitter attached to two remote seals.</t>
  </si>
  <si>
    <t>DPL-AT-05c</t>
  </si>
  <si>
    <t>DPL-AT-06a</t>
  </si>
  <si>
    <t>DP Flow With Remote Seals</t>
  </si>
  <si>
    <t>DPL-AT-06b</t>
  </si>
  <si>
    <t>Specify the corret remote seals for a horizontal flow measurement using two remote seals connected to a primary element.</t>
  </si>
  <si>
    <t>DPL-AT-06c</t>
  </si>
  <si>
    <t>DPL-AT-07</t>
  </si>
  <si>
    <t>DPL-AT-08</t>
  </si>
  <si>
    <t>DPL-PV-01</t>
  </si>
  <si>
    <t>DPL-PV-02a</t>
  </si>
  <si>
    <t>VENTED VESSEL</t>
  </si>
  <si>
    <t>DPL-PV-02b</t>
  </si>
  <si>
    <t xml:space="preserve">   Button</t>
  </si>
  <si>
    <t xml:space="preserve">Button for selected vented vessel. </t>
  </si>
  <si>
    <t>DPL-PV-02c</t>
  </si>
  <si>
    <t xml:space="preserve">      Image</t>
  </si>
  <si>
    <t>Image for the DPL-PV-02b button.</t>
  </si>
  <si>
    <t>DPL-PV-03a</t>
  </si>
  <si>
    <t>PRESSURIZED VESSEL</t>
  </si>
  <si>
    <t>DPL-PV-03b</t>
  </si>
  <si>
    <t xml:space="preserve">Button for selected pressurized vessel. </t>
  </si>
  <si>
    <t>DPL-PV-03c</t>
  </si>
  <si>
    <t>Image for the DPL-PV-03b button.</t>
  </si>
  <si>
    <t>DPL-PV-04a</t>
  </si>
  <si>
    <t>DPL-PV-04b</t>
  </si>
  <si>
    <t xml:space="preserve">   Dropdown List</t>
  </si>
  <si>
    <t>m</t>
  </si>
  <si>
    <t>DPL-PV-05a</t>
  </si>
  <si>
    <t>DPL-PV-05b</t>
  </si>
  <si>
    <t>DPL-PV-06a</t>
  </si>
  <si>
    <t>DPL-PV-06b</t>
  </si>
  <si>
    <t>DPL-PV-07a</t>
  </si>
  <si>
    <t>DPL-PV-07b</t>
  </si>
  <si>
    <t>DPL-PV-08</t>
  </si>
  <si>
    <t>Image for VENTED VESSEL button selection</t>
  </si>
  <si>
    <t>DPL-PV-09</t>
  </si>
  <si>
    <t>Image for PRESSURIZED VESSEL button selection</t>
  </si>
  <si>
    <t>DPL-PV-10</t>
  </si>
  <si>
    <t>DPL-PV-11</t>
  </si>
  <si>
    <t>DPL-PVA-01</t>
  </si>
  <si>
    <t>Page containing product selection.</t>
  </si>
  <si>
    <t>DPL-PVA-02</t>
  </si>
  <si>
    <t>DPL-PVA-03</t>
  </si>
  <si>
    <t>MIN</t>
  </si>
  <si>
    <t>DPL-PVA-04</t>
  </si>
  <si>
    <t>DPL-PVA-05</t>
  </si>
  <si>
    <t>MAX</t>
  </si>
  <si>
    <t>DPL-PVA-06</t>
  </si>
  <si>
    <t>DPL-PVA-07</t>
  </si>
  <si>
    <t>UNITS</t>
  </si>
  <si>
    <t>DPL-PVA-08a</t>
  </si>
  <si>
    <t>Label for static pressure.</t>
  </si>
  <si>
    <t>DPL-PVA-08b</t>
  </si>
  <si>
    <t>Static pressure - MIN</t>
  </si>
  <si>
    <t>Rule 24
Rule 27
Rule 28</t>
  </si>
  <si>
    <t>DPL-PVA-08c</t>
  </si>
  <si>
    <t>Static Pressure - NORMAL</t>
  </si>
  <si>
    <t>Rule 25
Rule 27
Rule 28</t>
  </si>
  <si>
    <t>NO</t>
  </si>
  <si>
    <t>DPL-PVA-08d</t>
  </si>
  <si>
    <t>Static Pressure - MAX</t>
  </si>
  <si>
    <t>Rule 26
Rule 27
Rule 28</t>
  </si>
  <si>
    <t>DPL-PVA-08e</t>
  </si>
  <si>
    <t>Static Pressure - DESIGN</t>
  </si>
  <si>
    <t>Rule 27
Rule 28</t>
  </si>
  <si>
    <t>DPL-PVA-08f</t>
  </si>
  <si>
    <t>Static pressure unit of measure</t>
  </si>
  <si>
    <t>psi-g</t>
  </si>
  <si>
    <t>DPL-PVA-09a</t>
  </si>
  <si>
    <t>Label for High pressure side process temperature</t>
  </si>
  <si>
    <t>DPL-PVA-09b</t>
  </si>
  <si>
    <t>High pressure side process temperature - MIN</t>
  </si>
  <si>
    <t>DPL-PVA-09c</t>
  </si>
  <si>
    <t>High pressure side process temperature - NORMAL</t>
  </si>
  <si>
    <t>DPL-PVA-09d</t>
  </si>
  <si>
    <t>High pressure side process temperature - MAX</t>
  </si>
  <si>
    <t>DPL-PVA-09e</t>
  </si>
  <si>
    <t>High pressure side process temperature - DESIGN</t>
  </si>
  <si>
    <t>DPL-PVA-09f</t>
  </si>
  <si>
    <t>High pressure side process temperature - UNITS</t>
  </si>
  <si>
    <t>See User Preferences</t>
  </si>
  <si>
    <t>DPL-PVA-10a</t>
  </si>
  <si>
    <t>Label for Low pressure side process temperature</t>
  </si>
  <si>
    <t>DPL-PVA-10b</t>
  </si>
  <si>
    <t>Low pressure side process temperature - MIN</t>
  </si>
  <si>
    <t>DPL-PVA-10c</t>
  </si>
  <si>
    <t>Low pressure side process temperature - NORMAL</t>
  </si>
  <si>
    <t>DPL-PVA-10d</t>
  </si>
  <si>
    <t>Low pressure side process temperature - MAX</t>
  </si>
  <si>
    <t>DPL-PVA-10e</t>
  </si>
  <si>
    <t>Low pressure side process temperature - DESIGN</t>
  </si>
  <si>
    <t>DPL-PVA-10f</t>
  </si>
  <si>
    <t>Low pressure side process temperature - UNITS</t>
  </si>
  <si>
    <t>DPL-PVA-11a</t>
  </si>
  <si>
    <t>Label for ambient temperature</t>
  </si>
  <si>
    <t>DPL-PVA-11b</t>
  </si>
  <si>
    <t>Ambient temperature - MIN</t>
  </si>
  <si>
    <t>DPL-PVA-11c</t>
  </si>
  <si>
    <t>Ambient temperature - NORMAL</t>
  </si>
  <si>
    <t>DPL-PVA-11d</t>
  </si>
  <si>
    <t>Ambient temperature - MAX</t>
  </si>
  <si>
    <t>DPL-PVA-11e</t>
  </si>
  <si>
    <t>Ambient temperature units.</t>
  </si>
  <si>
    <t>DPL-PVA-12a</t>
  </si>
  <si>
    <t>Rule 10
Rule 11</t>
  </si>
  <si>
    <t>DPL-PVA-12b</t>
  </si>
  <si>
    <t>SAME PROCESS TEMPERATURES FOR THE HIGH AND LOW PRESSURE SIDE CONNECTIONS.</t>
  </si>
  <si>
    <t>DPL-PVA-13a</t>
  </si>
  <si>
    <t>Checkbox to allow user to change reference temperature.</t>
  </si>
  <si>
    <t>DPL-PVA-13b</t>
  </si>
  <si>
    <t>USE DEFAULT FOR THE EXPECTED AMBIENT TEMPERATURE AT INSTALLATION</t>
  </si>
  <si>
    <t>DPL-PVA-13c</t>
  </si>
  <si>
    <t xml:space="preserve">   Info Button</t>
  </si>
  <si>
    <t>By unchecking, you must enter the expected ambient temperature at installation if it will not be 75°F/23°C.</t>
  </si>
  <si>
    <t>DPL-PVA-14a</t>
  </si>
  <si>
    <t>EXPECTED AMBIENT TEMPERATURE</t>
  </si>
  <si>
    <t>DPL-PVA-14b</t>
  </si>
  <si>
    <t>Reference temperature.</t>
  </si>
  <si>
    <t>DPL-PVA-14c</t>
  </si>
  <si>
    <t>Units of Measure - Temperature</t>
  </si>
  <si>
    <t>DPL-PVA-15a</t>
  </si>
  <si>
    <t>VAPOR SPACE GAS DETAILS</t>
  </si>
  <si>
    <t>DPL-PVA-15b</t>
  </si>
  <si>
    <t>For applications with static pressures above 1,000 psi it is recommended to enter the vapor space gas molecular weight to calculate the effect the gas density change has on calibration range points. Entering a molecular weight of  0 will neglect any density changes due to pressure in the vapor space.</t>
  </si>
  <si>
    <t>Info button to explain vapor space calculations.</t>
  </si>
  <si>
    <t>DPL-PVA-15c</t>
  </si>
  <si>
    <t>MOLECULAR WEIGHT</t>
  </si>
  <si>
    <t>DPL-PVA-15d</t>
  </si>
  <si>
    <t>Text box for user to enter molecular weight.</t>
  </si>
  <si>
    <t>0.0</t>
  </si>
  <si>
    <t>DPL-PVA-15e</t>
  </si>
  <si>
    <t>g/mol</t>
  </si>
  <si>
    <t>DPL-PVA-16a</t>
  </si>
  <si>
    <t>DPL-PVA-16b</t>
  </si>
  <si>
    <t xml:space="preserve">   Segmented Control</t>
  </si>
  <si>
    <t>DPL-PVA-16d</t>
  </si>
  <si>
    <t>Process fluid specific gravity or density</t>
  </si>
  <si>
    <t>&lt;blank&gt;</t>
  </si>
  <si>
    <t>DPL-PVA-16e</t>
  </si>
  <si>
    <t>In reference to water at 4°C (39.2°F)</t>
  </si>
  <si>
    <t>DPL-PVA-16f</t>
  </si>
  <si>
    <t>[DPL-TABLE04]</t>
  </si>
  <si>
    <t>DPL-PVA-10</t>
  </si>
  <si>
    <t>DPL-PVA-11</t>
  </si>
  <si>
    <t>DPL-PC-01</t>
  </si>
  <si>
    <t>Process Connections</t>
  </si>
  <si>
    <t>Page containing process connections.</t>
  </si>
  <si>
    <t>DPL-PC-02a</t>
  </si>
  <si>
    <t>HIGH PRESSURE SIDE CONNECTION STYLE</t>
  </si>
  <si>
    <t>DPL-PC-02b</t>
  </si>
  <si>
    <t>CONNECTION TYPE</t>
  </si>
  <si>
    <t>DPL-PC-02c</t>
  </si>
  <si>
    <t>[DPL-TABLE05]</t>
  </si>
  <si>
    <t>DPL-PC-02d</t>
  </si>
  <si>
    <t>DPL-PC-02e</t>
  </si>
  <si>
    <t>[DPL-TABLE06]</t>
  </si>
  <si>
    <t>DPL-PC-02f</t>
  </si>
  <si>
    <t>SEAL EXTENSION</t>
  </si>
  <si>
    <t>DPL-PC-02g</t>
  </si>
  <si>
    <t>[DPL-TABLE10]</t>
  </si>
  <si>
    <t>DPL-PC-02h</t>
  </si>
  <si>
    <t>Selecting a seal extension will extend the diaphragm into the process connection piping.</t>
  </si>
  <si>
    <t>DPL-PC-03a</t>
  </si>
  <si>
    <t>DIAPHRAGM CONSTRUCTION</t>
  </si>
  <si>
    <t>DPL-PC-03b</t>
  </si>
  <si>
    <t>[DPL-TABLE08]</t>
  </si>
  <si>
    <t>Select a process fluid</t>
  </si>
  <si>
    <t>DPL-PC-03d</t>
  </si>
  <si>
    <t>DPL-PC-03e</t>
  </si>
  <si>
    <t>Diaphragm compatibility is based on the corrosion resistance illustrated in Schweitzer at 70°F.</t>
  </si>
  <si>
    <t>DPL-PC-03f</t>
  </si>
  <si>
    <t>DPL-PC-03g</t>
  </si>
  <si>
    <t>DPL-PC-03h</t>
  </si>
  <si>
    <t>[DPL-TABLE09]</t>
  </si>
  <si>
    <t>DPL-PC-04a</t>
  </si>
  <si>
    <t>DPL-PC-04b</t>
  </si>
  <si>
    <t>DPL-PC-04c</t>
  </si>
  <si>
    <t>GENERAL PURPOSE | HYGIENIC | SILICONE-FREE</t>
  </si>
  <si>
    <t>DPL-PC-04d</t>
  </si>
  <si>
    <t>DPL-PC-04e</t>
  </si>
  <si>
    <t>[…]</t>
  </si>
  <si>
    <t>DPL-PC-04f</t>
  </si>
  <si>
    <t>DPL-PC-05a</t>
  </si>
  <si>
    <t>DPL-PC-05b</t>
  </si>
  <si>
    <t xml:space="preserve">   Checkbox</t>
  </si>
  <si>
    <t>DPL-PC-05c</t>
  </si>
  <si>
    <t>USE ABOVE SPECIFICATIONS FOR THE LOW SIDE PRESSURE CONNECTION.</t>
  </si>
  <si>
    <t>DPL-PC-06a</t>
  </si>
  <si>
    <t>LOW PRESSURE SIDE CONNECTION STYLE</t>
  </si>
  <si>
    <t>DPL-PC-06b</t>
  </si>
  <si>
    <t>DPL-PC-06c</t>
  </si>
  <si>
    <t>DPL-PC-06d</t>
  </si>
  <si>
    <t>DPL-PC-06e</t>
  </si>
  <si>
    <t>DPL-PC-06f</t>
  </si>
  <si>
    <t>DPL-PC-06g</t>
  </si>
  <si>
    <t>DPL-PC-06h</t>
  </si>
  <si>
    <t>DPL-PC-07a</t>
  </si>
  <si>
    <t>DPL-PC-07b</t>
  </si>
  <si>
    <t>DPL-PC-07d</t>
  </si>
  <si>
    <t>DPL-PC-07e</t>
  </si>
  <si>
    <t>DPL-PC-07f</t>
  </si>
  <si>
    <t>DPL-PC-07g</t>
  </si>
  <si>
    <t>DPL-PC-07h</t>
  </si>
  <si>
    <t>DPL-PC-08a</t>
  </si>
  <si>
    <t>DPL-PC-08b</t>
  </si>
  <si>
    <t>DPL-PC-08c</t>
  </si>
  <si>
    <t>DPL-PC-08d</t>
  </si>
  <si>
    <t>DPL-PC-08e</t>
  </si>
  <si>
    <t>DPL-PC-08f</t>
  </si>
  <si>
    <t>DPL-PC-</t>
  </si>
  <si>
    <t>Logic</t>
  </si>
  <si>
    <t>Element</t>
  </si>
  <si>
    <t>List of values for DPL-PV-04b specified in Table 1.</t>
  </si>
  <si>
    <t>If DPL-PV-02a "VENTED VESSEL" button is selected, DPL-PV-08 image is displayed.
If DPL-PV-03a "PRESSURIZED VESSEL" is selected, DPL-PV-09 image is displayed.</t>
  </si>
  <si>
    <t>If DPL-PV-02a "VENTED VESSEL" button is selected, DPL-PV-07a "DISTANCE BETWEEN CONNECTIONS" label and DPL-PV-07b text box shall not be visible.</t>
  </si>
  <si>
    <t>TITANIUM PIGTAIL CAPILLARIES LIMITED TO 6 psia OR HIGHER</t>
  </si>
  <si>
    <t>List of values for DPL-PVA-08f listed in Table 2.</t>
  </si>
  <si>
    <t>List of values for elements below. Specified by Table 3. 
DPL-PVA-09f
DPL-PVA-10f
DPL-PVA-11e
DPL-PVA-16</t>
  </si>
  <si>
    <r>
      <t xml:space="preserve">For the following elements:
DPL-PVA-10a, DPL-PVA-10b, DPL-PVA-10c, DPL-PVA-10d, DPL-PVA-10e, DPL-PVA-10f.
a) If DPL-PVA-12a is </t>
    </r>
    <r>
      <rPr>
        <sz val="11"/>
        <color rgb="FFFF0000"/>
        <rFont val="Calibri"/>
        <family val="2"/>
        <scheme val="minor"/>
      </rPr>
      <t>checked</t>
    </r>
    <r>
      <rPr>
        <sz val="11"/>
        <rFont val="Calibri"/>
        <family val="2"/>
        <scheme val="minor"/>
      </rPr>
      <t xml:space="preserve">, the these elements must not be visible.
b) If DPL-PVA-12a is </t>
    </r>
    <r>
      <rPr>
        <sz val="11"/>
        <color rgb="FFFF0000"/>
        <rFont val="Calibri"/>
        <family val="2"/>
        <scheme val="minor"/>
      </rPr>
      <t>unchecked,</t>
    </r>
    <r>
      <rPr>
        <sz val="11"/>
        <rFont val="Calibri"/>
        <family val="2"/>
        <scheme val="minor"/>
      </rPr>
      <t xml:space="preserve"> the these elements must be visible.</t>
    </r>
  </si>
  <si>
    <t>a) If DPL-PVA-12a is checked, dynamic label DPL-PVA-09a shall state "PROCESS TEMPERATURE".
b) If DPL-PVA-12a is unchecked, dynamic label DPL-PVA-09a shall state "HIGH PRESSURE SIDE PROCESS TEMPERATURE".</t>
  </si>
  <si>
    <t>For elements DPL-PVA-14a, DPL-PVA-14b, DPL-PVA-14c:
a) If DPL-PVA-13a is checked, the above elements must not be visible:
b) If DPL-PVA-13a is unchecked, the above elements must be visible:</t>
  </si>
  <si>
    <r>
      <t xml:space="preserve">For elements DPL-PVA-15a, DPL-PVA-15b, DPL-PVA-15c, DPL-PVA-15d, DPL-PVA-15e:
a) If DPL-PVA-08d "STATIC PRESSURE" "MAX" is &lt;1,000 psi, the above elements shall not be visible.
b) If DPL-PVA-08d "STATIC PRESSURE" "MAX" is </t>
    </r>
    <r>
      <rPr>
        <sz val="11"/>
        <rFont val="Calibri"/>
        <family val="2"/>
      </rPr>
      <t>≥</t>
    </r>
    <r>
      <rPr>
        <sz val="11"/>
        <rFont val="Calibri"/>
        <family val="2"/>
        <scheme val="minor"/>
      </rPr>
      <t>1,000 psi, the above elements shall be visible.</t>
    </r>
  </si>
  <si>
    <t>If DPL-PV-02b button is selected, DPL-PV-02c image background turns green and DPL-PV-03c background turns white.
If DPL-PV-03b button is selected, DPL-PV-02c image background turns white and DPL-PV-03c background turns green.</t>
  </si>
  <si>
    <t>DPL-PV-05b must be ≤ DPL-PV-06a</t>
  </si>
  <si>
    <t>Minimum process level must be less than or equal to the maximum process level.</t>
  </si>
  <si>
    <t>DPL-PV-06a must be ≤ DPL-PV-07b</t>
  </si>
  <si>
    <t>Distance between connections (Z) must be greater than maximum process level (Y)</t>
  </si>
  <si>
    <t>See Table 1 for maximum value relative to selected unit of measure.</t>
  </si>
  <si>
    <t>For DPL-PVA-09f = °F: minimum = -157
For DPL-PVA-09f = °C: minimum = -105</t>
  </si>
  <si>
    <t>There are no available fill fluid options at the entered minimum temperature.</t>
  </si>
  <si>
    <t>For DPL-PVA-09f = °F: maximum = 770
For DPL-PVA-09f = °C: maximum = 410</t>
  </si>
  <si>
    <t>There are no available fill fluid options at the entered maximum temperature.</t>
  </si>
  <si>
    <t>For DPL-PVA-11e = °F: minimum = -76
For DPL-PVA-11e = °C: minimum = -60</t>
  </si>
  <si>
    <t>The minimum temperature limit of the transmitter has been violated.</t>
  </si>
  <si>
    <t>For DPL-PVA-11e = °F: maximum = 185
For DPL-PVA-11e = °C: maximum = 85</t>
  </si>
  <si>
    <t>The maximum temperature limit of the transmitter has been violated.</t>
  </si>
  <si>
    <r>
      <t xml:space="preserve">DPL-PVA-08b must be </t>
    </r>
    <r>
      <rPr>
        <sz val="11"/>
        <rFont val="Calibri"/>
        <family val="2"/>
      </rPr>
      <t>≤ DPL-PVA-08c</t>
    </r>
  </si>
  <si>
    <t>Minimum static pressure must be less than or equal to the normal static pressure.</t>
  </si>
  <si>
    <t>DPL-PVA-08c must be ≤ DPL-PVA-08d</t>
  </si>
  <si>
    <t>Normal static pressure must be less than or equal to the maximum static pressure.</t>
  </si>
  <si>
    <t>DPL-PVA-08d must be ≤ DPL-PVA-08e</t>
  </si>
  <si>
    <t>Maximum static pressure must be less than or equal to the design static pressure.</t>
  </si>
  <si>
    <t>Values must be ≤ "Maximum Value" listed in Table 2</t>
  </si>
  <si>
    <t>The entered maximum pressure is greater than the MWP of the remote seal offering.</t>
  </si>
  <si>
    <r>
      <t xml:space="preserve">Values must be </t>
    </r>
    <r>
      <rPr>
        <sz val="11"/>
        <rFont val="Calibri"/>
        <family val="2"/>
      </rPr>
      <t>≥</t>
    </r>
    <r>
      <rPr>
        <sz val="11"/>
        <rFont val="Calibri"/>
        <family val="2"/>
        <scheme val="minor"/>
      </rPr>
      <t xml:space="preserve"> "Minimum Value" listed in Table 2</t>
    </r>
  </si>
  <si>
    <t>Absolute pressure units cannot be negative.</t>
  </si>
  <si>
    <t>If DPL-PVA-16b = "SPECIFIC GRAVITY":
       DPL-PVA-16f is not visible.
       DPL-PVA-16e is visible.
If DPL-PVA-16b = "DENSITY":
       DPL-PVA-16f is visible.
       DPL-PVA-16e is not visible.</t>
  </si>
  <si>
    <t>Default value for DPL-PVA-14b:
       If DPL-PVA-14c = °F, DPL-PVA-14b = 75.0
       If DPL-PVA-14c = °C, DPL-PVA-14b = 23.0</t>
  </si>
  <si>
    <t>Logic to determine the list order for diaphragm materials vs process fluids listed in DPL-PC-03f (table 8):
A) Compatibility
       1. E
       2. G
       3. S
       4. U
       5. N/A
B) Material
       1. 316 SST
       2. C-276
       3. Tantalum
       4. Alloy 400
       5. Alloy 20
       6. Alloy B
       7. Alloy 600
       8. Nickel 
       9. Titanium
       10. Zirconium
       11. 304 SST
TABLE FORMAT:
Material 1       Compatibility 1
Material 2       Compatibility 2
Material 3       Compatibility 3
Material 4       Compatibility 4</t>
  </si>
  <si>
    <t>For the following elements:
DPL-PC-06a, DPL-PC-06b, DPL-PC-06c, DPL-PC-06d, DPL-PC-06e, DPL-PC-06f, DPL-PC-06g, DPL-PC-06h, DPL-PC-07a, DPL-PC-07b, DPL-PC-07c, DPL-PC-07d, DPL-PC-07e, DPL-PC-07f, DPL-PC-07g, DPL-PC-07h, DPL-PC-08a, DPL-PC-08b, DPL-PC-08c, DPL-PC-08d, DPL-PC-08e, DPL-PC-08f:
a) If DPL-PC-05b is checked, the these elements must not be visible.
b) If DPL-PC-05b is unchecked, the these elements must be visible.</t>
  </si>
  <si>
    <t>The default values for the LOW side must default to match the HIGH side values:
DPL-PC-06a DEFAULTS TO DPL-PC-02a
DPL-PC-06b DEFAULTS TO DPL-PC-02b
DPL-PC-06c DEFAULTS TO DPL-PC-02c
DPL-PC-06d DEFAULTS TO DPL-PC-02d
DPL-PC-06e DEFAULTS TO DPL-PC-02e
DPL-PC-06f DEFAULTS TO DPL-PC-02f
DPL-PC-06g DEFAULTS TO DPL-PC-02g
DPL-PC-06h DEFAULTS TO DPL-PC-02h
DPL-PC-07a DEFAULTS TO DPL-PC-03a
DPL-PC-07b DEFAULTS TO DPL-PC-03b
DPL-PC-07c DEFAULTS TO DPL-PC-03c
DPL-PC-07d DEFAULTS TO DPL-PC-03d
DPL-PC-07e DEFAULTS TO DPL-PC-03e
DPL-PC-07f DEFAULTS TO DPL-PC-03f
DPL-PC-07g DEFAULTS TO DPL-PC-03g
DPL-PC-07h DEFAULTS TO DPL-PC-03h
DPL-PC-08a DEFAULTS TO DPL-PC-04a
DPL-PC-08b DEFAULTS TO DPL-PC-04b
DPL-PC-08c DEFAULTS TO DPL-PC-04c
DPL-PC-08d DEFAULTS TO DPL-PC-04d
DPL-PC-08e DEFAULTS TO DPL-PC-04e
DPL-PC-08f DEFAULTS TO DPL-PC-04f</t>
  </si>
  <si>
    <t>DPL-PVA-08c, DPL-PVA-09c, DPL-PVA-10c, DPL-PVA-11c ("NORMAL" conditions):
a) If the user does not enter a value then the the element value shall be calculated as shown below and displayed in gray text font:
DPL-PVA-08c = AVERAGE ( DPL-PVA-08b,DPL-PVA-08d )
DPL-PVA-09c = AVERAGE ( DPL-PVA-09b,DPL-PVA-09d )
DPL-PVA-10c = AVERAGE(  DPL-PVA-10b,DPL-PVA-10d )
DPL-PVA-11c =AVERAGE ( DPL-PVA-11b,DPL-PVA-11d )
b) If the user does  enter a value then the the element value shall be the user-entered value.</t>
  </si>
  <si>
    <t>MIN (DPL-PVA-09b, DPL-PVA-11b, DPL-PVA-10b) = MIN TEMP (°C)</t>
  </si>
  <si>
    <t>MAX (DPL-PVA-09d, DPL-PVA-09e, DPL-PVA-10d, DPL-PVA-10e, DPL-PVA-11d) = MAX TEMP (°C)</t>
  </si>
  <si>
    <t>Rule 164</t>
  </si>
  <si>
    <t>Rule 156</t>
  </si>
  <si>
    <t>FLOW RATE (GAS)</t>
  </si>
  <si>
    <t>Label heading the preferred flow rate (gas) unit of measure list.</t>
  </si>
  <si>
    <t>Contains available flow rate (gas) units.</t>
  </si>
  <si>
    <t>SCFM</t>
  </si>
  <si>
    <t>FLOW RATE (LIQUID)</t>
  </si>
  <si>
    <t>Label heading the preferred flow rate (liquid) unit of measure list.</t>
  </si>
  <si>
    <t>Contains available flow rate (liquid) units.</t>
  </si>
  <si>
    <t>USGPM</t>
  </si>
  <si>
    <t>FLOW RATE (STEAM)</t>
  </si>
  <si>
    <t>Contains available flow rate (steam) units.</t>
  </si>
  <si>
    <t>lb/hr</t>
  </si>
  <si>
    <t>Label heading the preferred flow rate (steam) unit of measure list.</t>
  </si>
  <si>
    <t>in</t>
  </si>
  <si>
    <t>PRF-UM-015</t>
  </si>
  <si>
    <t>PRF-UM-016</t>
  </si>
  <si>
    <t>PRF-UM-017</t>
  </si>
  <si>
    <t>inH2O@68F</t>
  </si>
  <si>
    <t>PRF-UM-018</t>
  </si>
  <si>
    <t>VISCOSITY</t>
  </si>
  <si>
    <t>Label heading the preferred viscosity unit of measure list.</t>
  </si>
  <si>
    <t>PRF-UM-019</t>
  </si>
  <si>
    <t>Contains available viscosity units.</t>
  </si>
  <si>
    <t>cP</t>
  </si>
  <si>
    <t>PRF-DP-001</t>
  </si>
  <si>
    <t>Decimal Precision</t>
  </si>
  <si>
    <t>Page to specify decimal precision preferences.</t>
  </si>
  <si>
    <t>PRF-DP-002</t>
  </si>
  <si>
    <t>FLOW RATE</t>
  </si>
  <si>
    <t>Label heading the preferred flow rate decimal precision list.</t>
  </si>
  <si>
    <t>PRF-DP-003</t>
  </si>
  <si>
    <t>Contains available flow rate decimal precision.</t>
  </si>
  <si>
    <t>Rule 157</t>
  </si>
  <si>
    <t>PRF-DP-004</t>
  </si>
  <si>
    <t>BETA RATIO</t>
  </si>
  <si>
    <t>Label heading the preferred beta ratio decimal precision list.</t>
  </si>
  <si>
    <t>PRF-DP-005</t>
  </si>
  <si>
    <t>Contains available beta ratio decimal precision.</t>
  </si>
  <si>
    <t>PRF-DP-006</t>
  </si>
  <si>
    <t>Label heading the preferred pressure decimal precision list.</t>
  </si>
  <si>
    <t>PRF-DP-007</t>
  </si>
  <si>
    <t>Contains available pressure decimal precision.</t>
  </si>
  <si>
    <t>PRF-DP-008</t>
  </si>
  <si>
    <t>Label heading the preferred differential pressure decimal precision list.</t>
  </si>
  <si>
    <t>PRF-DP-009</t>
  </si>
  <si>
    <t>Contains available differential pressure decimal precision.</t>
  </si>
  <si>
    <t>PRF-DP-010</t>
  </si>
  <si>
    <t>Label heading the preferred temperature decimal precision list.</t>
  </si>
  <si>
    <t>PRF-DP-011</t>
  </si>
  <si>
    <t>Contains available temperature decimal precision.</t>
  </si>
  <si>
    <t>PRF-DP-012</t>
  </si>
  <si>
    <t>Label heading the preferred length decimal precision list.</t>
  </si>
  <si>
    <t>PRF-DP-013</t>
  </si>
  <si>
    <t>Contains available length decimal precision.</t>
  </si>
  <si>
    <t>PRF-DP-014</t>
  </si>
  <si>
    <t>Label heading the preferred density decimal precision list.</t>
  </si>
  <si>
    <t>PRF-DP-015</t>
  </si>
  <si>
    <t>Contains available density decimal precision.</t>
  </si>
  <si>
    <t>PRF-DP-016</t>
  </si>
  <si>
    <t>Label heading the preferred viscosity decimal precision list.</t>
  </si>
  <si>
    <t>PRF-DP-017</t>
  </si>
  <si>
    <t>Contains available viscosity decimal precision.</t>
  </si>
  <si>
    <t>PRF-NG-001</t>
  </si>
  <si>
    <t>Saved Natural Gas</t>
  </si>
  <si>
    <t>**This page should follow the same basic behavior as the natural gas selection in the sizing interface besides elements highlighted in green</t>
  </si>
  <si>
    <t>PRF-NG-002</t>
  </si>
  <si>
    <t>NATURAL GAS NAME</t>
  </si>
  <si>
    <t>Label heading the natural gas name text box.</t>
  </si>
  <si>
    <t>PRF-NG-003</t>
  </si>
  <si>
    <t>Text / Dropdown List</t>
  </si>
  <si>
    <t>Contains user-specific natural gases and allows text free-entry.</t>
  </si>
  <si>
    <t>Rule 154</t>
  </si>
  <si>
    <t>PRF-NG-004</t>
  </si>
  <si>
    <t>ADD TO PREFERENCES</t>
  </si>
  <si>
    <t>A button to save the specified composition to user-specific list.</t>
  </si>
  <si>
    <t>PRF-NG-005</t>
  </si>
  <si>
    <t>DELETE</t>
  </si>
  <si>
    <t>A button to delete the current composition from user-specific list.</t>
  </si>
  <si>
    <t>Rule 155</t>
  </si>
  <si>
    <t>PRF-NG-006</t>
  </si>
  <si>
    <t>COMPOSITION METHOD</t>
  </si>
  <si>
    <t>Label heading the natural gas composition method.</t>
  </si>
  <si>
    <t>PRF-NG-007</t>
  </si>
  <si>
    <t>Contains the natural gas composition methods.</t>
  </si>
  <si>
    <t>"Pick One"</t>
  </si>
  <si>
    <t>PRF-NG-008</t>
  </si>
  <si>
    <t>AVAILABLE COMPONENTS</t>
  </si>
  <si>
    <t>Label heading the available components list.</t>
  </si>
  <si>
    <t>PRF-NG-009</t>
  </si>
  <si>
    <t>Selectable List</t>
  </si>
  <si>
    <t>Contains list of available natural gas components.</t>
  </si>
  <si>
    <t>PRF-NG-010</t>
  </si>
  <si>
    <t>&gt;&gt;</t>
  </si>
  <si>
    <t>Right arrow to move component from available list to selected list.</t>
  </si>
  <si>
    <t>PRF-NG-011</t>
  </si>
  <si>
    <t>&lt;&lt;</t>
  </si>
  <si>
    <t>Left arrow to move component from selected list to available list.</t>
  </si>
  <si>
    <t>PRF-NG-012</t>
  </si>
  <si>
    <t>SELECTED COMPONENTS</t>
  </si>
  <si>
    <t>Label heading the selected components table.</t>
  </si>
  <si>
    <t>PRF-NG-013</t>
  </si>
  <si>
    <t>Component | Mole %</t>
  </si>
  <si>
    <t>A table containing 2 columns: Component and Mole %.</t>
  </si>
  <si>
    <t>Numeric w/ "."</t>
  </si>
  <si>
    <t>XXX.XXXX</t>
  </si>
  <si>
    <t>PRF-NG-014</t>
  </si>
  <si>
    <t>TOTAL MOLE %:</t>
  </si>
  <si>
    <t>Label heading the total mole % text box.</t>
  </si>
  <si>
    <t>PRF-NG-015</t>
  </si>
  <si>
    <t>Text box displaying total mole %.</t>
  </si>
  <si>
    <t>PRF-NG-016</t>
  </si>
  <si>
    <t>MOLECULAR WEIGHT:</t>
  </si>
  <si>
    <t>Label heading the molecular weight text box.</t>
  </si>
  <si>
    <t>PRF-NG-017</t>
  </si>
  <si>
    <t>Text box displaying molecular weight.</t>
  </si>
  <si>
    <t>PRF-NG-018</t>
  </si>
  <si>
    <t>Clear</t>
  </si>
  <si>
    <t>Button to clear the selected components table.</t>
  </si>
  <si>
    <t>PRF-NG-019</t>
  </si>
  <si>
    <t>Normalize</t>
  </si>
  <si>
    <t>Button to normalize the mole % of the selected components table.</t>
  </si>
  <si>
    <t>PRF-NG-020</t>
  </si>
  <si>
    <t>RELATIVE DENSITY (Gr)</t>
  </si>
  <si>
    <t>Label heading the relative density text box</t>
  </si>
  <si>
    <t>PRF-NG-021</t>
  </si>
  <si>
    <t>Text box for relative density.</t>
  </si>
  <si>
    <t>X.XXXX</t>
  </si>
  <si>
    <t>PRF-NG-022</t>
  </si>
  <si>
    <t>Label to the right of relative density text box.</t>
  </si>
  <si>
    <t>PRF-NG-023</t>
  </si>
  <si>
    <t>MOLE % CARBON DIOXIDE (CO2)</t>
  </si>
  <si>
    <t>Label heading the mole % CO2 text box.</t>
  </si>
  <si>
    <t>PRF-NG-024</t>
  </si>
  <si>
    <t>Text box for mole % CO2.</t>
  </si>
  <si>
    <t>XX.XXXX</t>
  </si>
  <si>
    <t>PRF-NG-025</t>
  </si>
  <si>
    <t>HEATING VALUE</t>
  </si>
  <si>
    <t>Label heading the heating value text box.</t>
  </si>
  <si>
    <t>PRF-NG-026</t>
  </si>
  <si>
    <t>Text box for heating value.</t>
  </si>
  <si>
    <t>XXXX.XXXX</t>
  </si>
  <si>
    <t>PRF-NG-027</t>
  </si>
  <si>
    <t>Contains heating value units of measure.</t>
  </si>
  <si>
    <t>PRF-NG-028</t>
  </si>
  <si>
    <t>PRF-NG-029</t>
  </si>
  <si>
    <t>MOLE % NITROGEN (N2)</t>
  </si>
  <si>
    <t>Label heading the mole % N2 text box.</t>
  </si>
  <si>
    <t>PRF-NG-030</t>
  </si>
  <si>
    <t>Text box for mole % N2.</t>
  </si>
  <si>
    <t>PRF-NG-031</t>
  </si>
  <si>
    <t>MOLE % HYDROGEN (H2)</t>
  </si>
  <si>
    <t>Label heading the mole % H2 text box.</t>
  </si>
  <si>
    <t>PRF-NG-032</t>
  </si>
  <si>
    <t>Text box for mole % H2.</t>
  </si>
  <si>
    <t>PRF-NG-033</t>
  </si>
  <si>
    <t>MOLE % CARBON MONOXIDE (CO)</t>
  </si>
  <si>
    <t>Label heading the mole % CO text box.</t>
  </si>
  <si>
    <t>PRF-NG-034</t>
  </si>
  <si>
    <t>Text box for mole % CO.</t>
  </si>
  <si>
    <t>PRF-SL-001</t>
  </si>
  <si>
    <t>Sizing List</t>
  </si>
  <si>
    <t>Page to display user sizings list.</t>
  </si>
  <si>
    <t>PRF-SL-002</t>
  </si>
  <si>
    <t>SIZING FILTER</t>
  </si>
  <si>
    <t>Heading label.</t>
  </si>
  <si>
    <t>PRF-SL-003</t>
  </si>
  <si>
    <t>Below is a list of sizings. Click on the Reference ID to open a sizing. To search sizings by date, please use the calendar to select a date or type the date in the format: DD-MMM-YYYY.</t>
  </si>
  <si>
    <t>Page instruction text.</t>
  </si>
  <si>
    <t>PRF-SL-004</t>
  </si>
  <si>
    <t>Sizings in last:</t>
  </si>
  <si>
    <t>Label heading the date range dropdown list.</t>
  </si>
  <si>
    <t>PRF-SL-005</t>
  </si>
  <si>
    <t>Contains date ranges.</t>
  </si>
  <si>
    <t>7 days</t>
  </si>
  <si>
    <t>PRF-SL-006</t>
  </si>
  <si>
    <t>Created Date Between:</t>
  </si>
  <si>
    <t>Label heading the start date created range text box.</t>
  </si>
  <si>
    <t>PRF-SL-007</t>
  </si>
  <si>
    <t>Text box for start date created range.</t>
  </si>
  <si>
    <t>DD-MMM-YYYY</t>
  </si>
  <si>
    <t>PRF-SL-008</t>
  </si>
  <si>
    <t>Calendar date selection button.</t>
  </si>
  <si>
    <t>Rule 158</t>
  </si>
  <si>
    <t>PRF-SL-009</t>
  </si>
  <si>
    <t>And Date:</t>
  </si>
  <si>
    <t>Label heading the end date created range text box.</t>
  </si>
  <si>
    <t>PRF-SL-010</t>
  </si>
  <si>
    <t>Text box for end date created range.</t>
  </si>
  <si>
    <t>Rule 159</t>
  </si>
  <si>
    <t>PRF-SL-011</t>
  </si>
  <si>
    <t>PRF-SL-012</t>
  </si>
  <si>
    <t>Last Updated Date Between:</t>
  </si>
  <si>
    <t>Label heading the start date last updated range text box.</t>
  </si>
  <si>
    <t>PRF-SL-013</t>
  </si>
  <si>
    <t>Text box for start date last updated range.</t>
  </si>
  <si>
    <t>PRF-SL-014</t>
  </si>
  <si>
    <t>PRF-SL-015</t>
  </si>
  <si>
    <t>Label heading the ned date last updated range text box.</t>
  </si>
  <si>
    <t>PRF-SL-016</t>
  </si>
  <si>
    <t>Text box for end date last updated range.</t>
  </si>
  <si>
    <t>PRF-SL-017</t>
  </si>
  <si>
    <t>PRF-SL-018</t>
  </si>
  <si>
    <t>Search By:</t>
  </si>
  <si>
    <t>Label heading the search by dropdown list.</t>
  </si>
  <si>
    <t>PRF-SL-019</t>
  </si>
  <si>
    <t>Contains search by criteria.</t>
  </si>
  <si>
    <t>Order Number</t>
  </si>
  <si>
    <t>PRF-SL-020</t>
  </si>
  <si>
    <t>Contains search logic modifiers.</t>
  </si>
  <si>
    <t>Is</t>
  </si>
  <si>
    <t>PRF-SL-021</t>
  </si>
  <si>
    <t>Value:</t>
  </si>
  <si>
    <t>Label heading the search value text box.</t>
  </si>
  <si>
    <t>PRF-SL-022</t>
  </si>
  <si>
    <t>Text box for search value.</t>
  </si>
  <si>
    <t>PRF-SL-023</t>
  </si>
  <si>
    <t>SEARCH &gt;</t>
  </si>
  <si>
    <t>Search begin button.</t>
  </si>
  <si>
    <t>Rule 160</t>
  </si>
  <si>
    <t>PRF-SL-024</t>
  </si>
  <si>
    <t>&lt;</t>
  </si>
  <si>
    <t>Previous table page navigation button.</t>
  </si>
  <si>
    <t>Rule 161</t>
  </si>
  <si>
    <t>PRF-SL-025</t>
  </si>
  <si>
    <t>…</t>
  </si>
  <si>
    <t>Elipse to bridge first pages to current page.</t>
  </si>
  <si>
    <t>PRF-SL-026</t>
  </si>
  <si>
    <t>Button(s)</t>
  </si>
  <si>
    <t>Intermediate table page navigation button(s).</t>
  </si>
  <si>
    <t>PRF-SL-027</t>
  </si>
  <si>
    <t>Elipse to bridge first pages to last page.</t>
  </si>
  <si>
    <t>PRF-SL-028</t>
  </si>
  <si>
    <t>Last table page navigation button.</t>
  </si>
  <si>
    <t>PRF-SL-029</t>
  </si>
  <si>
    <t>&gt;</t>
  </si>
  <si>
    <t>Next table page navigation button.</t>
  </si>
  <si>
    <t>PRF-SL-030</t>
  </si>
  <si>
    <t>Sort By:</t>
  </si>
  <si>
    <t>Label heading the sort by dropdown list.</t>
  </si>
  <si>
    <t>Rule 162</t>
  </si>
  <si>
    <t>PRF-SL-031</t>
  </si>
  <si>
    <t>Contains terms to sort table by.</t>
  </si>
  <si>
    <t>Created Date</t>
  </si>
  <si>
    <t>PRF-SL-032</t>
  </si>
  <si>
    <t>Table containing sizings by search criteria.</t>
  </si>
  <si>
    <t>Rule 163</t>
  </si>
  <si>
    <t>PRF-SL-033</t>
  </si>
  <si>
    <t>ACTIONS</t>
  </si>
  <si>
    <t>Label heading a row of action buttons.</t>
  </si>
  <si>
    <t>PRF-SL-034</t>
  </si>
  <si>
    <t>Action button(s) to correspond to each row in the table of sizings.</t>
  </si>
  <si>
    <t>null (image)</t>
  </si>
  <si>
    <t>PA Logic Tab</t>
  </si>
  <si>
    <t>Status</t>
  </si>
  <si>
    <t>Complete</t>
  </si>
  <si>
    <t>FillFluidProperties</t>
  </si>
  <si>
    <t>In Progress</t>
  </si>
  <si>
    <t>Incomplete</t>
  </si>
  <si>
    <t>Calibration</t>
  </si>
  <si>
    <t>SOAP Equations OCD - Calibration</t>
  </si>
  <si>
    <t>CalibrationReport</t>
  </si>
  <si>
    <t>Add Cal limits table to this spreadsheet and reference</t>
  </si>
  <si>
    <t>User enters calibration range and then tool uses limits to ensure values are acceptable</t>
  </si>
  <si>
    <t>Is this just for transmitter?</t>
  </si>
  <si>
    <t>Calibration checks ensure the zero, full scale and span values input by the customer into SOAP are within the limits for each transmitter. It uses standard toolkit calibration rules with values that can be found here.</t>
  </si>
  <si>
    <t>For Example:</t>
  </si>
  <si>
    <t>Zero</t>
  </si>
  <si>
    <t>psi</t>
  </si>
  <si>
    <t>Full Scale</t>
  </si>
  <si>
    <t>Span</t>
  </si>
  <si>
    <t>User Entry</t>
  </si>
  <si>
    <t>ERROR</t>
  </si>
  <si>
    <t>Future Improvement:  Simulate a calibration of the whole system with the seal</t>
  </si>
  <si>
    <t>SOAP Equations OCD - Maximum and Minimum Working Pressure</t>
  </si>
  <si>
    <t>What to use?</t>
  </si>
  <si>
    <t>Add Toolkit table to this spreadsheet and reference for this Check</t>
  </si>
  <si>
    <t>IHsiu is working on this</t>
  </si>
  <si>
    <t>SOAP Equations OCD - Check 3 Overview</t>
  </si>
  <si>
    <t>Minimum Span Calculation</t>
  </si>
  <si>
    <t>Calibration Minimum Span</t>
  </si>
  <si>
    <t>**NEW**</t>
  </si>
  <si>
    <t>Be explicit about last sentence in Check 3</t>
  </si>
  <si>
    <t>For application min span, 0.10 can be changed per request, but default is 0.10 or 10%.  Also, if application or calibration min span is less than 2.5 inH2O, the min span defaults to 2.5 inH2O.  The minimum span is the higher of the two min span calculations for the high and low sides of the system.</t>
  </si>
  <si>
    <t>Transmitter linearity (+/- 0.065% of span)
Using 0.055% (exists and more conservative)</t>
  </si>
  <si>
    <t>Two seal system (not balanced) do the high side then the low side
Volumes:
Standard Cavity
Additional Seal Volume
For Equations 32 and 33:
Process:  Add in fill tube volume and 13mm volume
Ambient:  Add in fill tube volume
Do not add in seal volume into capillary equations (maybe change values later to be more accurate to incorporate 13mm and fill tube volumes)
Fill tube volume will always be included --&gt; add to additional seal volume
Additional Notes:
Transmitter flange/connection sysem --&gt; add fill tube volume to this system (don't try to build into capillary volume with a more complex equation)
Keep capillary equations the same
Make sure fill tube volume on cap unit will be counted in transmitter volume
Seal fill tube volume to account for direct mount units</t>
  </si>
  <si>
    <t>Calibration Initial Change in Pressure</t>
  </si>
  <si>
    <t>Adaptation of Equation 30 from SOAP OCD document</t>
  </si>
  <si>
    <t>Change in Calibration Volume due to Ambient + Process</t>
  </si>
  <si>
    <t>Acts as a combination of Equations 32 and 33</t>
  </si>
  <si>
    <t>Application Minimum Span</t>
  </si>
  <si>
    <t>&lt;-what to do about application min span, keep here or for somewhere else?
Rarely used in Min Span tool - litmus test
Don't add to Product Advisor now --&gt; mostly just flags a percent span error limit (maybe add in later)</t>
  </si>
  <si>
    <t>Application Initial Change in Pressure</t>
  </si>
  <si>
    <t>Adaptation of Equation 30</t>
  </si>
  <si>
    <t>Change in Application Volume due to Ambient + Process</t>
  </si>
  <si>
    <r>
      <t>inH</t>
    </r>
    <r>
      <rPr>
        <vertAlign val="subscript"/>
        <sz val="11"/>
        <color theme="1"/>
        <rFont val="Times New Roman"/>
        <family val="1"/>
      </rPr>
      <t>2</t>
    </r>
    <r>
      <rPr>
        <sz val="11"/>
        <color theme="1"/>
        <rFont val="Times New Roman"/>
        <family val="1"/>
      </rPr>
      <t>O</t>
    </r>
  </si>
  <si>
    <t>Calibration minimum span, for either high side or low side</t>
  </si>
  <si>
    <t>Calibration Minimum Span Equation</t>
  </si>
  <si>
    <t>Span over which remote seal system will be calibrated</t>
  </si>
  <si>
    <r>
      <t>inH</t>
    </r>
    <r>
      <rPr>
        <vertAlign val="subscript"/>
        <sz val="11"/>
        <color rgb="FFFF0000"/>
        <rFont val="Times New Roman"/>
        <family val="1"/>
      </rPr>
      <t>2</t>
    </r>
    <r>
      <rPr>
        <sz val="11"/>
        <color rgb="FFFF0000"/>
        <rFont val="Times New Roman"/>
        <family val="1"/>
      </rPr>
      <t>O</t>
    </r>
  </si>
  <si>
    <t>Application minimum span, for either high side or low side</t>
  </si>
  <si>
    <t>Application Minimum Span Equation</t>
  </si>
  <si>
    <t>&lt;-what to do about application min span, keep here or for somewhere else?</t>
  </si>
  <si>
    <t>Calibration pressure change, for either high side or low side</t>
  </si>
  <si>
    <t>Calibration Initial Change in Pressure Equation</t>
  </si>
  <si>
    <t>Application pressure change, for either high side or low side</t>
  </si>
  <si>
    <t>Application Initial Change in Pressure Equation</t>
  </si>
  <si>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9</t>
    </r>
  </si>
  <si>
    <t>Spring rate coefficient</t>
  </si>
  <si>
    <t>Springrate Sheet</t>
  </si>
  <si>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6</t>
    </r>
  </si>
  <si>
    <r>
      <t>inH</t>
    </r>
    <r>
      <rPr>
        <vertAlign val="subscript"/>
        <sz val="11"/>
        <color theme="1"/>
        <rFont val="Times New Roman"/>
        <family val="1"/>
      </rPr>
      <t>2</t>
    </r>
    <r>
      <rPr>
        <sz val="11"/>
        <color theme="1"/>
        <rFont val="Times New Roman"/>
        <family val="1"/>
      </rPr>
      <t>O</t>
    </r>
    <r>
      <rPr>
        <sz val="11"/>
        <color theme="1"/>
        <rFont val="Times New Roman"/>
        <family val="1"/>
      </rPr>
      <t>/in</t>
    </r>
    <r>
      <rPr>
        <vertAlign val="superscript"/>
        <sz val="11"/>
        <color theme="1"/>
        <rFont val="Times New Roman"/>
        <family val="1"/>
      </rPr>
      <t>3</t>
    </r>
  </si>
  <si>
    <r>
      <t>in</t>
    </r>
    <r>
      <rPr>
        <vertAlign val="superscript"/>
        <sz val="11"/>
        <color theme="1"/>
        <rFont val="Times New Roman"/>
        <family val="1"/>
      </rPr>
      <t>3</t>
    </r>
  </si>
  <si>
    <t>Calibration volume change, for either high side or low side</t>
  </si>
  <si>
    <t>Change in Calibration Volume due to Ambient + Process Equation</t>
  </si>
  <si>
    <r>
      <t>in</t>
    </r>
    <r>
      <rPr>
        <vertAlign val="superscript"/>
        <sz val="11"/>
        <color rgb="FFFF0000"/>
        <rFont val="Times New Roman"/>
        <family val="1"/>
      </rPr>
      <t>3</t>
    </r>
  </si>
  <si>
    <t>Application volume change, for either high side or low side</t>
  </si>
  <si>
    <t>Change in Application Volume due to Ambient + Process Equation</t>
  </si>
  <si>
    <r>
      <rPr>
        <sz val="11"/>
        <color theme="1"/>
        <rFont val="Times New Roman"/>
        <family val="1"/>
      </rPr>
      <t>1/°</t>
    </r>
    <r>
      <rPr>
        <sz val="11"/>
        <color theme="1"/>
        <rFont val="Calibri"/>
        <family val="2"/>
      </rPr>
      <t>C</t>
    </r>
  </si>
  <si>
    <t>Coefficient of thermal expansion of fill fluid</t>
  </si>
  <si>
    <t>FillFluidProperties Sheet</t>
  </si>
  <si>
    <t>Internal diameter of capillary for either the high side or the low side</t>
  </si>
  <si>
    <t>CapillaryDiameter Sheet</t>
  </si>
  <si>
    <t>Length of capillary for either the high side or the low side</t>
  </si>
  <si>
    <t>CapillaryLength Sheet</t>
  </si>
  <si>
    <t>Transmitter volume, for either high side or low side</t>
  </si>
  <si>
    <t>V_tx Sheet</t>
  </si>
  <si>
    <t>there are other volumes to also consider such as fill tube volume and 13mm volume</t>
  </si>
  <si>
    <t>Remote seal volume, for either high side or low side</t>
  </si>
  <si>
    <t>CavityVolume Sheet</t>
  </si>
  <si>
    <t>really additional seal volume should be GAPN driven and not diaphragm family driven</t>
  </si>
  <si>
    <t>Selection</t>
  </si>
  <si>
    <t>1/°C</t>
  </si>
  <si>
    <t>Capillary Length</t>
  </si>
  <si>
    <t>Capillary Diameter</t>
  </si>
  <si>
    <t>Note:  When viewing "CapillaryDiameter" sheet, Silicone 705 is the only fill fluid that doesn't default to 0.04</t>
  </si>
  <si>
    <t>&lt;-enter, but reference V_tx</t>
  </si>
  <si>
    <t>&lt;-discussion on volumes</t>
  </si>
  <si>
    <t>&lt;-worth having a discussion over what state the inputs should be in to effectively hand this over to the next party</t>
  </si>
  <si>
    <t>&lt;-enter, but reference CavityVolume</t>
  </si>
  <si>
    <t>&lt;-rounding? &amp; 2.5 inH2O how to best denote that
If below 2.5 inH2O --&gt; just display 2.5 inH2O and don't show something lower</t>
  </si>
  <si>
    <r>
      <t xml:space="preserve">Green --&gt; </t>
    </r>
    <r>
      <rPr>
        <sz val="11"/>
        <color rgb="FF00B050"/>
        <rFont val="Calibri"/>
        <family val="2"/>
        <scheme val="minor"/>
      </rPr>
      <t>PASS</t>
    </r>
    <r>
      <rPr>
        <sz val="11"/>
        <color theme="1"/>
        <rFont val="Calibri"/>
        <family val="2"/>
        <scheme val="minor"/>
      </rPr>
      <t xml:space="preserve">
Red     --&gt; </t>
    </r>
    <r>
      <rPr>
        <sz val="11"/>
        <color rgb="FFFF0000"/>
        <rFont val="Calibri"/>
        <family val="2"/>
        <scheme val="minor"/>
      </rPr>
      <t>FAIL</t>
    </r>
  </si>
  <si>
    <t>↑</t>
  </si>
  <si>
    <r>
      <t xml:space="preserve">If this </t>
    </r>
    <r>
      <rPr>
        <b/>
        <sz val="11"/>
        <color rgb="FFFF0000"/>
        <rFont val="Calibri"/>
        <family val="2"/>
        <scheme val="minor"/>
      </rPr>
      <t>FAILS</t>
    </r>
    <r>
      <rPr>
        <b/>
        <sz val="11"/>
        <color theme="1"/>
        <rFont val="Calibri"/>
        <family val="2"/>
        <scheme val="minor"/>
      </rPr>
      <t xml:space="preserve"> then display:</t>
    </r>
  </si>
  <si>
    <t>Seal minimum span is greater than calibrated span.  Change seal type or increase calibrated span.</t>
  </si>
  <si>
    <t>SOAP Equations OCD - Check 4 Overview</t>
  </si>
  <si>
    <t>Logic found here:</t>
  </si>
  <si>
    <t>DirectMountExtension!A1</t>
  </si>
  <si>
    <t>SOAP Equations OCD - Check 5 Overview</t>
  </si>
  <si>
    <r>
      <rPr>
        <sz val="11"/>
        <color theme="1"/>
        <rFont val="Times New Roman"/>
        <family val="1"/>
      </rPr>
      <t>°</t>
    </r>
    <r>
      <rPr>
        <sz val="11"/>
        <color theme="1"/>
        <rFont val="Calibri"/>
        <family val="2"/>
      </rPr>
      <t>C</t>
    </r>
  </si>
  <si>
    <t>Fill fluid minimum temperature limit</t>
  </si>
  <si>
    <t>Minmum ambient temperature</t>
  </si>
  <si>
    <t>Fill fluid maximum temperature limit</t>
  </si>
  <si>
    <t>Maximum ambient temperature</t>
  </si>
  <si>
    <t>Fill fluid minimum temperature has been violated. Please change fill fluid type.</t>
  </si>
  <si>
    <t>Fill fluid maximum temperature has been exceeded. Please change fill fluid type.</t>
  </si>
  <si>
    <t>SOAP Equations OCD - Check 6 Overview</t>
  </si>
  <si>
    <t>Temperature at which the fluid will undergo a phase change</t>
  </si>
  <si>
    <t>Antoine Equation</t>
  </si>
  <si>
    <t>Unitless</t>
  </si>
  <si>
    <t>Antoine coefficient</t>
  </si>
  <si>
    <t>Torr-abs</t>
  </si>
  <si>
    <t>Minimum inputted process pressure or calibration pressure</t>
  </si>
  <si>
    <t>Fill fluid vapor pressure limit has been exceeded. Please change fill fluid type.</t>
  </si>
  <si>
    <t>SOAP Equations OCD - Check 7 Overview</t>
  </si>
  <si>
    <t>Remote Seal Bottom Out</t>
  </si>
  <si>
    <t>Min Span Tool?</t>
  </si>
  <si>
    <t>&lt;- recreated OCD calcs, similar to min span tool, differences in volumes.</t>
  </si>
  <si>
    <t>turns out that the OCD doc does take into account compressibility but for some reason does a temp check, compress check and then combination check.  I think the combination check is only required  because all of the error messages are the same</t>
  </si>
  <si>
    <t>answer questions and create calcs explain necessity of multiple calcs</t>
  </si>
  <si>
    <t>Combine the 3 checks into 1 check - check worst case</t>
  </si>
  <si>
    <t>looks like the multiple calculations is probably to limit the number of calculations that are necessary.  It does one calc, and if that fails, the whole thing fails, and only does the combination calc if it has to.</t>
  </si>
  <si>
    <t>Change in volume from minimum process to room temperature</t>
  </si>
  <si>
    <t>Remote Seal Volume</t>
  </si>
  <si>
    <t>Was labelled as standard cavity volume, but I think this is just seal volume which is the standard cavity volume plus the additional seal volume</t>
  </si>
  <si>
    <t>Capillary Inner Diameter</t>
  </si>
  <si>
    <t>need to update check 8</t>
  </si>
  <si>
    <t>Change in volume from minimum ambient to room temperature</t>
  </si>
  <si>
    <t>Transmitter Volume</t>
  </si>
  <si>
    <t>Length of capillary</t>
  </si>
  <si>
    <t>Minimum ambient temperature</t>
  </si>
  <si>
    <t>Bottom-out volume</t>
  </si>
  <si>
    <t>labelled as Vc in the soap calcs in ocd, but on cavityvolume sheet there is a Vbo, this should be the same as VBO</t>
  </si>
  <si>
    <t>Change in volume from compression of fill fluid at maximum pressure</t>
  </si>
  <si>
    <t>1/psi</t>
  </si>
  <si>
    <t>Volume reduction per psi factor</t>
  </si>
  <si>
    <t>Maximum process pressure</t>
  </si>
  <si>
    <t>not sure what the source of this is - user entry??</t>
  </si>
  <si>
    <t>&lt;- will ultimately be derived from diaphragm part number or a combination of diaphragm part number and something else</t>
  </si>
  <si>
    <t>&lt;- deltaVc needs to be positive</t>
  </si>
  <si>
    <t>&lt;- for the seal volume, the diaphragm part number can be driven to, but what about the cases where there is a high or low volume cavity?  Are those always specials?  The diaphragm part number does not take high or low volume cavities into account.  One thing that we could do is have low standard and high volume cavities that can be driven to in conjunction with the diaphragm part number.  Diaphragm part number plus some other model string parameter, that is</t>
  </si>
  <si>
    <t>&lt;-Pmax is only valid up to 10,000 psi</t>
  </si>
  <si>
    <t>At cold temperatures, remote seal will bottom out causing measurement errors and a damaged diaphragm.  Please reduce internal volume by changing seal type or capillary.  You may also add the B-option for extra fill fluid but performance could be negatively affected.</t>
  </si>
  <si>
    <t>SOAP Equations OCD - Check 8 Overview</t>
  </si>
  <si>
    <t>Remote Seal Diaphragm Deform</t>
  </si>
  <si>
    <t>Change in volume from maximum process to room temperature</t>
  </si>
  <si>
    <t>Standard Cavity Volume</t>
  </si>
  <si>
    <t>CavityVolume!A1</t>
  </si>
  <si>
    <t>CapillaryDiameter!A1</t>
  </si>
  <si>
    <t>Change in volume from maximum ambient to room temperature</t>
  </si>
  <si>
    <t>V_tx!A1</t>
  </si>
  <si>
    <t>CapillaryLength!A1</t>
  </si>
  <si>
    <r>
      <t>in</t>
    </r>
    <r>
      <rPr>
        <vertAlign val="superscript"/>
        <sz val="11"/>
        <color theme="1"/>
        <rFont val="Calibri"/>
        <family val="2"/>
      </rPr>
      <t>3</t>
    </r>
  </si>
  <si>
    <t>Max additional volume</t>
  </si>
  <si>
    <r>
      <t>1/</t>
    </r>
    <r>
      <rPr>
        <sz val="11"/>
        <rFont val="Times New Roman"/>
        <family val="1"/>
      </rPr>
      <t>°</t>
    </r>
    <r>
      <rPr>
        <sz val="11"/>
        <rFont val="Calibri"/>
        <family val="2"/>
      </rPr>
      <t>C</t>
    </r>
  </si>
  <si>
    <t>Thermal expansion coefficient</t>
  </si>
  <si>
    <t>FillFluidProperties!A1</t>
  </si>
  <si>
    <t xml:space="preserve">  Fill Fluid</t>
  </si>
  <si>
    <t>&lt;-enter, but reference CapillaryLength</t>
  </si>
  <si>
    <r>
      <t>1/</t>
    </r>
    <r>
      <rPr>
        <sz val="11"/>
        <color theme="1"/>
        <rFont val="Times New Roman"/>
        <family val="1"/>
      </rPr>
      <t>°</t>
    </r>
    <r>
      <rPr>
        <sz val="11"/>
        <color theme="1"/>
        <rFont val="Calibri"/>
        <family val="2"/>
      </rPr>
      <t>C</t>
    </r>
  </si>
  <si>
    <t>Head Temperature Effects</t>
  </si>
  <si>
    <t>Specific gravity of fill fluid</t>
  </si>
  <si>
    <t>Distance from bottom of tank to transmitter</t>
  </si>
  <si>
    <t>Distance from bottom of tank to high side seal tap</t>
  </si>
  <si>
    <t>Distance from bottom of tank to low side seal tap</t>
  </si>
  <si>
    <t>Volumetric coefficient of thermal expansion</t>
  </si>
  <si>
    <t>Ambient temperature affecting the high side seal</t>
  </si>
  <si>
    <t>Ambient temperature affecting the low side seal</t>
  </si>
  <si>
    <t>Ambient temperature on the high side at which calibration was conducted</t>
  </si>
  <si>
    <t>Ambient temperature on the low side at which calibration was conducted</t>
  </si>
  <si>
    <t>***Link to a screen element</t>
  </si>
  <si>
    <t>MIN TEMPERATURES</t>
  </si>
  <si>
    <t>MAX TEMPERATURES</t>
  </si>
  <si>
    <t>inH2O</t>
  </si>
  <si>
    <t>Seal Temperature Effects</t>
  </si>
  <si>
    <t>Springrate!A1</t>
  </si>
  <si>
    <t>Process temperature</t>
  </si>
  <si>
    <t>Process temperature at which calibration was conducted</t>
  </si>
  <si>
    <t>Ambient temperature</t>
  </si>
  <si>
    <t>Ambient temperature at which calibration was conducted</t>
  </si>
  <si>
    <t>&lt;-enter, but reference CavityVolume (ideally cavity volume + additional seal)</t>
  </si>
  <si>
    <t>HIGH SIDE</t>
  </si>
  <si>
    <t>LOW SIDE</t>
  </si>
  <si>
    <t>Equation 42</t>
  </si>
  <si>
    <t>Equation 43</t>
  </si>
  <si>
    <t>Equation 44 &amp; 45</t>
  </si>
  <si>
    <t>Diaphragm Stiffness Variation</t>
  </si>
  <si>
    <t>TPE</t>
  </si>
  <si>
    <t>Isn't TPE_H and TPE_L 99% the same?</t>
  </si>
  <si>
    <t>When would it be different?</t>
  </si>
  <si>
    <t>Probably for ERS (the two TPE's)</t>
  </si>
  <si>
    <t>If not ERS, get rid of TPE_L</t>
  </si>
  <si>
    <t>Explain the different scenarios</t>
  </si>
  <si>
    <t>Next Steps:</t>
  </si>
  <si>
    <t>Validate against Toolkit now and see how close some of this is</t>
  </si>
  <si>
    <t>Double check spreadsheet accuracy</t>
  </si>
  <si>
    <t>Confirm whether I have debug log access and use to compare against this spreadsheet</t>
  </si>
  <si>
    <t>Reach out to Paul if I can't get immediate access</t>
  </si>
  <si>
    <t>Easier on local install</t>
  </si>
  <si>
    <t>Password for power user setting</t>
  </si>
  <si>
    <t xml:space="preserve">http://rosewire2.ep.frco.com/Toolkit/powersettings.htm </t>
  </si>
  <si>
    <t>3051CD2A22A1A</t>
  </si>
  <si>
    <t>1199WDC10AFFWG1DA00</t>
  </si>
  <si>
    <t>Process Pressure</t>
  </si>
  <si>
    <t>1199WDA94AFFWG1DA00</t>
  </si>
  <si>
    <t>1199MDC10AFFWG1DA00</t>
  </si>
  <si>
    <t>FF16A-B12100-0000</t>
  </si>
  <si>
    <t>RAS</t>
  </si>
  <si>
    <t>Span constant for reference accuracy</t>
  </si>
  <si>
    <t>Calculated or inputted span from installation screen</t>
  </si>
  <si>
    <t>RAZ</t>
  </si>
  <si>
    <t>Zero constant for reference accuracy</t>
  </si>
  <si>
    <t>URL</t>
  </si>
  <si>
    <t>Upper range limit</t>
  </si>
  <si>
    <t>TPE Ref Acc.xlsx</t>
  </si>
  <si>
    <t>\\cobra\users\Remote_Seal_Engineering\Archive\Brent Miller\SOAP Stuff\SOAP Data\Separated SOAP Sheet\Complete</t>
  </si>
  <si>
    <t>Range 2 Example (3051C_D_2)</t>
  </si>
  <si>
    <t>AddUpdateDel</t>
  </si>
  <si>
    <t>scope</t>
  </si>
  <si>
    <t>product</t>
  </si>
  <si>
    <t>rule_name</t>
  </si>
  <si>
    <t>rule_set_id</t>
  </si>
  <si>
    <t>rule_logic</t>
  </si>
  <si>
    <t>rdf_min</t>
  </si>
  <si>
    <t>rdf_max</t>
  </si>
  <si>
    <t>RDF_error</t>
  </si>
  <si>
    <t>span_error</t>
  </si>
  <si>
    <t>logic_len</t>
  </si>
  <si>
    <t>rule_priority</t>
  </si>
  <si>
    <t>worldarea_id</t>
  </si>
  <si>
    <t>option_flag</t>
  </si>
  <si>
    <t>option_id</t>
  </si>
  <si>
    <t>rule_result_group_id</t>
  </si>
  <si>
    <t>accuracy_id</t>
  </si>
  <si>
    <t>accuracy_group_id</t>
  </si>
  <si>
    <t>rule_type_id</t>
  </si>
  <si>
    <t>Update</t>
  </si>
  <si>
    <t>Product</t>
  </si>
  <si>
    <t xml:space="preserve">3051C                         </t>
  </si>
  <si>
    <t>RefAcc_3051C_D_2</t>
  </si>
  <si>
    <t>Measurement Type:D; Pressure Upper Range Limit:2</t>
  </si>
  <si>
    <t>3051CD/CG</t>
  </si>
  <si>
    <t>0</t>
  </si>
  <si>
    <t>3 inH2O</t>
  </si>
  <si>
    <t>25 inH2O</t>
  </si>
  <si>
    <t>250 inH2O</t>
  </si>
  <si>
    <t>1,000 inH2O</t>
  </si>
  <si>
    <t>300 PSI</t>
  </si>
  <si>
    <t>2,000 PSI</t>
  </si>
  <si>
    <r>
      <rPr>
        <b/>
        <sz val="11"/>
        <color theme="1"/>
        <rFont val="Calibri"/>
        <family val="2"/>
        <scheme val="minor"/>
      </rPr>
      <t>Product Data Sheet</t>
    </r>
    <r>
      <rPr>
        <sz val="11"/>
        <color theme="1"/>
        <rFont val="Calibri"/>
        <family val="2"/>
        <scheme val="minor"/>
      </rPr>
      <t xml:space="preserve">
</t>
    </r>
    <r>
      <rPr>
        <sz val="11"/>
        <color theme="1"/>
        <rFont val="Calibri"/>
        <family val="2"/>
      </rPr>
      <t>± 0.04% of span
For spans less than 10:1 accuracy =</t>
    </r>
  </si>
  <si>
    <t>SOAP Equations OCD</t>
  </si>
  <si>
    <t>RDF:  1 - 10</t>
  </si>
  <si>
    <t>RDF:  10 - X</t>
  </si>
  <si>
    <t>Reference Accuracy per Product Data Sheet</t>
  </si>
  <si>
    <t>Reference Accuracy per OCD Document</t>
  </si>
  <si>
    <t xml:space="preserve">Range 2:  URL (inH2O) = </t>
  </si>
  <si>
    <t xml:space="preserve">Range 5:  URL (inH2O) = </t>
  </si>
  <si>
    <t>RDF</t>
  </si>
  <si>
    <t>% of Span</t>
  </si>
  <si>
    <t>Reference Accuracy (inH2O)</t>
  </si>
  <si>
    <t>STEP</t>
  </si>
  <si>
    <t>DESCRIPTION</t>
  </si>
  <si>
    <t>Calculate the span from inputted calibration values</t>
  </si>
  <si>
    <t>Calculate the RDF (URL/Span)</t>
  </si>
  <si>
    <t>Turndown(TD) or Rangeability:is the relation between the maximum pressure (URL) and the minimum measured pressure (minimum calibrated span). For example, a transmitter range is 0-5080 mmH2O and will be used on10:1, indicating which transmitter will measure 0 to 508 mmH2O. TD = URL/ Calibrated Span.</t>
  </si>
  <si>
    <t>Use RDF rule logic to determine which constants to use</t>
  </si>
  <si>
    <t>Calculate the reference accuracy</t>
  </si>
  <si>
    <t>REFERENCE ACC OF TRANSMITTER</t>
  </si>
  <si>
    <t>RAZ / Acc_zero</t>
  </si>
  <si>
    <t>Vlookup 6927_TPE_Rev AU</t>
  </si>
  <si>
    <t>RAS / Acc_span</t>
  </si>
  <si>
    <t>Vlookup from where?</t>
  </si>
  <si>
    <t>Is this correct?</t>
  </si>
  <si>
    <t>RA</t>
  </si>
  <si>
    <t>The error induced by static pressure difference in the system</t>
  </si>
  <si>
    <t>SPEZ andSPES can be in the TPE Static Pressure Effects link on page 1; Pmax is the inputted maximum pressure entered by the user</t>
  </si>
  <si>
    <t>3051CD2</t>
  </si>
  <si>
    <t>STATIC PRESSURE EFFECT</t>
  </si>
  <si>
    <t>UnitPress</t>
  </si>
  <si>
    <t>SPE</t>
  </si>
  <si>
    <t>AMBIENT TEMP EFFECTS</t>
  </si>
  <si>
    <t>TEZ</t>
  </si>
  <si>
    <t>TES</t>
  </si>
  <si>
    <t>ATE</t>
  </si>
  <si>
    <t>Toolkit Method</t>
  </si>
  <si>
    <t>RAS     Span Constant for Ref Acc
RAZ     Zero Constant for Ref Acc</t>
  </si>
  <si>
    <t>SPES     Span Constant for SPE
SPEZ     Zero Constant for SPE</t>
  </si>
  <si>
    <t>TES     Span Constant for ATE
TEZ     Zero Constant for ATE</t>
  </si>
  <si>
    <t>SPEZ</t>
  </si>
  <si>
    <t>zero_p</t>
  </si>
  <si>
    <t>SPES</t>
  </si>
  <si>
    <t>span_p</t>
  </si>
  <si>
    <t>total_error</t>
  </si>
  <si>
    <t>total_p</t>
  </si>
  <si>
    <t>StaticPres_3051C_D_2</t>
  </si>
  <si>
    <t>Calsim Rule Name</t>
  </si>
  <si>
    <t>zero_temp</t>
  </si>
  <si>
    <t>span_temp</t>
  </si>
  <si>
    <t>AmbTemp_3051CD_2</t>
  </si>
  <si>
    <t>PDS Box Specifications:</t>
  </si>
  <si>
    <t>Why not Box Spec?</t>
  </si>
  <si>
    <t>Try and maintain the detailed coefficients for each model type</t>
  </si>
  <si>
    <t>Box Specifications Gaps - 3051S</t>
  </si>
  <si>
    <t>3051S_CD</t>
  </si>
  <si>
    <t>3051S_CG</t>
  </si>
  <si>
    <t>3051S_CA</t>
  </si>
  <si>
    <t>3051S_T</t>
  </si>
  <si>
    <t>3051SMV (DP)</t>
  </si>
  <si>
    <t>3051SAM__G</t>
  </si>
  <si>
    <t>3051SAM__A</t>
  </si>
  <si>
    <t>3051SAM__T</t>
  </si>
  <si>
    <t>3051SAM__E</t>
  </si>
  <si>
    <t>3051SAL</t>
  </si>
  <si>
    <t>Use Toolkit</t>
  </si>
  <si>
    <t>Absolute Measurement with Presure Range 0 is not available with a Remote Seal. Please change the pressure range to code 1. 
For further explanation please contact ‘dplevelfilledsystemsdesignengineering@Emerson.com’</t>
  </si>
  <si>
    <t>Box Specifications Gaps - 3051C</t>
  </si>
  <si>
    <t>3051C</t>
  </si>
  <si>
    <t>3051L</t>
  </si>
  <si>
    <r>
      <rPr>
        <b/>
        <sz val="11"/>
        <color theme="1"/>
        <rFont val="Calibri"/>
        <family val="2"/>
        <scheme val="minor"/>
      </rPr>
      <t xml:space="preserve">TIME RESPONSE:
Description
</t>
    </r>
    <r>
      <rPr>
        <sz val="11"/>
        <color theme="1"/>
        <rFont val="Calibri"/>
        <family val="2"/>
        <scheme val="minor"/>
      </rPr>
      <t xml:space="preserve">Apply full scale pressure and then vent as quickly as possible to zero pressure, while measuring the response time in seconds.  The spring rate or force required for the center of diaphragm to push fill fluid back through the capillary.  This process deflects the diaphragm which displaces the fluid in the capillary system.  There is a change in volume from steady state to fully displaced which depends on sensor type and range.  For a range 2, the full scale or URL is 250 inH2O (9.0228 psi) and this amount of pressure will fully displace (volume can be measured from perfectly center to fully displaced). A higher range (ex. range 4 or 5) will push a lot more force of the fluid back through the capillary than a lower range (ex. range 2 or 3)
</t>
    </r>
    <r>
      <rPr>
        <b/>
        <sz val="11"/>
        <color theme="1"/>
        <rFont val="Calibri"/>
        <family val="2"/>
        <scheme val="minor"/>
      </rPr>
      <t>Factors that Affect Time Response</t>
    </r>
    <r>
      <rPr>
        <sz val="11"/>
        <color theme="1"/>
        <rFont val="Calibri"/>
        <family val="2"/>
        <scheme val="minor"/>
      </rPr>
      <t xml:space="preserve">
Cold can cause fill fluid to become very viscous and affect time response and fluid velocities inside a capillary vary - for example, friction on inside of tube may exist along the wall whereas the center of the tube acts more like a bullet.  Poiseulle's Law discusses fluid displacement through capillary.
</t>
    </r>
    <r>
      <rPr>
        <b/>
        <sz val="11"/>
        <color theme="1"/>
        <rFont val="Calibri"/>
        <family val="2"/>
        <scheme val="minor"/>
      </rPr>
      <t>Coplanar versus Inline</t>
    </r>
    <r>
      <rPr>
        <sz val="11"/>
        <color theme="1"/>
        <rFont val="Calibri"/>
        <family val="2"/>
        <scheme val="minor"/>
      </rPr>
      <t xml:space="preserve">
There are some key differences in coplanar versus inline transmitters.  Inline sensors have much less displacement than a coplanar sensor (pressing a strain gauge versus capacitance sensor). Time response varies with this difference in volume (sensor type has vast differences in volume).
</t>
    </r>
    <r>
      <rPr>
        <b/>
        <sz val="11"/>
        <color theme="1"/>
        <rFont val="Calibri"/>
        <family val="2"/>
        <scheme val="minor"/>
      </rPr>
      <t>For Toolkit</t>
    </r>
    <r>
      <rPr>
        <sz val="11"/>
        <color theme="1"/>
        <rFont val="Calibri"/>
        <family val="2"/>
        <scheme val="minor"/>
      </rPr>
      <t xml:space="preserve">
K factors exist for each sensor type and range (should be 10 or 12). The R equation over estimates by quite a bit so have to utilize TR = 0.48(R)+0.525 (basically a correction factor). The 0.525 value helps set a minimum time response so we don't provide an unrealistic time response (ex. 6 ms or something). Experimental data shows that there is a 0.5 sec minimum for time response.
</t>
    </r>
    <r>
      <rPr>
        <b/>
        <sz val="11"/>
        <color theme="1"/>
        <rFont val="Calibri"/>
        <family val="2"/>
        <scheme val="minor"/>
      </rPr>
      <t>For Product Advisor</t>
    </r>
    <r>
      <rPr>
        <sz val="11"/>
        <color theme="1"/>
        <rFont val="Calibri"/>
        <family val="2"/>
        <scheme val="minor"/>
      </rPr>
      <t xml:space="preserve">
Scott Thompson did a lot of work on time response using Poiseulle's Law and developed an Excel tool. The tool only looks at coplanar sensors but may have a setting where it treats every inline sensor as a range 7 coplanar or something. Experimental data for Time Response exists in mini-SOAP factory on cobra drive (200+ tests performed).</t>
    </r>
  </si>
  <si>
    <t>m^3/sec</t>
  </si>
  <si>
    <t>Volumetric flow rate</t>
  </si>
  <si>
    <t>Poiseuille's Law</t>
  </si>
  <si>
    <t>sec</t>
  </si>
  <si>
    <t>Time Response Derivation of Volumetric Flow Rate</t>
  </si>
  <si>
    <r>
      <t>Pa</t>
    </r>
    <r>
      <rPr>
        <sz val="11"/>
        <color theme="1"/>
        <rFont val="Calibri"/>
        <family val="2"/>
      </rPr>
      <t>∙</t>
    </r>
    <r>
      <rPr>
        <sz val="11"/>
        <color theme="1"/>
        <rFont val="Calibri"/>
        <family val="2"/>
        <scheme val="minor"/>
      </rPr>
      <t>s</t>
    </r>
  </si>
  <si>
    <t>Dynamic viscosity</t>
  </si>
  <si>
    <t>https://physics.info/viscosity/</t>
  </si>
  <si>
    <t>cSt (m^2/sec)</t>
  </si>
  <si>
    <t>Kinematic viscosity</t>
  </si>
  <si>
    <t>Antoine Coefficient</t>
  </si>
  <si>
    <t>kg/m^3</t>
  </si>
  <si>
    <t>Fluid density</t>
  </si>
  <si>
    <t>Pa</t>
  </si>
  <si>
    <t>Coplanar Sensor Range</t>
  </si>
  <si>
    <t>Pa/m^3</t>
  </si>
  <si>
    <t>Capillary ID</t>
  </si>
  <si>
    <t>Damping</t>
  </si>
  <si>
    <t>Damping coefficient</t>
  </si>
  <si>
    <t>Laminar flow Darcy friction factor/flow coefficient</t>
  </si>
  <si>
    <t>Darcy–Weisbach equation</t>
  </si>
  <si>
    <t>Poiseuille's Law Derivation utilizing Capillary Viscometer Equations - Poiseuille.xlsx</t>
  </si>
  <si>
    <t>Volume of the cell cup
Cell cup volume per m^3 = large value</t>
  </si>
  <si>
    <r>
      <rPr>
        <b/>
        <sz val="11"/>
        <color theme="1"/>
        <rFont val="Calibri"/>
        <family val="2"/>
        <scheme val="minor"/>
      </rPr>
      <t>Switch to Poiseulle?</t>
    </r>
    <r>
      <rPr>
        <sz val="11"/>
        <color theme="1"/>
        <rFont val="Calibri"/>
        <family val="2"/>
        <scheme val="minor"/>
      </rPr>
      <t xml:space="preserve">
1. Use Scott's values for the sensor ranges
2. Ben has all of the transmitter displacements for coplanar and inline (all of the volumes and springrates) - can we utilize his values to somehow figure out these transmitter sensor ranges
3. What do we do for inline?  Check a couple units in the lab and then try to verify with the tool.  See if any data exists in the mini-SOAP factory
4. </t>
    </r>
  </si>
  <si>
    <t>Coplanar sensor range values</t>
  </si>
  <si>
    <t>Get the displacement for each range and then put it over the URL to get values</t>
  </si>
  <si>
    <t>Ask Ben when we get back from Furlough</t>
  </si>
  <si>
    <t>Scott's values:</t>
  </si>
  <si>
    <t>SENSOR RANGE</t>
  </si>
  <si>
    <t>3251 Range 7</t>
  </si>
  <si>
    <t>3251 Range 8</t>
  </si>
  <si>
    <t>3" FFW</t>
  </si>
  <si>
    <t>2" FFW</t>
  </si>
  <si>
    <t>m^3/Pa</t>
  </si>
  <si>
    <t>Convert Units here</t>
  </si>
  <si>
    <t>inH2O/in^3</t>
  </si>
  <si>
    <t>Sensor Volume Displacement Constant (m^3/Pa)</t>
  </si>
  <si>
    <t>Multiple by volume to get pressure in inH2O</t>
  </si>
  <si>
    <t>Inline Sensor Range</t>
  </si>
  <si>
    <t>*Assume zero displacement since different design</t>
  </si>
  <si>
    <t>Scott was going to assign range 5 coplanar value for all of the inlines --&gt;  needs to be checked though</t>
  </si>
  <si>
    <t>Pick Si705 for inlines</t>
  </si>
  <si>
    <t>Compare both tools:
  Pick 20 different mini-SOAP real tests and compare Poiseulle method with Toolkit method</t>
  </si>
  <si>
    <t>Check how inlines are being done for Toolkit method (may need to add another value for sensor displacement for inline)</t>
  </si>
  <si>
    <t>Design Team</t>
  </si>
  <si>
    <t>Support Phase 1 - MVP and phase approach</t>
  </si>
  <si>
    <t>Phase 3 could maybe be combined with Phase 2 since there isn't that much added work here</t>
  </si>
  <si>
    <t>Flow path difference - allowed to have both seals at the same level (about the only difference)</t>
  </si>
  <si>
    <t>Questions for Product Advisor:</t>
  </si>
  <si>
    <t>Is there a check in toolkit now for the vapor space gas (when static pressure is above 1,000 psi)?</t>
  </si>
  <si>
    <t>No - currently not a check - would like to add to Product Advisor (changes the calibration requirements and becomes an interface measurement)</t>
  </si>
  <si>
    <t>Interface Measurement</t>
  </si>
  <si>
    <t>Interface requires both remote seals to be totally covered by fluid (looks at change/difference in specific gravities)</t>
  </si>
  <si>
    <t>Calculation spreadsheet exists that helps calculate interface</t>
  </si>
  <si>
    <t>Difference between the two specific gravities</t>
  </si>
  <si>
    <t>General - Reference Tools</t>
  </si>
  <si>
    <t>Gas Density compensation DP Level calibration point calculator -new 20mA.xlsx</t>
  </si>
  <si>
    <t>Are there power user settings for DPL in Toolkit?  What are these and what added functionality is there?  Please check and see what power user functionality should be included in PA.</t>
  </si>
  <si>
    <t>Advanced Sizing? May or may not be DP Level associated</t>
  </si>
  <si>
    <t>For both, have internal and external classification</t>
  </si>
  <si>
    <t>Unpublished Options</t>
  </si>
  <si>
    <t>Debug Log - for internal users, allow a log to review how things are being generated</t>
  </si>
  <si>
    <t>Questions for Next Week:</t>
  </si>
  <si>
    <t>What type of notation should we be using for the equations?  _i etc.?</t>
  </si>
  <si>
    <t>How are we going to drive to transmitter volumes, seal volumes</t>
  </si>
  <si>
    <t>Tony to review DP Flow equations and see how they're doing it specifically</t>
  </si>
  <si>
    <t>Bottom out volume value - V_C or V_BO?</t>
  </si>
  <si>
    <t>Value must be within the range [lower limit] to [upper limit] based on the selected nominal pipe size.</t>
  </si>
  <si>
    <t>Dynamic values in brackets are dependent on nominal pipe size (DPF-PP-003) and are determined in Table 1.</t>
  </si>
  <si>
    <r>
      <t xml:space="preserve">The ratio of duct span and duct width must be </t>
    </r>
    <r>
      <rPr>
        <sz val="11"/>
        <color rgb="FFFF0000"/>
        <rFont val="Calibri"/>
        <family val="2"/>
      </rPr>
      <t>≥</t>
    </r>
    <r>
      <rPr>
        <sz val="11"/>
        <color rgb="FFFF0000"/>
        <rFont val="Calibri"/>
        <family val="2"/>
        <scheme val="minor"/>
      </rPr>
      <t xml:space="preserve"> 0.333 and </t>
    </r>
    <r>
      <rPr>
        <sz val="11"/>
        <color rgb="FFFF0000"/>
        <rFont val="Calibri"/>
        <family val="2"/>
      </rPr>
      <t>≤</t>
    </r>
    <r>
      <rPr>
        <sz val="11"/>
        <color rgb="FFFF0000"/>
        <rFont val="Calibri"/>
        <family val="2"/>
        <scheme val="minor"/>
      </rPr>
      <t xml:space="preserve"> 3.</t>
    </r>
  </si>
  <si>
    <t>3a</t>
  </si>
  <si>
    <t>Mole % for [component] must be between [lower limit] and [upper limit].</t>
  </si>
  <si>
    <t>-Once the field is no longer selected
-When the user attempts to move to another page</t>
  </si>
  <si>
    <t>Dynamic values in brackets are determined in Table 6.
Do not use this validation for i-Butane, n-Butane, i-Pentane, or n-Pentane (see 3b)</t>
  </si>
  <si>
    <t>3b</t>
  </si>
  <si>
    <t>Mole % sum of [component] and [component] must not exceed [upper limit].</t>
  </si>
  <si>
    <t>-Once one of the fields is no longer selected</t>
  </si>
  <si>
    <t>This validation is ONLY for i-Butane, n-Butane, i-Pentane, and n-Pentane</t>
  </si>
  <si>
    <t>The entered Mole % for [component] may be high enough that it will condense. If you proceed with the entered value, the compressibility factor calculations may be in error or may fail.</t>
  </si>
  <si>
    <t>Dynamic values in brackets are determined in Table 6.</t>
  </si>
  <si>
    <t>Total Mole % must be equal to 100.00%.  Please check your mole percentages or select the 'Normalize' button.</t>
  </si>
  <si>
    <t>-When the user attempts to move to another page
-When the user attempts to save to preferences</t>
  </si>
  <si>
    <t>Normalization requires that the composition contain Methane, Ethane, Nitrogen, Carbon Dioxide, Hydrogen Sulfide, or Hydrogen.</t>
  </si>
  <si>
    <t>-When the user clicks the 'Normalize' button</t>
  </si>
  <si>
    <t>Value must be within the range [lower limit] to [upper limit].</t>
  </si>
  <si>
    <t>Low flow must be less than normal flow.</t>
  </si>
  <si>
    <t>-When the user attempts to move to another page.</t>
  </si>
  <si>
    <t>High flow must be greater than normal and less than fullscale flow.</t>
  </si>
  <si>
    <t>Fullscale flow must be greater than normal and maximum flow.</t>
  </si>
  <si>
    <t>Minimum pressure must be less than normal pressure.</t>
  </si>
  <si>
    <t>Maximum pressure must be greater than normal and less than design pressure.</t>
  </si>
  <si>
    <t>Design pressure must be greater than normal and maximum pressure.</t>
  </si>
  <si>
    <t>Minimum temperature must be less than normal temperature.</t>
  </si>
  <si>
    <t>Maximum temperature must be greater than normal and less than design temperature.</t>
  </si>
  <si>
    <t>Design temperature must be greater than normal and maximum temperature.</t>
  </si>
  <si>
    <t>Minimum ambient temperature must be less than normal ambient temperature.</t>
  </si>
  <si>
    <t>Maximum ambient temperature must be greater than normal and less than design ambient temperature.</t>
  </si>
  <si>
    <t>Design ambient temperature must be greater than normal and maximum ambient temperature.</t>
  </si>
  <si>
    <t>Process pressure must be within the range [lower value] to [upper value].</t>
  </si>
  <si>
    <t>Process temperature must be within the range [lower value] to [upper value].</t>
  </si>
  <si>
    <t>Ambient temperature must be within the range [lower value] to upper value].</t>
  </si>
  <si>
    <t>Atmospheric pressure must be within the range [lower value] to [upper value].</t>
  </si>
  <si>
    <t>The process pressure [normal process pressure] is lower than the vapor pressure [vapor pressure].  The fluid is not a liquid at normal conditions.</t>
  </si>
  <si>
    <t>-After vapor pressure calculation</t>
  </si>
  <si>
    <t>The process pressure [normal process pressure] is higher than the vapor pressure [vapor pressure].  The fluid is not a gas at normal conditions.</t>
  </si>
  <si>
    <t>The process temperature [normal process temperature] is less than the triple point temperature [triple point temperature].  The fluid may be a solid.</t>
  </si>
  <si>
    <t>Base pressure must be within the range [lower value] to [upper value].</t>
  </si>
  <si>
    <t>Base temperature must be within the range [lower value] to [upper value].</t>
  </si>
  <si>
    <t>Beta ratio must be within the range [lower limit] to [upper limit]</t>
  </si>
  <si>
    <t>Bore size must be greater than or equal to [lower limit]</t>
  </si>
  <si>
    <t>The entered process conditions violate the maximum working pressure.</t>
  </si>
  <si>
    <t>The Natural Gas Name you have entered matches an existing name already saved in your preferences.  Would you like to overwrite your existing composition?</t>
  </si>
  <si>
    <t>-When the user selects the 'Add to Preferences' button.</t>
  </si>
  <si>
    <t>Option to 'Overwrite' and 'Cancel'.</t>
  </si>
  <si>
    <t>You have selected an option that is not allowed with previous selections.  This selection will require an approval.</t>
  </si>
  <si>
    <t>-When the user selects the value.</t>
  </si>
  <si>
    <t>You have selected an option that is not allowed with the entered pressure or temperature.  This selection will require an approval.</t>
  </si>
  <si>
    <t>Adding a correction factor to the 1495 requires and approval.</t>
  </si>
  <si>
    <t>Line size entered is not supported by this technology.</t>
  </si>
  <si>
    <t>-When user selects primary element</t>
  </si>
  <si>
    <t>Minimum temperature entered [minimum or operating temperature] is less than the minimum temperature allowed by this technology [min allowed temp].</t>
  </si>
  <si>
    <t>Design temperature entered [design temperature] is greater than the maximum temperature allowed by this technology [max allowed temp].</t>
  </si>
  <si>
    <t>Design pressure entered [design pressure] is greater than the maximum pressure allowed by this technology [max allowed pressure].</t>
  </si>
  <si>
    <t>Selecting a special bore size may increase leadtime.  Are you sure you want to continue?
Yes | No</t>
  </si>
  <si>
    <t>-When user selects 'Configure.'</t>
  </si>
  <si>
    <t>Minimum Pressure Ratio is violated</t>
  </si>
  <si>
    <t>Minimum Reynolds Number is violated</t>
  </si>
  <si>
    <t>Maximum Reynolds Number is violated</t>
  </si>
  <si>
    <t>Minimum Differential Pressure is violated</t>
  </si>
  <si>
    <t>Minimum Gas Expansion Factor is violated</t>
  </si>
  <si>
    <t>Minimum Beta Ratio is violated</t>
  </si>
  <si>
    <t>Maximum Beta Ratio is violated</t>
  </si>
  <si>
    <t>Minimum Bore Diameter is violated</t>
  </si>
  <si>
    <t>Maximum Structural Differential Pressure is violated</t>
  </si>
  <si>
    <t>Maximum Insertion/Retraction Structural Differential Pressure is violated</t>
  </si>
  <si>
    <t>Wake Frequency is within 20% of Resonant Frequency</t>
  </si>
  <si>
    <t>Gas Expansion Factor is lower than suggested</t>
  </si>
  <si>
    <t xml:space="preserve">You have selected Fully Compensated Mass, Volumetric and Energy Flow calculations for a [Fluid Type] application. It is required to measure Static Pressure with your transmitter. </t>
  </si>
  <si>
    <t>-When user deselects 'Static Pressure'</t>
  </si>
  <si>
    <t>Dynamic values in brackets are displayed in the corresponding user-selected Fluid Type (DPF-FS-002).</t>
  </si>
  <si>
    <t xml:space="preserve">You have selected Fully Compensated Mass, Volumetric and Energy Flow calculations for a [Fluid Type] application. It is required to measure Process Temperature with your transmitter. </t>
  </si>
  <si>
    <t>-When user deselects 'Process Temperature'</t>
  </si>
  <si>
    <t>Because FOUNDATION ™ Fieldbus Communication Protocol has been selected, Static Pressure must also be selected as a Measurement Type to measure Process Temperature.</t>
  </si>
  <si>
    <t>-When user clicks 'Next'</t>
  </si>
  <si>
    <t>Are you sure you want to delete this composition from your list of natural gases?</t>
  </si>
  <si>
    <t>-When user selects 'Delete'</t>
  </si>
  <si>
    <t>User has option to 'Cancel' or 'Delete'</t>
  </si>
  <si>
    <t>The date range is invalid. Please select an end date that is greater than or equal to the start date.</t>
  </si>
  <si>
    <t>-When the 'Search' button is selected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</si>
</sst>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
    <numFmt numFmtId="165" formatCode="0.000"/>
    <numFmt numFmtId="166" formatCode="0.00000"/>
    <numFmt numFmtId="167" formatCode="0.0"/>
    <numFmt numFmtId="168" formatCode="0.0000000000"/>
    <numFmt numFmtId="169" formatCode="0.000000"/>
    <numFmt numFmtId="170" formatCode="0.0000000"/>
    <numFmt numFmtId="171" formatCode="0.0000000000000000000"/>
    <numFmt numFmtId="172" formatCode="0.000000000000000"/>
    <numFmt numFmtId="173" formatCode="0.0000000000000000"/>
    <numFmt numFmtId="174" formatCode="0.00000E+00"/>
    <numFmt numFmtId="175" formatCode="0.000000000000E+00"/>
  </numFmts>
  <fonts count="94" x14ac:knownFonts="1">
    <font>
      <sz val="11"/>
      <color theme="1"/>
      <name val="Calibri"/>
      <family val="2"/>
      <scheme val="minor"/>
    </font>
    <font>
      <b/>
      <sz val="11"/>
      <color theme="0"/>
      <name val="Calibri"/>
      <family val="2"/>
      <scheme val="minor"/>
    </font>
    <font>
      <sz val="11"/>
      <name val="Calibri"/>
      <family val="2"/>
      <scheme val="minor"/>
    </font>
    <font>
      <b/>
      <sz val="16"/>
      <color theme="1"/>
      <name val="Calibri"/>
      <family val="2"/>
      <scheme val="minor"/>
    </font>
    <font>
      <b/>
      <sz val="10"/>
      <color theme="0"/>
      <name val="Calibri"/>
      <family val="2"/>
      <scheme val="minor"/>
    </font>
    <font>
      <b/>
      <sz val="11"/>
      <color theme="1"/>
      <name val="Calibri"/>
      <family val="2"/>
      <scheme val="minor"/>
    </font>
    <font>
      <b/>
      <sz val="12"/>
      <color theme="1"/>
      <name val="Calibri"/>
      <family val="2"/>
      <scheme val="minor"/>
    </font>
    <font>
      <b/>
      <sz val="11"/>
      <name val="Calibri"/>
      <family val="2"/>
      <scheme val="minor"/>
    </font>
    <font>
      <b/>
      <sz val="12"/>
      <name val="Calibri"/>
      <family val="2"/>
      <scheme val="minor"/>
    </font>
    <font>
      <sz val="12"/>
      <name val="Calibri"/>
      <family val="2"/>
      <scheme val="minor"/>
    </font>
    <font>
      <sz val="11"/>
      <color theme="1"/>
      <name val="Calibri"/>
      <family val="2"/>
      <scheme val="minor"/>
    </font>
    <font>
      <sz val="10"/>
      <name val="Arial"/>
      <family val="2"/>
    </font>
    <font>
      <sz val="12"/>
      <color theme="1"/>
      <name val="Calibri"/>
      <family val="2"/>
      <scheme val="minor"/>
    </font>
    <font>
      <i/>
      <sz val="11"/>
      <color theme="1"/>
      <name val="Calibri"/>
      <family val="2"/>
      <scheme val="minor"/>
    </font>
    <font>
      <sz val="11"/>
      <color rgb="FFFF0000"/>
      <name val="Calibri"/>
      <family val="2"/>
      <scheme val="minor"/>
    </font>
    <font>
      <sz val="12"/>
      <color rgb="FFFF0000"/>
      <name val="Calibri"/>
      <family val="2"/>
      <scheme val="minor"/>
    </font>
    <font>
      <b/>
      <sz val="12"/>
      <color rgb="FFFF0000"/>
      <name val="Calibri"/>
      <family val="2"/>
      <scheme val="minor"/>
    </font>
    <font>
      <i/>
      <sz val="11"/>
      <color rgb="FFFF0000"/>
      <name val="Calibri"/>
      <family val="2"/>
      <scheme val="minor"/>
    </font>
    <font>
      <i/>
      <sz val="12"/>
      <color rgb="FFFF0000"/>
      <name val="Calibri"/>
      <family val="2"/>
      <scheme val="minor"/>
    </font>
    <font>
      <sz val="11"/>
      <color rgb="FFFF0000"/>
      <name val="Calibri"/>
      <family val="2"/>
    </font>
    <font>
      <b/>
      <sz val="11"/>
      <color rgb="FFFF0000"/>
      <name val="Calibri"/>
      <family val="2"/>
      <scheme val="minor"/>
    </font>
    <font>
      <strike/>
      <sz val="11"/>
      <color rgb="FFFF0000"/>
      <name val="Calibri"/>
      <family val="2"/>
      <scheme val="minor"/>
    </font>
    <font>
      <b/>
      <sz val="10"/>
      <name val="Arial"/>
      <family val="2"/>
    </font>
    <font>
      <u/>
      <sz val="11"/>
      <color theme="10"/>
      <name val="Calibri"/>
      <family val="2"/>
      <scheme val="minor"/>
    </font>
    <font>
      <sz val="11"/>
      <name val="Calibri"/>
      <family val="2"/>
    </font>
    <font>
      <u/>
      <sz val="11"/>
      <name val="Calibri"/>
      <family val="2"/>
      <scheme val="minor"/>
    </font>
    <font>
      <b/>
      <sz val="12"/>
      <color theme="0"/>
      <name val="Calibri"/>
      <family val="2"/>
      <scheme val="minor"/>
    </font>
    <font>
      <i/>
      <sz val="12"/>
      <name val="Calibri"/>
      <family val="2"/>
      <scheme val="minor"/>
    </font>
    <font>
      <b/>
      <sz val="9"/>
      <color indexed="81"/>
      <name val="Tahoma"/>
      <family val="2"/>
    </font>
    <font>
      <b/>
      <strike/>
      <sz val="11"/>
      <color rgb="FFFF0000"/>
      <name val="Calibri"/>
      <family val="2"/>
      <scheme val="minor"/>
    </font>
    <font>
      <sz val="11"/>
      <color theme="1"/>
      <name val="Calibri"/>
      <family val="2"/>
    </font>
    <font>
      <b/>
      <vertAlign val="subscript"/>
      <sz val="11"/>
      <color theme="0"/>
      <name val="Calibri"/>
      <family val="2"/>
      <scheme val="minor"/>
    </font>
    <font>
      <b/>
      <vertAlign val="subscript"/>
      <sz val="11"/>
      <color rgb="FFFF0000"/>
      <name val="Calibri"/>
      <family val="2"/>
      <scheme val="minor"/>
    </font>
    <font>
      <vertAlign val="subscript"/>
      <sz val="11"/>
      <color theme="1"/>
      <name val="Calibri"/>
      <family val="2"/>
      <scheme val="minor"/>
    </font>
    <font>
      <vertAlign val="subscript"/>
      <sz val="11"/>
      <name val="Calibri"/>
      <family val="2"/>
      <scheme val="minor"/>
    </font>
    <font>
      <b/>
      <sz val="11"/>
      <color theme="0"/>
      <name val="Calibri"/>
      <family val="2"/>
    </font>
    <font>
      <sz val="11"/>
      <color theme="0" tint="-0.249977111117893"/>
      <name val="Calibri"/>
      <family val="2"/>
      <scheme val="minor"/>
    </font>
    <font>
      <b/>
      <sz val="11"/>
      <color theme="0" tint="-0.249977111117893"/>
      <name val="Calibri"/>
      <family val="2"/>
      <scheme val="minor"/>
    </font>
    <font>
      <b/>
      <sz val="11"/>
      <color theme="0" tint="-0.34998626667073579"/>
      <name val="Calibri"/>
      <family val="2"/>
      <scheme val="minor"/>
    </font>
    <font>
      <sz val="11"/>
      <color theme="0" tint="-0.34998626667073579"/>
      <name val="Calibri"/>
      <family val="2"/>
      <scheme val="minor"/>
    </font>
    <font>
      <b/>
      <sz val="11"/>
      <color theme="0" tint="-0.499984740745262"/>
      <name val="Calibri"/>
      <family val="2"/>
      <scheme val="minor"/>
    </font>
    <font>
      <sz val="11"/>
      <color theme="0" tint="-0.499984740745262"/>
      <name val="Calibri"/>
      <family val="2"/>
      <scheme val="minor"/>
    </font>
    <font>
      <b/>
      <vertAlign val="superscript"/>
      <sz val="11"/>
      <color theme="0"/>
      <name val="Calibri"/>
      <family val="2"/>
      <scheme val="minor"/>
    </font>
    <font>
      <b/>
      <vertAlign val="subscript"/>
      <sz val="11"/>
      <color theme="0"/>
      <name val="Calibri"/>
      <family val="2"/>
    </font>
    <font>
      <b/>
      <vertAlign val="subscript"/>
      <sz val="11"/>
      <color theme="1"/>
      <name val="Calibri"/>
      <family val="2"/>
      <scheme val="minor"/>
    </font>
    <font>
      <b/>
      <vertAlign val="subscript"/>
      <sz val="11"/>
      <color rgb="FFFF0000"/>
      <name val="Calibri"/>
      <family val="2"/>
    </font>
    <font>
      <b/>
      <sz val="18"/>
      <color theme="0"/>
      <name val="Arial"/>
      <family val="2"/>
    </font>
    <font>
      <b/>
      <sz val="10"/>
      <color theme="0"/>
      <name val="Arial"/>
      <family val="2"/>
    </font>
    <font>
      <u/>
      <sz val="10"/>
      <color theme="10"/>
      <name val="Arial"/>
      <family val="2"/>
    </font>
    <font>
      <sz val="10"/>
      <color rgb="FFFF0000"/>
      <name val="Arial"/>
      <family val="2"/>
    </font>
    <font>
      <b/>
      <sz val="10"/>
      <color rgb="FFFF0000"/>
      <name val="Arial"/>
      <family val="2"/>
    </font>
    <font>
      <b/>
      <sz val="10"/>
      <color theme="0" tint="-0.249977111117893"/>
      <name val="Arial"/>
      <family val="2"/>
    </font>
    <font>
      <sz val="10"/>
      <color theme="0" tint="-0.249977111117893"/>
      <name val="Arial"/>
      <family val="2"/>
    </font>
    <font>
      <sz val="11"/>
      <color theme="1"/>
      <name val="Arial"/>
      <family val="2"/>
    </font>
    <font>
      <b/>
      <i/>
      <sz val="10"/>
      <color theme="0" tint="-0.249977111117893"/>
      <name val="Arial"/>
      <family val="2"/>
    </font>
    <font>
      <i/>
      <sz val="10"/>
      <color theme="0" tint="-0.249977111117893"/>
      <name val="Arial"/>
      <family val="2"/>
    </font>
    <font>
      <b/>
      <u/>
      <sz val="11"/>
      <name val="Calibri"/>
      <family val="2"/>
      <scheme val="minor"/>
    </font>
    <font>
      <b/>
      <sz val="11"/>
      <name val="Arial"/>
      <family val="2"/>
    </font>
    <font>
      <sz val="11"/>
      <name val="Arial"/>
      <family val="2"/>
    </font>
    <font>
      <vertAlign val="superscrip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
      <b/>
      <vertAlign val="subscript"/>
      <sz val="10"/>
      <color theme="0"/>
      <name val="Calibri"/>
      <family val="2"/>
      <scheme val="minor"/>
    </font>
    <font>
      <sz val="10"/>
      <color rgb="FFFF0000"/>
      <name val="Calibri"/>
      <family val="2"/>
      <scheme val="minor"/>
    </font>
    <font>
      <sz val="11"/>
      <color rgb="FFFF0000"/>
      <name val="Arial"/>
      <family val="2"/>
    </font>
    <font>
      <b/>
      <vertAlign val="subscript"/>
      <sz val="11"/>
      <name val="Calibri"/>
      <family val="2"/>
      <scheme val="minor"/>
    </font>
    <font>
      <b/>
      <u/>
      <sz val="10"/>
      <color theme="6" tint="-0.499984740745262"/>
      <name val="Arial"/>
      <family val="2"/>
    </font>
    <font>
      <b/>
      <u/>
      <sz val="20"/>
      <color theme="6" tint="-0.499984740745262"/>
      <name val="Arial"/>
      <family val="2"/>
    </font>
    <font>
      <i/>
      <sz val="10"/>
      <name val="Arial"/>
      <family val="2"/>
    </font>
    <font>
      <b/>
      <u/>
      <sz val="14"/>
      <color theme="3" tint="0.59999389629810485"/>
      <name val="Arial"/>
      <family val="2"/>
    </font>
    <font>
      <b/>
      <sz val="9"/>
      <color rgb="FFFF0000"/>
      <name val="Arial"/>
      <family val="2"/>
    </font>
    <font>
      <b/>
      <i/>
      <sz val="10"/>
      <name val="Arial"/>
      <family val="2"/>
    </font>
    <font>
      <b/>
      <sz val="11"/>
      <color theme="0"/>
      <name val="Arial"/>
      <family val="2"/>
    </font>
    <font>
      <b/>
      <sz val="9"/>
      <name val="Arial"/>
      <family val="2"/>
    </font>
    <font>
      <sz val="9"/>
      <name val="Arial"/>
      <family val="2"/>
    </font>
    <font>
      <sz val="11"/>
      <color theme="1"/>
      <name val="Times New Roman"/>
      <family val="1"/>
    </font>
    <font>
      <sz val="11"/>
      <color theme="1"/>
      <name val="Calibri"/>
      <family val="1"/>
    </font>
    <font>
      <sz val="11"/>
      <color rgb="FF00B050"/>
      <name val="Calibri"/>
      <family val="2"/>
      <scheme val="minor"/>
    </font>
    <font>
      <vertAlign val="superscript"/>
      <sz val="11"/>
      <color theme="1"/>
      <name val="Times New Roman"/>
      <family val="1"/>
    </font>
    <font>
      <vertAlign val="superscript"/>
      <sz val="11"/>
      <color theme="1"/>
      <name val="Calibri"/>
      <family val="2"/>
    </font>
    <font>
      <vertAlign val="subscript"/>
      <sz val="11"/>
      <color theme="1"/>
      <name val="Times New Roman"/>
      <family val="1"/>
    </font>
    <font>
      <sz val="11"/>
      <color rgb="FFFF0000"/>
      <name val="Times New Roman"/>
      <family val="1"/>
    </font>
    <font>
      <vertAlign val="subscript"/>
      <sz val="11"/>
      <color rgb="FFFF0000"/>
      <name val="Times New Roman"/>
      <family val="1"/>
    </font>
    <font>
      <vertAlign val="superscript"/>
      <sz val="11"/>
      <color rgb="FFFF0000"/>
      <name val="Times New Roman"/>
      <family val="1"/>
    </font>
    <font>
      <sz val="11"/>
      <name val="Times New Roman"/>
      <family val="1"/>
    </font>
    <font>
      <sz val="11"/>
      <color theme="0"/>
      <name val="Calibri"/>
      <family val="2"/>
      <scheme val="minor"/>
    </font>
    <font>
      <strike/>
      <sz val="11"/>
      <name val="Calibri"/>
      <family val="2"/>
      <scheme val="minor"/>
    </font>
    <font>
      <i/>
      <sz val="11"/>
      <name val="Calibri"/>
      <family val="2"/>
      <scheme val="minor"/>
    </font>
    <font>
      <sz val="10"/>
      <color indexed="8"/>
      <name val="Arial"/>
      <family val="2"/>
    </font>
    <font>
      <sz val="8"/>
      <name val="Calibri"/>
      <family val="2"/>
      <scheme val="minor"/>
    </font>
    <font>
      <sz val="11"/>
      <color rgb="FF9C5700"/>
      <name val="Calibri"/>
      <family val="2"/>
      <scheme val="minor"/>
    </font>
    <font>
      <b/>
      <sz val="10"/>
      <color indexed="8"/>
      <name val="Arial"/>
      <family val="2"/>
    </font>
    <font>
      <b/>
      <sz val="11"/>
      <color rgb="FFFF0000"/>
      <name val="Times New Roman"/>
      <family val="1"/>
    </font>
  </fonts>
  <fills count="41">
    <fill>
      <patternFill patternType="none"/>
    </fill>
    <fill>
      <patternFill patternType="gray125"/>
    </fill>
    <fill>
      <patternFill patternType="solid">
        <fgColor theme="2" tint="-0.249977111117893"/>
        <bgColor indexed="64"/>
      </patternFill>
    </fill>
    <fill>
      <patternFill patternType="solid">
        <fgColor rgb="FF002060"/>
        <bgColor indexed="64"/>
      </patternFill>
    </fill>
    <fill>
      <patternFill patternType="solid">
        <fgColor theme="1"/>
        <bgColor indexed="64"/>
      </patternFill>
    </fill>
    <fill>
      <patternFill patternType="solid">
        <fgColor theme="0"/>
        <bgColor indexed="64"/>
      </patternFill>
    </fill>
    <fill>
      <patternFill patternType="solid">
        <fgColor rgb="FF7030A0"/>
        <bgColor indexed="64"/>
      </patternFill>
    </fill>
    <fill>
      <patternFill patternType="solid">
        <fgColor theme="6" tint="-0.49998474074526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79998168889431442"/>
        <bgColor indexed="64"/>
      </patternFill>
    </fill>
    <fill>
      <patternFill patternType="solid">
        <fgColor rgb="FFFFC000"/>
        <bgColor indexed="64"/>
      </patternFill>
    </fill>
    <fill>
      <patternFill patternType="solid">
        <fgColor rgb="FF44546A"/>
        <bgColor indexed="64"/>
      </patternFill>
    </fill>
    <fill>
      <patternFill patternType="gray0625">
        <fgColor theme="0" tint="-0.24994659260841701"/>
        <bgColor theme="0"/>
      </patternFill>
    </fill>
    <fill>
      <patternFill patternType="solid">
        <fgColor theme="0"/>
        <bgColor theme="0" tint="-0.24994659260841701"/>
      </patternFill>
    </fill>
    <fill>
      <patternFill patternType="solid">
        <fgColor theme="0"/>
        <bgColor auto="1"/>
      </patternFill>
    </fill>
    <fill>
      <patternFill patternType="gray125">
        <fgColor theme="0" tint="-0.24994659260841701"/>
        <bgColor theme="0"/>
      </patternFill>
    </fill>
    <fill>
      <patternFill patternType="gray125">
        <fgColor theme="0" tint="-0.24994659260841701"/>
        <bgColor indexed="65"/>
      </patternFill>
    </fill>
    <fill>
      <patternFill patternType="solid">
        <fgColor theme="0" tint="-0.34998626667073579"/>
        <bgColor indexed="64"/>
      </patternFill>
    </fill>
    <fill>
      <patternFill patternType="solid">
        <fgColor theme="0"/>
        <bgColor theme="0"/>
      </patternFill>
    </fill>
    <fill>
      <patternFill patternType="solid">
        <fgColor theme="0" tint="-0.14999847407452621"/>
        <bgColor indexed="64"/>
      </patternFill>
    </fill>
    <fill>
      <patternFill patternType="solid">
        <fgColor indexed="9"/>
        <bgColor indexed="64"/>
      </patternFill>
    </fill>
    <fill>
      <patternFill patternType="lightGray">
        <fgColor theme="0" tint="-0.24994659260841701"/>
        <bgColor theme="0" tint="-4.9989318521683403E-2"/>
      </patternFill>
    </fill>
    <fill>
      <patternFill patternType="lightGray">
        <fgColor theme="0" tint="-0.24994659260841701"/>
        <bgColor theme="0"/>
      </patternFill>
    </fill>
    <fill>
      <patternFill patternType="solid">
        <fgColor rgb="FF00B050"/>
        <bgColor indexed="64"/>
      </patternFill>
    </fill>
    <fill>
      <patternFill patternType="solid">
        <fgColor rgb="FFFF0000"/>
        <bgColor indexed="64"/>
      </patternFill>
    </fill>
    <fill>
      <patternFill patternType="gray125">
        <fgColor theme="0" tint="-0.24994659260841701"/>
        <bgColor theme="0" tint="-4.9989318521683403E-2"/>
      </patternFill>
    </fill>
    <fill>
      <patternFill patternType="solid">
        <fgColor rgb="FF00B0F0"/>
        <bgColor indexed="64"/>
      </patternFill>
    </fill>
    <fill>
      <patternFill patternType="solid">
        <fgColor theme="0" tint="-0.249977111117893"/>
        <bgColor indexed="64"/>
      </patternFill>
    </fill>
    <fill>
      <patternFill patternType="lightGray">
        <bgColor theme="0"/>
      </patternFill>
    </fill>
    <fill>
      <patternFill patternType="solid">
        <fgColor rgb="FF0070C0"/>
        <bgColor indexed="64"/>
      </patternFill>
    </fill>
    <fill>
      <patternFill patternType="solid">
        <fgColor theme="4" tint="0.79998168889431442"/>
        <bgColor indexed="64"/>
      </patternFill>
    </fill>
    <fill>
      <patternFill patternType="solid">
        <fgColor indexed="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C00000"/>
        <bgColor indexed="64"/>
      </patternFill>
    </fill>
    <fill>
      <patternFill patternType="solid">
        <fgColor rgb="FF92D050"/>
        <bgColor indexed="64"/>
      </patternFill>
    </fill>
    <fill>
      <patternFill patternType="solid">
        <fgColor rgb="FFFFEB9C"/>
      </patternFill>
    </fill>
    <fill>
      <patternFill patternType="solid">
        <fgColor theme="9" tint="0.79998168889431442"/>
        <bgColor indexed="64"/>
      </patternFill>
    </fill>
  </fills>
  <borders count="20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theme="0" tint="-0.34998626667073579"/>
      </left>
      <right/>
      <top style="thin">
        <color theme="0" tint="-0.34998626667073579"/>
      </top>
      <bottom/>
      <diagonal/>
    </border>
    <border>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bottom style="double">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bottom style="double">
        <color theme="0" tint="-0.249977111117893"/>
      </bottom>
      <diagonal/>
    </border>
    <border>
      <left style="thin">
        <color theme="0" tint="-0.249977111117893"/>
      </left>
      <right style="thin">
        <color theme="0" tint="-0.249977111117893"/>
      </right>
      <top style="double">
        <color theme="0" tint="-0.249977111117893"/>
      </top>
      <bottom style="double">
        <color theme="0" tint="-0.249977111117893"/>
      </bottom>
      <diagonal/>
    </border>
    <border>
      <left style="thin">
        <color theme="0" tint="-0.249977111117893"/>
      </left>
      <right style="thin">
        <color theme="0" tint="-0.249977111117893"/>
      </right>
      <top style="double">
        <color theme="0" tint="-0.249977111117893"/>
      </top>
      <bottom style="thin">
        <color theme="0" tint="-0.249977111117893"/>
      </bottom>
      <diagonal/>
    </border>
    <border>
      <left style="thin">
        <color theme="0" tint="-0.249977111117893"/>
      </left>
      <right style="thin">
        <color theme="0" tint="-0.249977111117893"/>
      </right>
      <top style="double">
        <color theme="0" tint="-0.249977111117893"/>
      </top>
      <bottom/>
      <diagonal/>
    </border>
    <border>
      <left style="thin">
        <color theme="0" tint="-0.249977111117893"/>
      </left>
      <right/>
      <top style="thin">
        <color theme="0" tint="-0.249977111117893"/>
      </top>
      <bottom style="double">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double">
        <color theme="0" tint="-0.249977111117893"/>
      </top>
      <bottom style="double">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diagonal/>
    </border>
    <border>
      <left/>
      <right style="thin">
        <color theme="0" tint="-0.249977111117893"/>
      </right>
      <top/>
      <bottom style="thin">
        <color theme="0" tint="-0.249977111117893"/>
      </bottom>
      <diagonal/>
    </border>
    <border>
      <left/>
      <right style="thin">
        <color theme="0" tint="-0.249977111117893"/>
      </right>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thin">
        <color theme="0" tint="-0.249977111117893"/>
      </left>
      <right/>
      <top style="double">
        <color theme="0" tint="-0.249977111117893"/>
      </top>
      <bottom/>
      <diagonal/>
    </border>
    <border>
      <left/>
      <right/>
      <top style="thin">
        <color theme="0" tint="-0.249977111117893"/>
      </top>
      <bottom style="thin">
        <color theme="0" tint="-0.249977111117893"/>
      </bottom>
      <diagonal/>
    </border>
    <border>
      <left/>
      <right/>
      <top style="thin">
        <color theme="0" tint="-0.249977111117893"/>
      </top>
      <bottom/>
      <diagonal/>
    </border>
    <border>
      <left style="thin">
        <color theme="0" tint="-0.249977111117893"/>
      </left>
      <right style="thin">
        <color theme="0" tint="-0.249977111117893"/>
      </right>
      <top style="thin">
        <color theme="0" tint="-0.249977111117893"/>
      </top>
      <bottom style="hair">
        <color theme="0" tint="-0.249977111117893"/>
      </bottom>
      <diagonal/>
    </border>
    <border>
      <left style="thin">
        <color theme="0" tint="-0.249977111117893"/>
      </left>
      <right style="thin">
        <color theme="0" tint="-0.249977111117893"/>
      </right>
      <top/>
      <bottom style="dashed">
        <color theme="0" tint="-0.249977111117893"/>
      </bottom>
      <diagonal/>
    </border>
    <border>
      <left style="thin">
        <color theme="0" tint="-0.249977111117893"/>
      </left>
      <right style="thin">
        <color theme="0" tint="-0.249977111117893"/>
      </right>
      <top/>
      <bottom style="hair">
        <color theme="0" tint="-0.249977111117893"/>
      </bottom>
      <diagonal/>
    </border>
    <border>
      <left style="thin">
        <color theme="0" tint="-0.249977111117893"/>
      </left>
      <right style="thin">
        <color theme="0" tint="-0.249977111117893"/>
      </right>
      <top style="thin">
        <color theme="0" tint="-0.249977111117893"/>
      </top>
      <bottom style="dashed">
        <color theme="0" tint="-0.249977111117893"/>
      </bottom>
      <diagonal/>
    </border>
    <border>
      <left style="thin">
        <color theme="0" tint="-0.249977111117893"/>
      </left>
      <right/>
      <top style="thin">
        <color theme="0" tint="-0.249977111117893"/>
      </top>
      <bottom style="dashed">
        <color theme="0" tint="-0.249977111117893"/>
      </bottom>
      <diagonal/>
    </border>
    <border>
      <left style="thin">
        <color theme="0" tint="-0.249977111117893"/>
      </left>
      <right/>
      <top/>
      <bottom style="dashed">
        <color theme="0" tint="-0.249977111117893"/>
      </bottom>
      <diagonal/>
    </border>
    <border>
      <left/>
      <right/>
      <top/>
      <bottom style="dashed">
        <color theme="0" tint="-0.249977111117893"/>
      </bottom>
      <diagonal/>
    </border>
    <border>
      <left/>
      <right style="thin">
        <color theme="0" tint="-0.249977111117893"/>
      </right>
      <top/>
      <bottom style="dashed">
        <color theme="0" tint="-0.249977111117893"/>
      </bottom>
      <diagonal/>
    </border>
    <border>
      <left style="thin">
        <color theme="0" tint="-0.249977111117893"/>
      </left>
      <right style="thin">
        <color theme="0" tint="-0.249977111117893"/>
      </right>
      <top style="hair">
        <color theme="0" tint="-0.249977111117893"/>
      </top>
      <bottom style="thin">
        <color theme="0" tint="-0.249977111117893"/>
      </bottom>
      <diagonal/>
    </border>
    <border>
      <left style="thin">
        <color theme="0" tint="-0.249977111117893"/>
      </left>
      <right/>
      <top style="dashed">
        <color theme="0" tint="-0.249977111117893"/>
      </top>
      <bottom style="dashed">
        <color theme="0" tint="-0.249977111117893"/>
      </bottom>
      <diagonal/>
    </border>
    <border>
      <left style="thin">
        <color theme="0" tint="-0.249977111117893"/>
      </left>
      <right/>
      <top style="dashed">
        <color theme="0" tint="-0.249977111117893"/>
      </top>
      <bottom style="thin">
        <color theme="0" tint="-0.249977111117893"/>
      </bottom>
      <diagonal/>
    </border>
    <border>
      <left style="thin">
        <color theme="0" tint="-0.249977111117893"/>
      </left>
      <right/>
      <top style="dashed">
        <color theme="0" tint="-0.249977111117893"/>
      </top>
      <bottom style="double">
        <color theme="0" tint="-0.249977111117893"/>
      </bottom>
      <diagonal/>
    </border>
    <border>
      <left style="thin">
        <color theme="0" tint="-0.249977111117893"/>
      </left>
      <right style="thin">
        <color theme="0" tint="-0.249977111117893"/>
      </right>
      <top style="hair">
        <color theme="0" tint="-0.249977111117893"/>
      </top>
      <bottom/>
      <diagonal/>
    </border>
    <border>
      <left style="thin">
        <color theme="0" tint="-0.249977111117893"/>
      </left>
      <right style="thin">
        <color theme="0" tint="-0.249977111117893"/>
      </right>
      <top style="dashed">
        <color theme="0" tint="-0.249977111117893"/>
      </top>
      <bottom style="dashed">
        <color theme="0" tint="-0.249977111117893"/>
      </bottom>
      <diagonal/>
    </border>
    <border>
      <left style="dashed">
        <color theme="0" tint="-0.249977111117893"/>
      </left>
      <right style="dashed">
        <color theme="0" tint="-0.249977111117893"/>
      </right>
      <top style="dashed">
        <color theme="0" tint="-0.249977111117893"/>
      </top>
      <bottom style="dashed">
        <color theme="0" tint="-0.249977111117893"/>
      </bottom>
      <diagonal/>
    </border>
    <border>
      <left style="thin">
        <color theme="0" tint="-0.249977111117893"/>
      </left>
      <right style="thin">
        <color theme="0" tint="-0.249977111117893"/>
      </right>
      <top style="dashed">
        <color theme="0" tint="-0.249977111117893"/>
      </top>
      <bottom style="thin">
        <color theme="0" tint="-0.249977111117893"/>
      </bottom>
      <diagonal/>
    </border>
    <border>
      <left style="thin">
        <color theme="0" tint="-0.249977111117893"/>
      </left>
      <right style="thin">
        <color theme="0" tint="-0.249977111117893"/>
      </right>
      <top style="dashed">
        <color theme="0" tint="-0.249977111117893"/>
      </top>
      <bottom style="double">
        <color theme="0" tint="-0.249977111117893"/>
      </bottom>
      <diagonal/>
    </border>
    <border>
      <left style="thin">
        <color theme="0" tint="-0.249977111117893"/>
      </left>
      <right style="thin">
        <color theme="0" tint="-0.249977111117893"/>
      </right>
      <top style="dashed">
        <color theme="0" tint="-0.249977111117893"/>
      </top>
      <bottom/>
      <diagonal/>
    </border>
    <border>
      <left/>
      <right style="thin">
        <color theme="0" tint="-0.249977111117893"/>
      </right>
      <top style="thin">
        <color theme="0" tint="-0.249977111117893"/>
      </top>
      <bottom style="dashed">
        <color theme="0" tint="-0.249977111117893"/>
      </bottom>
      <diagonal/>
    </border>
    <border>
      <left style="thin">
        <color theme="0" tint="-0.249977111117893"/>
      </left>
      <right style="thin">
        <color theme="0" tint="-0.249977111117893"/>
      </right>
      <top style="double">
        <color theme="0" tint="-0.249977111117893"/>
      </top>
      <bottom style="dashed">
        <color theme="0" tint="-0.249977111117893"/>
      </bottom>
      <diagonal/>
    </border>
    <border>
      <left/>
      <right style="thin">
        <color theme="0" tint="-0.249977111117893"/>
      </right>
      <top style="double">
        <color theme="0" tint="-0.249977111117893"/>
      </top>
      <bottom style="dashed">
        <color theme="0" tint="-0.249977111117893"/>
      </bottom>
      <diagonal/>
    </border>
    <border>
      <left/>
      <right style="thin">
        <color theme="0" tint="-0.249977111117893"/>
      </right>
      <top style="dashed">
        <color theme="0" tint="-0.249977111117893"/>
      </top>
      <bottom style="dashed">
        <color theme="0" tint="-0.249977111117893"/>
      </bottom>
      <diagonal/>
    </border>
    <border>
      <left/>
      <right style="thin">
        <color theme="0" tint="-0.249977111117893"/>
      </right>
      <top style="dashed">
        <color theme="0" tint="-0.249977111117893"/>
      </top>
      <bottom style="thin">
        <color theme="0" tint="-0.249977111117893"/>
      </bottom>
      <diagonal/>
    </border>
    <border>
      <left/>
      <right style="thin">
        <color theme="0" tint="-0.249977111117893"/>
      </right>
      <top style="dashed">
        <color theme="0" tint="-0.249977111117893"/>
      </top>
      <bottom style="double">
        <color theme="0" tint="-0.249977111117893"/>
      </bottom>
      <diagonal/>
    </border>
    <border>
      <left/>
      <right/>
      <top style="dashed">
        <color theme="0" tint="-0.249977111117893"/>
      </top>
      <bottom style="dashed">
        <color theme="0" tint="-0.249977111117893"/>
      </bottom>
      <diagonal/>
    </border>
    <border>
      <left/>
      <right/>
      <top style="dashed">
        <color theme="0" tint="-0.249977111117893"/>
      </top>
      <bottom style="thin">
        <color theme="0" tint="-0.249977111117893"/>
      </bottom>
      <diagonal/>
    </border>
    <border>
      <left/>
      <right/>
      <top style="dashed">
        <color theme="0" tint="-0.249977111117893"/>
      </top>
      <bottom style="double">
        <color theme="0" tint="-0.249977111117893"/>
      </bottom>
      <diagonal/>
    </border>
    <border>
      <left/>
      <right/>
      <top style="double">
        <color theme="0" tint="-0.249977111117893"/>
      </top>
      <bottom style="dashed">
        <color theme="0" tint="-0.249977111117893"/>
      </bottom>
      <diagonal/>
    </border>
    <border>
      <left style="dashed">
        <color theme="0" tint="-0.249977111117893"/>
      </left>
      <right style="dashed">
        <color theme="0" tint="-0.249977111117893"/>
      </right>
      <top/>
      <bottom style="dashed">
        <color theme="0" tint="-0.249977111117893"/>
      </bottom>
      <diagonal/>
    </border>
    <border>
      <left style="dashed">
        <color theme="0" tint="-0.249977111117893"/>
      </left>
      <right style="dashed">
        <color theme="0" tint="-0.249977111117893"/>
      </right>
      <top style="dashed">
        <color theme="0" tint="-0.249977111117893"/>
      </top>
      <bottom style="double">
        <color theme="0" tint="-0.249977111117893"/>
      </bottom>
      <diagonal/>
    </border>
    <border>
      <left style="dashed">
        <color theme="0" tint="-0.249977111117893"/>
      </left>
      <right style="dashed">
        <color theme="0" tint="-0.249977111117893"/>
      </right>
      <top/>
      <bottom style="double">
        <color theme="0" tint="-0.249977111117893"/>
      </bottom>
      <diagonal/>
    </border>
    <border>
      <left style="dashed">
        <color theme="0" tint="-0.249977111117893"/>
      </left>
      <right style="dashed">
        <color theme="0" tint="-0.249977111117893"/>
      </right>
      <top style="double">
        <color theme="0" tint="-0.249977111117893"/>
      </top>
      <bottom style="dashed">
        <color theme="0" tint="-0.249977111117893"/>
      </bottom>
      <diagonal/>
    </border>
    <border>
      <left style="thin">
        <color theme="0" tint="-0.249977111117893"/>
      </left>
      <right style="thin">
        <color theme="0" tint="-0.249977111117893"/>
      </right>
      <top style="hair">
        <color theme="0" tint="-0.249977111117893"/>
      </top>
      <bottom style="dashed">
        <color theme="0" tint="-0.249977111117893"/>
      </bottom>
      <diagonal/>
    </border>
    <border>
      <left style="thin">
        <color theme="0" tint="-0.249977111117893"/>
      </left>
      <right/>
      <top style="double">
        <color theme="0" tint="-0.249977111117893"/>
      </top>
      <bottom style="dashed">
        <color theme="0" tint="-0.249977111117893"/>
      </bottom>
      <diagonal/>
    </border>
    <border>
      <left style="dashed">
        <color theme="0" tint="-0.249977111117893"/>
      </left>
      <right style="dashed">
        <color theme="0" tint="-0.249977111117893"/>
      </right>
      <top/>
      <bottom/>
      <diagonal/>
    </border>
    <border>
      <left style="dashed">
        <color theme="0" tint="-0.249977111117893"/>
      </left>
      <right style="dashed">
        <color theme="0" tint="-0.249977111117893"/>
      </right>
      <top style="dashed">
        <color theme="0" tint="-0.249977111117893"/>
      </top>
      <bottom/>
      <diagonal/>
    </border>
    <border>
      <left style="dashed">
        <color theme="0" tint="-0.249977111117893"/>
      </left>
      <right style="dashed">
        <color theme="0" tint="-0.249977111117893"/>
      </right>
      <top style="double">
        <color theme="0" tint="-0.249977111117893"/>
      </top>
      <bottom/>
      <diagonal/>
    </border>
    <border>
      <left style="dashed">
        <color theme="0" tint="-0.249977111117893"/>
      </left>
      <right style="dashed">
        <color theme="0" tint="-0.249977111117893"/>
      </right>
      <top style="double">
        <color theme="0" tint="-0.249977111117893"/>
      </top>
      <bottom style="double">
        <color theme="0" tint="-0.249977111117893"/>
      </bottom>
      <diagonal/>
    </border>
    <border>
      <left/>
      <right style="thin">
        <color theme="0" tint="-0.249977111117893"/>
      </right>
      <top style="double">
        <color theme="0" tint="-0.249977111117893"/>
      </top>
      <bottom/>
      <diagonal/>
    </border>
    <border>
      <left/>
      <right style="thin">
        <color theme="0" tint="-0.249977111117893"/>
      </right>
      <top style="double">
        <color theme="0" tint="-0.249977111117893"/>
      </top>
      <bottom style="double">
        <color theme="0" tint="-0.249977111117893"/>
      </bottom>
      <diagonal/>
    </border>
    <border>
      <left/>
      <right/>
      <top style="double">
        <color theme="0" tint="-0.249977111117893"/>
      </top>
      <bottom style="double">
        <color theme="0" tint="-0.249977111117893"/>
      </bottom>
      <diagonal/>
    </border>
    <border>
      <left/>
      <right/>
      <top/>
      <bottom style="double">
        <color theme="0" tint="-0.249977111117893"/>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top style="hair">
        <color theme="0" tint="-0.249977111117893"/>
      </top>
      <bottom/>
      <diagonal/>
    </border>
    <border>
      <left/>
      <right/>
      <top style="double">
        <color theme="0" tint="-0.249977111117893"/>
      </top>
      <bottom/>
      <diagonal/>
    </border>
    <border>
      <left style="thin">
        <color theme="0" tint="-0.249977111117893"/>
      </left>
      <right/>
      <top style="thin">
        <color theme="0" tint="-0.249977111117893"/>
      </top>
      <bottom style="hair">
        <color theme="0" tint="-0.249977111117893"/>
      </bottom>
      <diagonal/>
    </border>
    <border>
      <left style="thin">
        <color theme="0" tint="-0.249977111117893"/>
      </left>
      <right/>
      <top/>
      <bottom style="hair">
        <color theme="0" tint="-0.249977111117893"/>
      </bottom>
      <diagonal/>
    </border>
    <border>
      <left style="thin">
        <color theme="0" tint="-0.249977111117893"/>
      </left>
      <right/>
      <top style="double">
        <color theme="0" tint="-0.249977111117893"/>
      </top>
      <bottom style="hair">
        <color theme="0" tint="-0.249977111117893"/>
      </bottom>
      <diagonal/>
    </border>
    <border>
      <left/>
      <right/>
      <top/>
      <bottom style="hair">
        <color theme="0" tint="-0.249977111117893"/>
      </bottom>
      <diagonal/>
    </border>
    <border>
      <left style="thin">
        <color theme="0" tint="-0.249977111117893"/>
      </left>
      <right style="thin">
        <color theme="0" tint="-0.249977111117893"/>
      </right>
      <top style="hair">
        <color theme="0" tint="-0.249977111117893"/>
      </top>
      <bottom style="hair">
        <color theme="0" tint="-0.249977111117893"/>
      </bottom>
      <diagonal/>
    </border>
    <border>
      <left style="thin">
        <color theme="0" tint="-0.249977111117893"/>
      </left>
      <right style="thin">
        <color theme="0" tint="-0.249977111117893"/>
      </right>
      <top style="double">
        <color theme="0" tint="-0.249977111117893"/>
      </top>
      <bottom style="hair">
        <color theme="0" tint="-0.249977111117893"/>
      </bottom>
      <diagonal/>
    </border>
    <border>
      <left style="thin">
        <color theme="0" tint="-0.249977111117893"/>
      </left>
      <right/>
      <top style="hair">
        <color theme="0" tint="-0.249977111117893"/>
      </top>
      <bottom style="hair">
        <color theme="0" tint="-0.249977111117893"/>
      </bottom>
      <diagonal/>
    </border>
    <border>
      <left/>
      <right/>
      <top style="hair">
        <color theme="0" tint="-0.249977111117893"/>
      </top>
      <bottom style="hair">
        <color theme="0" tint="-0.249977111117893"/>
      </bottom>
      <diagonal/>
    </border>
    <border>
      <left style="thin">
        <color theme="0" tint="-0.249977111117893"/>
      </left>
      <right style="thin">
        <color theme="0" tint="-0.249977111117893"/>
      </right>
      <top style="hair">
        <color theme="0" tint="-0.249977111117893"/>
      </top>
      <bottom style="double">
        <color theme="0" tint="-0.249977111117893"/>
      </bottom>
      <diagonal/>
    </border>
    <border>
      <left style="thin">
        <color theme="0" tint="-0.249977111117893"/>
      </left>
      <right/>
      <top style="hair">
        <color theme="0" tint="-0.249977111117893"/>
      </top>
      <bottom style="double">
        <color theme="0" tint="-0.249977111117893"/>
      </bottom>
      <diagonal/>
    </border>
    <border>
      <left/>
      <right/>
      <top style="hair">
        <color theme="0" tint="-0.249977111117893"/>
      </top>
      <bottom/>
      <diagonal/>
    </border>
    <border>
      <left/>
      <right/>
      <top style="double">
        <color theme="0" tint="-0.249977111117893"/>
      </top>
      <bottom style="hair">
        <color theme="0" tint="-0.249977111117893"/>
      </bottom>
      <diagonal/>
    </border>
    <border>
      <left/>
      <right/>
      <top style="thin">
        <color theme="0" tint="-0.249977111117893"/>
      </top>
      <bottom style="hair">
        <color theme="0" tint="-0.249977111117893"/>
      </bottom>
      <diagonal/>
    </border>
    <border>
      <left/>
      <right/>
      <top style="hair">
        <color theme="0" tint="-0.249977111117893"/>
      </top>
      <bottom style="double">
        <color theme="0" tint="-0.249977111117893"/>
      </bottom>
      <diagonal/>
    </border>
    <border>
      <left/>
      <right style="thin">
        <color theme="0" tint="-0.249977111117893"/>
      </right>
      <top style="hair">
        <color theme="0" tint="-0.249977111117893"/>
      </top>
      <bottom/>
      <diagonal/>
    </border>
    <border>
      <left/>
      <right style="thin">
        <color theme="0" tint="-0.249977111117893"/>
      </right>
      <top style="hair">
        <color theme="0" tint="-0.249977111117893"/>
      </top>
      <bottom style="double">
        <color theme="0" tint="-0.249977111117893"/>
      </bottom>
      <diagonal/>
    </border>
    <border>
      <left style="thin">
        <color theme="0" tint="-0.249977111117893"/>
      </left>
      <right style="thin">
        <color theme="0" tint="-0.14999847407452621"/>
      </right>
      <top style="thin">
        <color theme="0" tint="-0.249977111117893"/>
      </top>
      <bottom/>
      <diagonal/>
    </border>
    <border>
      <left style="thin">
        <color theme="0" tint="-0.249977111117893"/>
      </left>
      <right style="thin">
        <color theme="0" tint="-0.14999847407452621"/>
      </right>
      <top/>
      <bottom/>
      <diagonal/>
    </border>
    <border>
      <left style="thin">
        <color theme="0" tint="-0.249977111117893"/>
      </left>
      <right style="thin">
        <color theme="0" tint="-0.14999847407452621"/>
      </right>
      <top/>
      <bottom style="thin">
        <color theme="0" tint="-0.249977111117893"/>
      </bottom>
      <diagonal/>
    </border>
    <border>
      <left style="thin">
        <color theme="0" tint="-0.249977111117893"/>
      </left>
      <right/>
      <top style="hair">
        <color theme="0" tint="-0.249977111117893"/>
      </top>
      <bottom style="thin">
        <color theme="0" tint="-0.249977111117893"/>
      </bottom>
      <diagonal/>
    </border>
    <border>
      <left style="thin">
        <color indexed="64"/>
      </left>
      <right style="thin">
        <color indexed="64"/>
      </right>
      <top/>
      <bottom style="thin">
        <color theme="0" tint="-0.24994659260841701"/>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theme="0" tint="-0.24994659260841701"/>
      </left>
      <right style="hair">
        <color theme="0" tint="-0.24994659260841701"/>
      </right>
      <top style="thin">
        <color theme="0" tint="-0.24994659260841701"/>
      </top>
      <bottom style="hair">
        <color theme="0" tint="-0.24994659260841701"/>
      </bottom>
      <diagonal/>
    </border>
    <border>
      <left style="hair">
        <color theme="0" tint="-0.24994659260841701"/>
      </left>
      <right style="hair">
        <color theme="0" tint="-0.24994659260841701"/>
      </right>
      <top style="thin">
        <color theme="0" tint="-0.24994659260841701"/>
      </top>
      <bottom style="hair">
        <color theme="0" tint="-0.24994659260841701"/>
      </bottom>
      <diagonal/>
    </border>
    <border>
      <left style="hair">
        <color theme="0" tint="-0.24994659260841701"/>
      </left>
      <right style="thin">
        <color theme="0" tint="-0.24994659260841701"/>
      </right>
      <top style="thin">
        <color theme="0" tint="-0.24994659260841701"/>
      </top>
      <bottom style="hair">
        <color theme="0" tint="-0.24994659260841701"/>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thin">
        <color theme="0" tint="-0.24994659260841701"/>
      </right>
      <top style="hair">
        <color theme="0" tint="-0.24994659260841701"/>
      </top>
      <bottom style="hair">
        <color theme="0" tint="-0.24994659260841701"/>
      </bottom>
      <diagonal/>
    </border>
    <border>
      <left style="thin">
        <color theme="0" tint="-0.24994659260841701"/>
      </left>
      <right style="hair">
        <color theme="0" tint="-0.24994659260841701"/>
      </right>
      <top style="hair">
        <color theme="0" tint="-0.24994659260841701"/>
      </top>
      <bottom style="double">
        <color theme="0" tint="-0.24994659260841701"/>
      </bottom>
      <diagonal/>
    </border>
    <border>
      <left style="hair">
        <color theme="0" tint="-0.24994659260841701"/>
      </left>
      <right style="hair">
        <color theme="0" tint="-0.24994659260841701"/>
      </right>
      <top style="hair">
        <color theme="0" tint="-0.24994659260841701"/>
      </top>
      <bottom style="double">
        <color theme="0" tint="-0.24994659260841701"/>
      </bottom>
      <diagonal/>
    </border>
    <border>
      <left style="hair">
        <color theme="0" tint="-0.24994659260841701"/>
      </left>
      <right style="thin">
        <color theme="0" tint="-0.24994659260841701"/>
      </right>
      <top style="hair">
        <color theme="0" tint="-0.24994659260841701"/>
      </top>
      <bottom style="double">
        <color theme="0" tint="-0.24994659260841701"/>
      </bottom>
      <diagonal/>
    </border>
    <border>
      <left style="thin">
        <color theme="0" tint="-0.24994659260841701"/>
      </left>
      <right style="hair">
        <color theme="0" tint="-0.24994659260841701"/>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style="hair">
        <color theme="0" tint="-0.24994659260841701"/>
      </left>
      <right style="thin">
        <color theme="0" tint="-0.24994659260841701"/>
      </right>
      <top/>
      <bottom style="hair">
        <color theme="0" tint="-0.24994659260841701"/>
      </bottom>
      <diagonal/>
    </border>
    <border>
      <left style="thin">
        <color theme="0" tint="-0.24994659260841701"/>
      </left>
      <right style="hair">
        <color theme="0" tint="-0.24994659260841701"/>
      </right>
      <top/>
      <bottom style="double">
        <color theme="0" tint="-0.24994659260841701"/>
      </bottom>
      <diagonal/>
    </border>
    <border>
      <left style="hair">
        <color theme="0" tint="-0.24994659260841701"/>
      </left>
      <right style="hair">
        <color theme="0" tint="-0.24994659260841701"/>
      </right>
      <top/>
      <bottom style="double">
        <color theme="0" tint="-0.24994659260841701"/>
      </bottom>
      <diagonal/>
    </border>
    <border>
      <left style="hair">
        <color theme="0" tint="-0.24994659260841701"/>
      </left>
      <right style="thin">
        <color theme="0" tint="-0.24994659260841701"/>
      </right>
      <top/>
      <bottom style="double">
        <color theme="0" tint="-0.24994659260841701"/>
      </bottom>
      <diagonal/>
    </border>
    <border>
      <left style="thin">
        <color theme="0" tint="-0.249977111117893"/>
      </left>
      <right style="hair">
        <color theme="0" tint="-0.249977111117893"/>
      </right>
      <top/>
      <bottom style="hair">
        <color theme="0" tint="-0.249977111117893"/>
      </bottom>
      <diagonal/>
    </border>
    <border>
      <left style="thin">
        <color theme="0" tint="-0.249977111117893"/>
      </left>
      <right style="hair">
        <color theme="0" tint="-0.249977111117893"/>
      </right>
      <top style="hair">
        <color theme="0" tint="-0.249977111117893"/>
      </top>
      <bottom style="hair">
        <color theme="0" tint="-0.249977111117893"/>
      </bottom>
      <diagonal/>
    </border>
    <border>
      <left style="hair">
        <color theme="0" tint="-0.249977111117893"/>
      </left>
      <right style="hair">
        <color theme="0" tint="-0.249977111117893"/>
      </right>
      <top style="hair">
        <color theme="0" tint="-0.249977111117893"/>
      </top>
      <bottom style="hair">
        <color theme="0" tint="-0.249977111117893"/>
      </bottom>
      <diagonal/>
    </border>
    <border>
      <left style="thin">
        <color theme="0" tint="-0.249977111117893"/>
      </left>
      <right style="hair">
        <color theme="0" tint="-0.249977111117893"/>
      </right>
      <top style="hair">
        <color theme="0" tint="-0.249977111117893"/>
      </top>
      <bottom style="double">
        <color theme="0" tint="-0.249977111117893"/>
      </bottom>
      <diagonal/>
    </border>
    <border>
      <left style="hair">
        <color theme="0" tint="-0.249977111117893"/>
      </left>
      <right style="hair">
        <color theme="0" tint="-0.249977111117893"/>
      </right>
      <top style="hair">
        <color theme="0" tint="-0.249977111117893"/>
      </top>
      <bottom style="double">
        <color theme="0" tint="-0.249977111117893"/>
      </bottom>
      <diagonal/>
    </border>
    <border>
      <left style="thin">
        <color theme="0" tint="-0.34998626667073579"/>
      </left>
      <right/>
      <top/>
      <bottom/>
      <diagonal/>
    </border>
    <border>
      <left style="thin">
        <color theme="0" tint="-0.24994659260841701"/>
      </left>
      <right/>
      <top style="thin">
        <color theme="0" tint="-0.24994659260841701"/>
      </top>
      <bottom style="thin">
        <color theme="0" tint="-0.24994659260841701"/>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style="thin">
        <color theme="0" tint="-0.34998626667073579"/>
      </left>
      <right style="thin">
        <color theme="0" tint="-0.249977111117893"/>
      </right>
      <top style="thin">
        <color theme="0" tint="-0.249977111117893"/>
      </top>
      <bottom style="thin">
        <color theme="0" tint="-0.249977111117893"/>
      </bottom>
      <diagonal/>
    </border>
    <border>
      <left/>
      <right/>
      <top style="thin">
        <color theme="0" tint="-0.34998626667073579"/>
      </top>
      <bottom style="thin">
        <color theme="0" tint="-0.34998626667073579"/>
      </bottom>
      <diagonal/>
    </border>
    <border>
      <left style="thin">
        <color theme="0" tint="-0.34998626667073579"/>
      </left>
      <right/>
      <top style="thin">
        <color theme="0" tint="-0.249977111117893"/>
      </top>
      <bottom/>
      <diagonal/>
    </border>
    <border>
      <left style="thin">
        <color theme="0" tint="-0.34998626667073579"/>
      </left>
      <right/>
      <top style="thin">
        <color theme="0" tint="-0.34998626667073579"/>
      </top>
      <bottom style="thin">
        <color theme="0" tint="-0.34998626667073579"/>
      </bottom>
      <diagonal/>
    </border>
    <border>
      <left style="hair">
        <color theme="0" tint="-0.249977111117893"/>
      </left>
      <right style="hair">
        <color theme="0" tint="-0.249977111117893"/>
      </right>
      <top/>
      <bottom style="hair">
        <color theme="0" tint="-0.249977111117893"/>
      </bottom>
      <diagonal/>
    </border>
    <border>
      <left style="thin">
        <color theme="0" tint="-0.249977111117893"/>
      </left>
      <right style="hair">
        <color theme="0" tint="-0.249977111117893"/>
      </right>
      <top/>
      <bottom/>
      <diagonal/>
    </border>
    <border>
      <left style="hair">
        <color theme="0" tint="-0.249977111117893"/>
      </left>
      <right style="hair">
        <color theme="0" tint="-0.249977111117893"/>
      </right>
      <top/>
      <bottom/>
      <diagonal/>
    </border>
    <border>
      <left style="hair">
        <color theme="0" tint="-0.249977111117893"/>
      </left>
      <right style="thin">
        <color theme="0" tint="-0.249977111117893"/>
      </right>
      <top style="hair">
        <color theme="0" tint="-0.249977111117893"/>
      </top>
      <bottom style="double">
        <color theme="0" tint="-0.249977111117893"/>
      </bottom>
      <diagonal/>
    </border>
    <border>
      <left style="hair">
        <color theme="0" tint="-0.249977111117893"/>
      </left>
      <right style="hair">
        <color theme="0" tint="-0.249977111117893"/>
      </right>
      <top style="double">
        <color theme="0" tint="-0.249977111117893"/>
      </top>
      <bottom/>
      <diagonal/>
    </border>
    <border>
      <left style="hair">
        <color theme="0" tint="-0.249977111117893"/>
      </left>
      <right style="hair">
        <color theme="0" tint="-0.249977111117893"/>
      </right>
      <top/>
      <bottom style="double">
        <color theme="0" tint="-0.249977111117893"/>
      </bottom>
      <diagonal/>
    </border>
    <border>
      <left style="thin">
        <color theme="0" tint="-0.249977111117893"/>
      </left>
      <right style="hair">
        <color theme="0" tint="-0.249977111117893"/>
      </right>
      <top style="double">
        <color theme="0" tint="-0.249977111117893"/>
      </top>
      <bottom/>
      <diagonal/>
    </border>
    <border>
      <left style="thin">
        <color theme="0" tint="-0.249977111117893"/>
      </left>
      <right style="hair">
        <color theme="0" tint="-0.249977111117893"/>
      </right>
      <top/>
      <bottom style="double">
        <color theme="0" tint="-0.249977111117893"/>
      </bottom>
      <diagonal/>
    </border>
    <border>
      <left style="hair">
        <color theme="0" tint="-0.249977111117893"/>
      </left>
      <right style="hair">
        <color theme="0" tint="-0.249977111117893"/>
      </right>
      <top style="thin">
        <color theme="0" tint="-0.249977111117893"/>
      </top>
      <bottom/>
      <diagonal/>
    </border>
    <border>
      <left style="thin">
        <color theme="0" tint="-0.249977111117893"/>
      </left>
      <right style="hair">
        <color theme="0" tint="-0.249977111117893"/>
      </right>
      <top style="thin">
        <color theme="0" tint="-0.249977111117893"/>
      </top>
      <bottom/>
      <diagonal/>
    </border>
    <border>
      <left style="hair">
        <color theme="0" tint="-0.249977111117893"/>
      </left>
      <right style="thin">
        <color theme="0" tint="-0.249977111117893"/>
      </right>
      <top/>
      <bottom style="hair">
        <color theme="0" tint="-0.249977111117893"/>
      </bottom>
      <diagonal/>
    </border>
    <border>
      <left style="hair">
        <color theme="0" tint="-0.249977111117893"/>
      </left>
      <right style="thin">
        <color theme="0" tint="-0.249977111117893"/>
      </right>
      <top style="hair">
        <color theme="0" tint="-0.249977111117893"/>
      </top>
      <bottom style="hair">
        <color theme="0" tint="-0.249977111117893"/>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theme="0" tint="-0.249977111117893"/>
      </left>
      <right/>
      <top style="double">
        <color theme="0" tint="-0.249977111117893"/>
      </top>
      <bottom style="thin">
        <color theme="0" tint="-0.249977111117893"/>
      </bottom>
      <diagonal/>
    </border>
    <border>
      <left/>
      <right/>
      <top style="double">
        <color theme="0" tint="-0.249977111117893"/>
      </top>
      <bottom style="thin">
        <color theme="0" tint="-0.249977111117893"/>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bottom/>
      <diagonal/>
    </border>
    <border>
      <left style="thin">
        <color indexed="64"/>
      </left>
      <right style="thick">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style="thin">
        <color indexed="64"/>
      </bottom>
      <diagonal/>
    </border>
    <border>
      <left style="thin">
        <color indexed="64"/>
      </left>
      <right/>
      <top/>
      <bottom style="thick">
        <color indexed="64"/>
      </bottom>
      <diagonal/>
    </border>
    <border>
      <left/>
      <right/>
      <top style="thick">
        <color indexed="64"/>
      </top>
      <bottom style="thick">
        <color indexed="64"/>
      </bottom>
      <diagonal/>
    </border>
    <border>
      <left/>
      <right style="thin">
        <color indexed="64"/>
      </right>
      <top style="thick">
        <color indexed="64"/>
      </top>
      <bottom style="thin">
        <color indexed="64"/>
      </bottom>
      <diagonal/>
    </border>
    <border>
      <left/>
      <right style="thin">
        <color indexed="64"/>
      </right>
      <top/>
      <bottom style="thick">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thick">
        <color indexed="64"/>
      </bottom>
      <diagonal/>
    </border>
    <border>
      <left style="thin">
        <color indexed="8"/>
      </left>
      <right style="thin">
        <color indexed="8"/>
      </right>
      <top style="thin">
        <color indexed="8"/>
      </top>
      <bottom style="thin">
        <color indexed="8"/>
      </bottom>
      <diagonal/>
    </border>
    <border>
      <left/>
      <right style="thick">
        <color indexed="64"/>
      </right>
      <top/>
      <bottom style="thin">
        <color indexed="64"/>
      </bottom>
      <diagonal/>
    </border>
    <border>
      <left/>
      <right style="thick">
        <color indexed="64"/>
      </right>
      <top/>
      <bottom style="thick">
        <color indexed="64"/>
      </bottom>
      <diagonal/>
    </border>
    <border>
      <left/>
      <right style="thick">
        <color indexed="64"/>
      </right>
      <top style="thin">
        <color indexed="64"/>
      </top>
      <bottom style="thin">
        <color indexed="64"/>
      </bottom>
      <diagonal/>
    </border>
    <border>
      <left/>
      <right style="thick">
        <color indexed="64"/>
      </right>
      <top/>
      <bottom/>
      <diagonal/>
    </border>
    <border>
      <left/>
      <right style="thick">
        <color indexed="64"/>
      </right>
      <top style="thick">
        <color indexed="64"/>
      </top>
      <bottom style="thin">
        <color indexed="64"/>
      </bottom>
      <diagonal/>
    </border>
    <border>
      <left style="thin">
        <color indexed="64"/>
      </left>
      <right style="thick">
        <color indexed="64"/>
      </right>
      <top style="thick">
        <color indexed="64"/>
      </top>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ck">
        <color indexed="64"/>
      </left>
      <right style="thin">
        <color indexed="64"/>
      </right>
      <top style="thick">
        <color indexed="64"/>
      </top>
      <bottom/>
      <diagonal/>
    </border>
    <border>
      <left style="thin">
        <color indexed="64"/>
      </left>
      <right/>
      <top style="thick">
        <color indexed="64"/>
      </top>
      <bottom/>
      <diagonal/>
    </border>
    <border>
      <left style="thin">
        <color indexed="64"/>
      </left>
      <right style="thick">
        <color indexed="64"/>
      </right>
      <top style="thin">
        <color indexed="64"/>
      </top>
      <bottom style="thick">
        <color indexed="64"/>
      </bottom>
      <diagonal/>
    </border>
    <border>
      <left/>
      <right style="thin">
        <color theme="0" tint="-0.249977111117893"/>
      </right>
      <top style="double">
        <color theme="0" tint="-0.249977111117893"/>
      </top>
      <bottom style="thin">
        <color theme="0" tint="-0.249977111117893"/>
      </bottom>
      <diagonal/>
    </border>
    <border>
      <left/>
      <right/>
      <top style="hair">
        <color theme="0" tint="-0.249977111117893"/>
      </top>
      <bottom style="thin">
        <color theme="0" tint="-0.249977111117893"/>
      </bottom>
      <diagonal/>
    </border>
  </borders>
  <cellStyleXfs count="12">
    <xf numFmtId="0" fontId="0" fillId="0" borderId="0"/>
    <xf numFmtId="0" fontId="10" fillId="0" borderId="0"/>
    <xf numFmtId="0" fontId="11" fillId="0" borderId="0"/>
    <xf numFmtId="0" fontId="23" fillId="0" borderId="0" applyNumberFormat="0" applyFill="0" applyBorder="0" applyAlignment="0" applyProtection="0"/>
    <xf numFmtId="0" fontId="11" fillId="0" borderId="0"/>
    <xf numFmtId="0" fontId="11" fillId="0" borderId="0"/>
    <xf numFmtId="0" fontId="11" fillId="0" borderId="0"/>
    <xf numFmtId="0" fontId="48" fillId="0" borderId="0" applyNumberFormat="0" applyFill="0" applyBorder="0" applyAlignment="0" applyProtection="0"/>
    <xf numFmtId="0" fontId="89" fillId="0" borderId="0"/>
    <xf numFmtId="0" fontId="91" fillId="39" borderId="0" applyNumberFormat="0" applyBorder="0" applyAlignment="0" applyProtection="0"/>
    <xf numFmtId="0" fontId="89" fillId="0" borderId="0"/>
    <xf numFmtId="0" fontId="89" fillId="0" borderId="0"/>
  </cellStyleXfs>
  <cellXfs count="1933">
    <xf numFmtId="0" fontId="0" fillId="0" borderId="0" xfId="0"/>
    <xf numFmtId="0" fontId="0" fillId="4" borderId="0" xfId="0" applyFill="1"/>
    <xf numFmtId="0" fontId="0" fillId="5" borderId="1" xfId="0" applyFill="1" applyBorder="1" applyAlignment="1">
      <alignment horizontal="center"/>
    </xf>
    <xf numFmtId="0" fontId="0" fillId="4" borderId="1" xfId="0" applyFill="1" applyBorder="1"/>
    <xf numFmtId="0" fontId="0" fillId="0" borderId="0" xfId="0" applyAlignment="1">
      <alignment horizontal="center" vertical="center"/>
    </xf>
    <xf numFmtId="0" fontId="0" fillId="0" borderId="0" xfId="0" applyAlignment="1">
      <alignment horizontal="center"/>
    </xf>
    <xf numFmtId="0" fontId="4" fillId="6" borderId="6"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4" borderId="6" xfId="0" applyFill="1" applyBorder="1"/>
    <xf numFmtId="0" fontId="4" fillId="7" borderId="6" xfId="0" applyFont="1" applyFill="1" applyBorder="1" applyAlignment="1">
      <alignment horizontal="center" vertical="center" wrapText="1"/>
    </xf>
    <xf numFmtId="0" fontId="6" fillId="0" borderId="9" xfId="0" applyFont="1" applyBorder="1" applyAlignment="1">
      <alignment horizontal="center" vertical="center" wrapText="1"/>
    </xf>
    <xf numFmtId="0" fontId="6" fillId="0" borderId="9" xfId="0" applyFont="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12" fillId="0" borderId="0" xfId="0" applyFont="1"/>
    <xf numFmtId="0" fontId="3" fillId="0" borderId="4" xfId="0" applyFont="1" applyBorder="1" applyAlignment="1">
      <alignment vertical="center"/>
    </xf>
    <xf numFmtId="0" fontId="4" fillId="3" borderId="5" xfId="0" applyFont="1" applyFill="1" applyBorder="1" applyAlignment="1">
      <alignment horizontal="center" vertical="center"/>
    </xf>
    <xf numFmtId="0" fontId="14" fillId="0" borderId="1" xfId="0" applyFont="1" applyBorder="1" applyAlignment="1">
      <alignment horizontal="left" vertical="center" wrapText="1"/>
    </xf>
    <xf numFmtId="0" fontId="16" fillId="0" borderId="9" xfId="0" applyFont="1" applyBorder="1" applyAlignment="1">
      <alignment horizontal="left" vertical="center" wrapText="1"/>
    </xf>
    <xf numFmtId="0" fontId="14" fillId="0" borderId="7" xfId="0" applyFont="1" applyBorder="1" applyAlignment="1">
      <alignment horizontal="center" vertical="center" wrapText="1"/>
    </xf>
    <xf numFmtId="0" fontId="15" fillId="0" borderId="7" xfId="0" applyFont="1" applyBorder="1" applyAlignment="1">
      <alignment horizontal="center" vertical="center" wrapText="1"/>
    </xf>
    <xf numFmtId="0" fontId="8" fillId="0" borderId="9" xfId="0" applyFont="1" applyBorder="1" applyAlignment="1">
      <alignment horizontal="center" vertical="center" wrapText="1"/>
    </xf>
    <xf numFmtId="0" fontId="9" fillId="0" borderId="7" xfId="0" applyFont="1" applyBorder="1" applyAlignment="1">
      <alignment horizontal="center" vertical="center" wrapText="1"/>
    </xf>
    <xf numFmtId="0" fontId="8" fillId="0" borderId="9" xfId="0" applyFont="1" applyBorder="1" applyAlignment="1">
      <alignment horizontal="left" vertical="center" wrapText="1"/>
    </xf>
    <xf numFmtId="0" fontId="9" fillId="0" borderId="7" xfId="0" applyFont="1" applyBorder="1" applyAlignment="1">
      <alignment horizontal="left" vertical="center" wrapText="1"/>
    </xf>
    <xf numFmtId="0" fontId="15" fillId="0" borderId="7" xfId="0" applyFont="1" applyBorder="1" applyAlignment="1">
      <alignment horizontal="left" vertical="center" wrapText="1"/>
    </xf>
    <xf numFmtId="0" fontId="15" fillId="0" borderId="9" xfId="0" applyFont="1" applyBorder="1" applyAlignment="1">
      <alignment horizontal="center" vertical="center" wrapText="1"/>
    </xf>
    <xf numFmtId="0" fontId="9" fillId="0" borderId="9" xfId="0" applyFont="1" applyBorder="1" applyAlignment="1">
      <alignment horizontal="center" vertical="center" wrapText="1"/>
    </xf>
    <xf numFmtId="0" fontId="16" fillId="0" borderId="9" xfId="0" applyFont="1" applyBorder="1" applyAlignment="1">
      <alignment horizontal="center" vertical="center" wrapText="1"/>
    </xf>
    <xf numFmtId="0" fontId="8" fillId="0" borderId="9" xfId="0" applyFont="1" applyBorder="1" applyAlignment="1">
      <alignment vertical="center" wrapText="1"/>
    </xf>
    <xf numFmtId="0" fontId="12" fillId="4" borderId="9" xfId="0" applyFont="1" applyFill="1" applyBorder="1" applyAlignment="1">
      <alignment vertical="center" wrapText="1"/>
    </xf>
    <xf numFmtId="0" fontId="9" fillId="8" borderId="9" xfId="0" applyFont="1" applyFill="1" applyBorder="1" applyAlignment="1">
      <alignment horizontal="center" vertical="center" wrapText="1"/>
    </xf>
    <xf numFmtId="0" fontId="2" fillId="0" borderId="1" xfId="0" applyFont="1" applyBorder="1" applyAlignment="1">
      <alignment vertical="center" wrapText="1"/>
    </xf>
    <xf numFmtId="0" fontId="9" fillId="4" borderId="9" xfId="0" applyFont="1" applyFill="1" applyBorder="1" applyAlignment="1">
      <alignment vertical="center" wrapText="1"/>
    </xf>
    <xf numFmtId="0" fontId="15" fillId="4" borderId="9" xfId="0" applyFont="1" applyFill="1" applyBorder="1" applyAlignment="1">
      <alignment vertical="center" wrapText="1"/>
    </xf>
    <xf numFmtId="0" fontId="15" fillId="8" borderId="9"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9" fillId="0" borderId="7" xfId="0" applyFont="1" applyBorder="1" applyAlignment="1">
      <alignment vertical="center" wrapText="1"/>
    </xf>
    <xf numFmtId="0" fontId="9" fillId="4" borderId="7" xfId="0" applyFont="1" applyFill="1" applyBorder="1" applyAlignment="1">
      <alignment vertical="center" wrapText="1"/>
    </xf>
    <xf numFmtId="0" fontId="15" fillId="4" borderId="7" xfId="0" applyFont="1" applyFill="1" applyBorder="1" applyAlignment="1">
      <alignment vertical="center" wrapText="1"/>
    </xf>
    <xf numFmtId="0" fontId="15" fillId="8" borderId="7" xfId="0" applyFont="1" applyFill="1" applyBorder="1" applyAlignment="1">
      <alignment horizontal="center" vertical="center" wrapText="1"/>
    </xf>
    <xf numFmtId="0" fontId="8" fillId="4" borderId="9" xfId="0" applyFont="1" applyFill="1" applyBorder="1" applyAlignment="1">
      <alignment vertical="center" wrapText="1"/>
    </xf>
    <xf numFmtId="0" fontId="16" fillId="4" borderId="9" xfId="0" applyFont="1" applyFill="1" applyBorder="1" applyAlignment="1">
      <alignment vertical="center" wrapText="1"/>
    </xf>
    <xf numFmtId="0" fontId="16" fillId="8" borderId="9" xfId="0" applyFont="1" applyFill="1" applyBorder="1" applyAlignment="1">
      <alignment horizontal="center" vertical="center" wrapText="1"/>
    </xf>
    <xf numFmtId="0" fontId="16" fillId="4" borderId="7" xfId="0" applyFont="1" applyFill="1" applyBorder="1" applyAlignment="1">
      <alignment vertical="center" wrapText="1"/>
    </xf>
    <xf numFmtId="0" fontId="16" fillId="8" borderId="7" xfId="0" applyFont="1" applyFill="1" applyBorder="1" applyAlignment="1">
      <alignment horizontal="center" vertical="center" wrapText="1"/>
    </xf>
    <xf numFmtId="0" fontId="12" fillId="0" borderId="1" xfId="0" applyFont="1" applyBorder="1" applyAlignment="1">
      <alignment vertical="center" wrapText="1"/>
    </xf>
    <xf numFmtId="0" fontId="12" fillId="0" borderId="7" xfId="0" applyFont="1" applyBorder="1" applyAlignment="1">
      <alignment vertical="center" wrapText="1"/>
    </xf>
    <xf numFmtId="0" fontId="17" fillId="0" borderId="1" xfId="0" applyFont="1" applyBorder="1" applyAlignment="1">
      <alignment horizontal="center" vertical="center" wrapText="1"/>
    </xf>
    <xf numFmtId="0" fontId="16" fillId="0" borderId="9" xfId="0" applyFont="1" applyBorder="1" applyAlignment="1">
      <alignment vertical="center"/>
    </xf>
    <xf numFmtId="0" fontId="16" fillId="0" borderId="9" xfId="0" applyFont="1" applyBorder="1" applyAlignment="1">
      <alignment horizontal="left" vertical="center"/>
    </xf>
    <xf numFmtId="0" fontId="15" fillId="4" borderId="9" xfId="0" applyFont="1" applyFill="1" applyBorder="1"/>
    <xf numFmtId="0" fontId="15" fillId="0" borderId="9" xfId="0" applyFont="1" applyBorder="1" applyAlignment="1">
      <alignment horizontal="center" vertical="center"/>
    </xf>
    <xf numFmtId="0" fontId="15" fillId="8" borderId="9" xfId="0" applyFont="1" applyFill="1" applyBorder="1" applyAlignment="1">
      <alignment horizontal="center" vertical="center"/>
    </xf>
    <xf numFmtId="0" fontId="14" fillId="0" borderId="7" xfId="0" applyFont="1" applyBorder="1" applyAlignment="1">
      <alignment vertical="center"/>
    </xf>
    <xf numFmtId="0" fontId="14" fillId="0" borderId="7" xfId="0" applyFont="1" applyBorder="1" applyAlignment="1">
      <alignment horizontal="left" vertical="center"/>
    </xf>
    <xf numFmtId="0" fontId="14" fillId="4" borderId="7" xfId="0" applyFont="1" applyFill="1" applyBorder="1"/>
    <xf numFmtId="0" fontId="14" fillId="0" borderId="7" xfId="0" applyFont="1" applyBorder="1" applyAlignment="1">
      <alignment horizontal="center" vertical="center"/>
    </xf>
    <xf numFmtId="0" fontId="14" fillId="8" borderId="7" xfId="0" applyFont="1" applyFill="1" applyBorder="1" applyAlignment="1">
      <alignment horizontal="center" vertical="center"/>
    </xf>
    <xf numFmtId="0" fontId="14" fillId="0" borderId="1" xfId="0" applyFont="1" applyBorder="1" applyAlignment="1">
      <alignment vertical="center"/>
    </xf>
    <xf numFmtId="0" fontId="14" fillId="0" borderId="1" xfId="0" applyFont="1" applyBorder="1" applyAlignment="1">
      <alignment horizontal="left" vertical="center"/>
    </xf>
    <xf numFmtId="0" fontId="14" fillId="4" borderId="1" xfId="0" applyFont="1" applyFill="1" applyBorder="1"/>
    <xf numFmtId="0" fontId="14" fillId="0" borderId="1" xfId="0" applyFont="1" applyBorder="1" applyAlignment="1">
      <alignment horizontal="center" vertical="center"/>
    </xf>
    <xf numFmtId="0" fontId="14" fillId="8" borderId="1" xfId="0" applyFont="1" applyFill="1" applyBorder="1" applyAlignment="1">
      <alignment horizontal="center" vertical="center"/>
    </xf>
    <xf numFmtId="0" fontId="16" fillId="0" borderId="7" xfId="0" applyFont="1" applyBorder="1" applyAlignment="1">
      <alignment vertical="center"/>
    </xf>
    <xf numFmtId="0" fontId="15" fillId="4" borderId="7" xfId="0" applyFont="1" applyFill="1" applyBorder="1"/>
    <xf numFmtId="0" fontId="16" fillId="0" borderId="7" xfId="0" applyFont="1" applyBorder="1" applyAlignment="1">
      <alignment horizontal="center" vertical="center" wrapText="1"/>
    </xf>
    <xf numFmtId="0" fontId="15" fillId="0" borderId="7" xfId="0" applyFont="1" applyBorder="1" applyAlignment="1">
      <alignment horizontal="center" vertical="center"/>
    </xf>
    <xf numFmtId="0" fontId="15" fillId="8" borderId="7" xfId="0" applyFont="1" applyFill="1" applyBorder="1" applyAlignment="1">
      <alignment horizontal="center" vertical="center"/>
    </xf>
    <xf numFmtId="0" fontId="14" fillId="9" borderId="1" xfId="0" applyFont="1" applyFill="1" applyBorder="1" applyAlignment="1">
      <alignment vertical="center"/>
    </xf>
    <xf numFmtId="0" fontId="14" fillId="9" borderId="1" xfId="0" applyFont="1" applyFill="1" applyBorder="1" applyAlignment="1">
      <alignment horizontal="left" vertical="center"/>
    </xf>
    <xf numFmtId="0" fontId="14" fillId="9" borderId="1" xfId="0" applyFont="1" applyFill="1" applyBorder="1" applyAlignment="1">
      <alignment horizontal="left" vertical="center" wrapText="1"/>
    </xf>
    <xf numFmtId="0" fontId="14" fillId="9" borderId="1" xfId="0" applyFont="1" applyFill="1" applyBorder="1" applyAlignment="1">
      <alignment horizontal="center" vertical="center"/>
    </xf>
    <xf numFmtId="0" fontId="17" fillId="0" borderId="1" xfId="0" applyFont="1" applyBorder="1" applyAlignment="1">
      <alignment horizontal="center" vertical="center"/>
    </xf>
    <xf numFmtId="0" fontId="17" fillId="8" borderId="1" xfId="0" applyFont="1" applyFill="1" applyBorder="1" applyAlignment="1">
      <alignment horizontal="center" vertical="center"/>
    </xf>
    <xf numFmtId="164" fontId="14" fillId="0" borderId="1" xfId="0" applyNumberFormat="1" applyFont="1" applyBorder="1" applyAlignment="1">
      <alignment horizontal="center" vertical="center"/>
    </xf>
    <xf numFmtId="0" fontId="14" fillId="0" borderId="0" xfId="0" applyFont="1" applyAlignment="1">
      <alignment horizontal="center" vertical="center"/>
    </xf>
    <xf numFmtId="0" fontId="14" fillId="0" borderId="0" xfId="0" applyFont="1" applyAlignment="1">
      <alignment vertical="center" wrapText="1"/>
    </xf>
    <xf numFmtId="0" fontId="14" fillId="0" borderId="0" xfId="0" applyFont="1" applyAlignment="1">
      <alignment vertical="center"/>
    </xf>
    <xf numFmtId="0" fontId="14" fillId="0" borderId="0" xfId="0" applyFont="1" applyAlignment="1">
      <alignment horizontal="center" vertical="top"/>
    </xf>
    <xf numFmtId="0" fontId="14" fillId="0" borderId="0" xfId="0" applyFont="1" applyAlignment="1">
      <alignment horizontal="center" vertical="top" wrapText="1"/>
    </xf>
    <xf numFmtId="0" fontId="14" fillId="0" borderId="0" xfId="0" applyFont="1" applyAlignment="1">
      <alignment horizontal="left" vertical="center"/>
    </xf>
    <xf numFmtId="0" fontId="14" fillId="0" borderId="0" xfId="0" quotePrefix="1" applyFont="1" applyAlignment="1">
      <alignment vertical="center" wrapText="1"/>
    </xf>
    <xf numFmtId="0" fontId="14" fillId="0" borderId="0" xfId="0" applyFont="1" applyAlignment="1">
      <alignment horizontal="left" vertical="center" wrapText="1"/>
    </xf>
    <xf numFmtId="0" fontId="14" fillId="0" borderId="0" xfId="0" quotePrefix="1" applyFont="1" applyAlignment="1">
      <alignment vertical="center"/>
    </xf>
    <xf numFmtId="0" fontId="21" fillId="0" borderId="0" xfId="0" applyFont="1" applyAlignment="1">
      <alignment horizontal="center" vertical="center"/>
    </xf>
    <xf numFmtId="0" fontId="21" fillId="0" borderId="0" xfId="0" applyFont="1" applyAlignment="1">
      <alignment vertical="center" wrapText="1"/>
    </xf>
    <xf numFmtId="0" fontId="21" fillId="0" borderId="0" xfId="0" quotePrefix="1" applyFont="1" applyAlignment="1">
      <alignment vertical="center"/>
    </xf>
    <xf numFmtId="0" fontId="21" fillId="0" borderId="0" xfId="0" applyFont="1" applyAlignment="1">
      <alignment horizontal="left" vertical="center"/>
    </xf>
    <xf numFmtId="0" fontId="22" fillId="10" borderId="12" xfId="0" applyFont="1" applyFill="1" applyBorder="1" applyAlignment="1">
      <alignment horizontal="center" vertical="center"/>
    </xf>
    <xf numFmtId="0" fontId="0" fillId="5" borderId="12" xfId="0" applyFill="1" applyBorder="1" applyAlignment="1">
      <alignment vertical="center" wrapText="1"/>
    </xf>
    <xf numFmtId="0" fontId="0" fillId="5" borderId="12" xfId="0" applyFill="1" applyBorder="1" applyAlignment="1">
      <alignment horizontal="center" vertical="center"/>
    </xf>
    <xf numFmtId="14" fontId="0" fillId="5" borderId="12" xfId="0" applyNumberFormat="1" applyFill="1" applyBorder="1" applyAlignment="1">
      <alignment horizontal="center" vertical="center"/>
    </xf>
    <xf numFmtId="0" fontId="0" fillId="5" borderId="0" xfId="0" applyFill="1"/>
    <xf numFmtId="0" fontId="5" fillId="5" borderId="0" xfId="0" applyFont="1" applyFill="1"/>
    <xf numFmtId="0" fontId="5"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2" fillId="0" borderId="1" xfId="0" applyFont="1" applyBorder="1" applyAlignment="1">
      <alignment horizontal="center" vertical="center"/>
    </xf>
    <xf numFmtId="0" fontId="9" fillId="5" borderId="7" xfId="0" applyFont="1" applyFill="1" applyBorder="1" applyAlignment="1">
      <alignment vertical="center" wrapText="1"/>
    </xf>
    <xf numFmtId="0" fontId="15" fillId="4" borderId="8" xfId="0" applyFont="1" applyFill="1" applyBorder="1" applyAlignment="1">
      <alignment vertical="center" wrapText="1"/>
    </xf>
    <xf numFmtId="0" fontId="15" fillId="8" borderId="8" xfId="0" applyFont="1" applyFill="1" applyBorder="1" applyAlignment="1">
      <alignment horizontal="center" vertical="center" wrapText="1"/>
    </xf>
    <xf numFmtId="0" fontId="12" fillId="5" borderId="0" xfId="0" applyFont="1" applyFill="1" applyAlignment="1">
      <alignment vertical="center" wrapText="1"/>
    </xf>
    <xf numFmtId="0" fontId="9" fillId="0" borderId="1" xfId="0" applyFont="1" applyBorder="1" applyAlignment="1">
      <alignment vertical="center" wrapText="1"/>
    </xf>
    <xf numFmtId="0" fontId="9" fillId="0" borderId="1" xfId="0" applyFont="1" applyBorder="1" applyAlignment="1">
      <alignment horizontal="left" vertical="center" wrapText="1"/>
    </xf>
    <xf numFmtId="0" fontId="9" fillId="4" borderId="1" xfId="0" applyFont="1" applyFill="1" applyBorder="1" applyAlignment="1">
      <alignment vertical="center" wrapText="1"/>
    </xf>
    <xf numFmtId="49" fontId="0" fillId="5" borderId="0" xfId="0" applyNumberFormat="1" applyFill="1" applyAlignment="1">
      <alignment vertical="center"/>
    </xf>
    <xf numFmtId="0" fontId="0" fillId="5" borderId="0" xfId="0" applyFill="1" applyAlignment="1">
      <alignment vertical="center"/>
    </xf>
    <xf numFmtId="0" fontId="5" fillId="10" borderId="6" xfId="0" applyFont="1" applyFill="1" applyBorder="1" applyAlignment="1">
      <alignment horizontal="center" vertical="center"/>
    </xf>
    <xf numFmtId="0" fontId="5" fillId="5" borderId="1" xfId="0" applyFont="1" applyFill="1" applyBorder="1" applyAlignment="1">
      <alignment horizontal="center" vertical="center" wrapText="1"/>
    </xf>
    <xf numFmtId="0" fontId="0" fillId="5" borderId="12" xfId="0" applyFill="1" applyBorder="1" applyAlignment="1">
      <alignment horizontal="center" vertical="center" wrapText="1"/>
    </xf>
    <xf numFmtId="0" fontId="7" fillId="10" borderId="1" xfId="0" applyFont="1" applyFill="1" applyBorder="1" applyAlignment="1">
      <alignment vertical="center"/>
    </xf>
    <xf numFmtId="0" fontId="2" fillId="0" borderId="1" xfId="0" applyFont="1" applyBorder="1" applyAlignment="1">
      <alignment horizontal="center" vertical="center" wrapText="1"/>
    </xf>
    <xf numFmtId="0" fontId="2" fillId="5" borderId="0" xfId="0" applyFont="1" applyFill="1" applyAlignment="1">
      <alignment vertical="center"/>
    </xf>
    <xf numFmtId="0" fontId="2" fillId="0" borderId="1" xfId="0" applyFont="1" applyBorder="1" applyAlignment="1">
      <alignment vertical="center"/>
    </xf>
    <xf numFmtId="0" fontId="25" fillId="0" borderId="1" xfId="3" applyFont="1" applyBorder="1" applyAlignment="1">
      <alignment horizontal="center" vertical="center" wrapText="1"/>
    </xf>
    <xf numFmtId="0" fontId="7" fillId="5" borderId="0" xfId="0" applyFont="1" applyFill="1" applyAlignment="1">
      <alignment horizontal="center" vertical="center"/>
    </xf>
    <xf numFmtId="0" fontId="2" fillId="5" borderId="0" xfId="0" applyFont="1" applyFill="1" applyAlignment="1">
      <alignment vertical="center"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5" fillId="8" borderId="1" xfId="0" applyFont="1" applyFill="1" applyBorder="1" applyAlignment="1">
      <alignment horizontal="center" vertical="center" wrapText="1"/>
    </xf>
    <xf numFmtId="0" fontId="12" fillId="4" borderId="1" xfId="0" applyFont="1" applyFill="1" applyBorder="1" applyAlignment="1">
      <alignment vertical="center" wrapText="1"/>
    </xf>
    <xf numFmtId="0" fontId="6" fillId="0" borderId="4" xfId="0" applyFont="1" applyBorder="1" applyAlignment="1">
      <alignment vertical="center" wrapText="1"/>
    </xf>
    <xf numFmtId="0" fontId="12" fillId="0" borderId="0" xfId="0" applyFont="1" applyAlignment="1">
      <alignment vertical="center" wrapText="1"/>
    </xf>
    <xf numFmtId="0" fontId="26" fillId="2" borderId="6" xfId="0" applyFont="1" applyFill="1" applyBorder="1" applyAlignment="1">
      <alignment horizontal="center" vertical="center" wrapText="1"/>
    </xf>
    <xf numFmtId="0" fontId="12" fillId="4" borderId="6" xfId="0" applyFont="1" applyFill="1" applyBorder="1" applyAlignment="1">
      <alignment vertical="center" wrapText="1"/>
    </xf>
    <xf numFmtId="0" fontId="26" fillId="7" borderId="6" xfId="0" applyFont="1" applyFill="1" applyBorder="1" applyAlignment="1">
      <alignment horizontal="center" vertical="center" wrapText="1"/>
    </xf>
    <xf numFmtId="0" fontId="26" fillId="3" borderId="5" xfId="0" applyFont="1" applyFill="1" applyBorder="1" applyAlignment="1">
      <alignment horizontal="center" vertical="center" wrapText="1"/>
    </xf>
    <xf numFmtId="0" fontId="26" fillId="6" borderId="5" xfId="0" applyFont="1" applyFill="1" applyBorder="1" applyAlignment="1">
      <alignment horizontal="center" vertical="center" wrapText="1"/>
    </xf>
    <xf numFmtId="0" fontId="26" fillId="6" borderId="6" xfId="0" applyFont="1" applyFill="1" applyBorder="1" applyAlignment="1">
      <alignment horizontal="center" vertical="center" wrapText="1"/>
    </xf>
    <xf numFmtId="0" fontId="12" fillId="0" borderId="1" xfId="0" applyFont="1" applyBorder="1" applyAlignment="1">
      <alignment horizontal="left" vertical="center" wrapText="1"/>
    </xf>
    <xf numFmtId="0" fontId="12" fillId="0" borderId="1" xfId="0" applyFont="1" applyBorder="1" applyAlignment="1">
      <alignment horizontal="center" vertical="center" wrapText="1"/>
    </xf>
    <xf numFmtId="0" fontId="12"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12" fillId="0" borderId="7" xfId="0" applyFont="1" applyBorder="1" applyAlignment="1">
      <alignment horizontal="left" vertical="center" wrapText="1"/>
    </xf>
    <xf numFmtId="0" fontId="12" fillId="4" borderId="7" xfId="0" applyFont="1" applyFill="1" applyBorder="1" applyAlignment="1">
      <alignment vertical="center" wrapText="1"/>
    </xf>
    <xf numFmtId="0" fontId="12" fillId="0" borderId="7" xfId="0" applyFont="1" applyBorder="1" applyAlignment="1">
      <alignment horizontal="center" vertical="center" wrapText="1"/>
    </xf>
    <xf numFmtId="0" fontId="12" fillId="8" borderId="7" xfId="0" applyFont="1" applyFill="1" applyBorder="1" applyAlignment="1">
      <alignment horizontal="center" vertical="center" wrapText="1"/>
    </xf>
    <xf numFmtId="0" fontId="15" fillId="4" borderId="1" xfId="0" applyFont="1" applyFill="1" applyBorder="1" applyAlignment="1">
      <alignment vertical="center" wrapText="1"/>
    </xf>
    <xf numFmtId="0" fontId="15" fillId="0" borderId="1" xfId="0" applyFont="1" applyBorder="1" applyAlignment="1">
      <alignment horizontal="center" vertical="center" wrapText="1"/>
    </xf>
    <xf numFmtId="0" fontId="27" fillId="0" borderId="1" xfId="0" applyFont="1" applyBorder="1" applyAlignment="1">
      <alignment horizontal="left" vertical="center" wrapText="1"/>
    </xf>
    <xf numFmtId="0" fontId="9" fillId="5" borderId="1" xfId="0" applyFont="1" applyFill="1" applyBorder="1" applyAlignment="1">
      <alignment horizontal="center" vertical="center" wrapText="1"/>
    </xf>
    <xf numFmtId="0" fontId="12" fillId="5" borderId="0" xfId="0" applyFont="1" applyFill="1" applyAlignment="1">
      <alignment horizontal="center" vertical="center" wrapText="1"/>
    </xf>
    <xf numFmtId="0" fontId="9" fillId="11" borderId="7" xfId="0" applyFont="1" applyFill="1" applyBorder="1" applyAlignment="1">
      <alignment horizontal="center" vertical="center" wrapText="1"/>
    </xf>
    <xf numFmtId="0" fontId="0" fillId="5" borderId="0" xfId="0" applyFill="1" applyAlignment="1">
      <alignment horizontal="center" vertical="center"/>
    </xf>
    <xf numFmtId="0" fontId="7" fillId="11"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11" borderId="1" xfId="0" applyFont="1" applyFill="1" applyBorder="1" applyAlignment="1">
      <alignment vertical="center" wrapText="1"/>
    </xf>
    <xf numFmtId="0" fontId="2" fillId="11" borderId="1" xfId="0" applyFont="1" applyFill="1" applyBorder="1" applyAlignment="1">
      <alignment horizontal="center" vertical="center" wrapText="1"/>
    </xf>
    <xf numFmtId="0" fontId="9" fillId="11" borderId="1" xfId="0" applyFont="1" applyFill="1" applyBorder="1" applyAlignment="1">
      <alignment vertical="center" wrapText="1"/>
    </xf>
    <xf numFmtId="0" fontId="9" fillId="11" borderId="1" xfId="0" applyFont="1" applyFill="1" applyBorder="1" applyAlignment="1">
      <alignment horizontal="left" vertical="center" wrapText="1"/>
    </xf>
    <xf numFmtId="0" fontId="8" fillId="11" borderId="9" xfId="0" applyFont="1" applyFill="1" applyBorder="1" applyAlignment="1">
      <alignment vertical="center" wrapText="1"/>
    </xf>
    <xf numFmtId="0" fontId="8" fillId="11" borderId="9" xfId="0" applyFont="1" applyFill="1" applyBorder="1" applyAlignment="1">
      <alignment horizontal="left" vertical="center" wrapText="1"/>
    </xf>
    <xf numFmtId="0" fontId="8" fillId="11" borderId="9" xfId="0"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2" borderId="1" xfId="0" applyFont="1" applyFill="1" applyBorder="1" applyAlignment="1">
      <alignment horizontal="left" vertical="center" wrapText="1"/>
    </xf>
    <xf numFmtId="0" fontId="9" fillId="8" borderId="7" xfId="0" applyFont="1" applyFill="1" applyBorder="1" applyAlignment="1">
      <alignment horizontal="center" vertical="center" wrapText="1"/>
    </xf>
    <xf numFmtId="0" fontId="9" fillId="8" borderId="1" xfId="0" applyFont="1" applyFill="1" applyBorder="1" applyAlignment="1">
      <alignment horizontal="center" vertical="center" wrapText="1"/>
    </xf>
    <xf numFmtId="0" fontId="9" fillId="11" borderId="1"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0" fillId="0" borderId="1" xfId="0" applyBorder="1"/>
    <xf numFmtId="0" fontId="0" fillId="5" borderId="0" xfId="0" applyFill="1" applyAlignment="1">
      <alignment horizontal="center"/>
    </xf>
    <xf numFmtId="0" fontId="27" fillId="11" borderId="1" xfId="0" applyFont="1" applyFill="1" applyBorder="1" applyAlignment="1">
      <alignment horizontal="left" vertical="center" wrapText="1"/>
    </xf>
    <xf numFmtId="0" fontId="14" fillId="13" borderId="1" xfId="0" applyFont="1" applyFill="1" applyBorder="1" applyAlignment="1">
      <alignment vertical="center" wrapText="1"/>
    </xf>
    <xf numFmtId="0" fontId="14" fillId="13" borderId="1" xfId="0" applyFont="1" applyFill="1" applyBorder="1" applyAlignment="1">
      <alignment horizontal="center" vertical="center"/>
    </xf>
    <xf numFmtId="0" fontId="9" fillId="11" borderId="7" xfId="0" quotePrefix="1" applyFont="1" applyFill="1" applyBorder="1" applyAlignment="1">
      <alignment horizontal="center" vertical="center" wrapText="1"/>
    </xf>
    <xf numFmtId="0" fontId="2" fillId="13" borderId="1" xfId="0" applyFont="1" applyFill="1" applyBorder="1" applyAlignment="1">
      <alignment vertical="center" wrapText="1"/>
    </xf>
    <xf numFmtId="0" fontId="15" fillId="13" borderId="7" xfId="0" quotePrefix="1" applyFont="1" applyFill="1" applyBorder="1" applyAlignment="1">
      <alignment horizontal="center" vertical="center" wrapText="1"/>
    </xf>
    <xf numFmtId="0" fontId="15" fillId="13" borderId="1" xfId="0" applyFont="1" applyFill="1" applyBorder="1" applyAlignment="1">
      <alignment vertical="center" wrapText="1"/>
    </xf>
    <xf numFmtId="0" fontId="15" fillId="13" borderId="7" xfId="0" applyFont="1" applyFill="1" applyBorder="1" applyAlignment="1">
      <alignment horizontal="center" vertical="center" wrapText="1"/>
    </xf>
    <xf numFmtId="0" fontId="7" fillId="13" borderId="1" xfId="0" applyFont="1" applyFill="1" applyBorder="1" applyAlignment="1">
      <alignment horizontal="center" vertical="center"/>
    </xf>
    <xf numFmtId="0" fontId="15" fillId="13" borderId="1" xfId="0" applyFont="1" applyFill="1" applyBorder="1" applyAlignment="1">
      <alignment horizontal="center" vertical="center" wrapText="1"/>
    </xf>
    <xf numFmtId="0" fontId="15" fillId="13" borderId="7" xfId="0" applyFont="1" applyFill="1" applyBorder="1" applyAlignment="1">
      <alignment vertical="center" wrapText="1"/>
    </xf>
    <xf numFmtId="0" fontId="21" fillId="13" borderId="1" xfId="0" applyFont="1" applyFill="1" applyBorder="1" applyAlignment="1">
      <alignment vertical="center" wrapText="1"/>
    </xf>
    <xf numFmtId="0" fontId="21" fillId="13" borderId="1" xfId="0" applyFont="1" applyFill="1" applyBorder="1" applyAlignment="1">
      <alignment horizontal="center" vertical="center" wrapText="1"/>
    </xf>
    <xf numFmtId="0" fontId="21" fillId="13" borderId="1" xfId="0" applyFont="1" applyFill="1" applyBorder="1" applyAlignment="1">
      <alignment horizontal="center" vertical="center"/>
    </xf>
    <xf numFmtId="0" fontId="29" fillId="13" borderId="1" xfId="0" applyFont="1" applyFill="1" applyBorder="1" applyAlignment="1">
      <alignment horizontal="center" vertical="center"/>
    </xf>
    <xf numFmtId="0" fontId="1" fillId="14" borderId="13" xfId="0" applyFont="1" applyFill="1" applyBorder="1" applyAlignment="1">
      <alignment horizontal="center" vertical="center"/>
    </xf>
    <xf numFmtId="0" fontId="1" fillId="14" borderId="18"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30" xfId="0" applyFont="1" applyFill="1" applyBorder="1" applyAlignment="1">
      <alignment horizontal="center" vertical="center"/>
    </xf>
    <xf numFmtId="49" fontId="0" fillId="5" borderId="0" xfId="0" applyNumberFormat="1" applyFill="1" applyAlignment="1">
      <alignment horizontal="center" vertical="center"/>
    </xf>
    <xf numFmtId="0" fontId="7" fillId="10" borderId="13" xfId="0" applyFont="1" applyFill="1" applyBorder="1" applyAlignment="1">
      <alignment horizontal="center" vertical="center" wrapText="1"/>
    </xf>
    <xf numFmtId="49" fontId="7" fillId="5" borderId="0" xfId="0" applyNumberFormat="1" applyFont="1" applyFill="1" applyAlignment="1">
      <alignment vertical="center"/>
    </xf>
    <xf numFmtId="0" fontId="7" fillId="10" borderId="16" xfId="0" applyFont="1" applyFill="1" applyBorder="1" applyAlignment="1">
      <alignment horizontal="center" vertical="center"/>
    </xf>
    <xf numFmtId="49" fontId="1" fillId="14" borderId="18" xfId="0" applyNumberFormat="1" applyFont="1" applyFill="1" applyBorder="1" applyAlignment="1">
      <alignment horizontal="center" vertical="center"/>
    </xf>
    <xf numFmtId="49" fontId="1" fillId="14" borderId="18" xfId="0" applyNumberFormat="1" applyFont="1" applyFill="1" applyBorder="1" applyAlignment="1">
      <alignment horizontal="center" vertical="center" wrapText="1"/>
    </xf>
    <xf numFmtId="0" fontId="5" fillId="10" borderId="13" xfId="0" applyFont="1" applyFill="1" applyBorder="1" applyAlignment="1">
      <alignment horizontal="center" vertical="center"/>
    </xf>
    <xf numFmtId="0" fontId="5" fillId="10" borderId="21" xfId="0" applyFont="1" applyFill="1" applyBorder="1" applyAlignment="1">
      <alignment horizontal="center" vertical="center"/>
    </xf>
    <xf numFmtId="0" fontId="14" fillId="11" borderId="0" xfId="0" applyFont="1" applyFill="1" applyAlignment="1">
      <alignment vertical="center"/>
    </xf>
    <xf numFmtId="0" fontId="20" fillId="11" borderId="13" xfId="0" applyFont="1" applyFill="1" applyBorder="1" applyAlignment="1">
      <alignment horizontal="center" vertical="center"/>
    </xf>
    <xf numFmtId="0" fontId="0" fillId="5" borderId="0" xfId="0" applyFill="1" applyAlignment="1">
      <alignment horizontal="left" vertical="center"/>
    </xf>
    <xf numFmtId="0" fontId="2" fillId="5" borderId="22" xfId="0" applyFont="1" applyFill="1" applyBorder="1" applyAlignment="1">
      <alignment horizontal="center" vertical="center" wrapText="1"/>
    </xf>
    <xf numFmtId="0" fontId="7" fillId="10" borderId="42"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7" fillId="10" borderId="23" xfId="0" applyFont="1" applyFill="1" applyBorder="1" applyAlignment="1">
      <alignment horizontal="center" vertical="center" wrapText="1"/>
    </xf>
    <xf numFmtId="0" fontId="0" fillId="5" borderId="21" xfId="0" applyFill="1" applyBorder="1" applyAlignment="1">
      <alignment horizontal="center" vertical="center"/>
    </xf>
    <xf numFmtId="0" fontId="0" fillId="5" borderId="21" xfId="0" applyFill="1" applyBorder="1" applyAlignment="1">
      <alignment vertical="center"/>
    </xf>
    <xf numFmtId="0" fontId="30" fillId="5" borderId="39" xfId="0" applyFont="1" applyFill="1" applyBorder="1" applyAlignment="1">
      <alignment horizontal="center" vertical="center" wrapText="1"/>
    </xf>
    <xf numFmtId="0" fontId="0" fillId="5" borderId="47" xfId="0" applyFill="1" applyBorder="1" applyAlignment="1">
      <alignment horizontal="center" vertical="center"/>
    </xf>
    <xf numFmtId="0" fontId="5" fillId="10" borderId="47" xfId="0" applyFont="1" applyFill="1" applyBorder="1" applyAlignment="1">
      <alignment horizontal="center" vertical="center"/>
    </xf>
    <xf numFmtId="0" fontId="0" fillId="5" borderId="39" xfId="0" applyFill="1" applyBorder="1" applyAlignment="1">
      <alignment horizontal="center"/>
    </xf>
    <xf numFmtId="0" fontId="0" fillId="5" borderId="47" xfId="0" applyFill="1" applyBorder="1" applyAlignment="1">
      <alignment horizontal="center"/>
    </xf>
    <xf numFmtId="0" fontId="7" fillId="10" borderId="43" xfId="0" applyFont="1" applyFill="1" applyBorder="1" applyAlignment="1">
      <alignment horizontal="center" vertical="center" wrapText="1"/>
    </xf>
    <xf numFmtId="0" fontId="2" fillId="5" borderId="53" xfId="0" applyFont="1" applyFill="1" applyBorder="1" applyAlignment="1">
      <alignment horizontal="center" vertical="center" wrapText="1"/>
    </xf>
    <xf numFmtId="0" fontId="1" fillId="4" borderId="14" xfId="0" applyFont="1" applyFill="1" applyBorder="1" applyAlignment="1">
      <alignment horizontal="center" vertical="center"/>
    </xf>
    <xf numFmtId="0" fontId="0" fillId="5" borderId="52" xfId="0" applyFill="1" applyBorder="1" applyAlignment="1">
      <alignment horizontal="center" vertical="center"/>
    </xf>
    <xf numFmtId="0" fontId="0" fillId="5" borderId="40" xfId="0" applyFill="1" applyBorder="1" applyAlignment="1">
      <alignment horizontal="center" vertical="center"/>
    </xf>
    <xf numFmtId="0" fontId="5" fillId="10" borderId="40" xfId="0" applyFont="1" applyFill="1" applyBorder="1" applyAlignment="1">
      <alignment horizontal="center" vertical="center"/>
    </xf>
    <xf numFmtId="49" fontId="2" fillId="5" borderId="40" xfId="0" applyNumberFormat="1" applyFont="1" applyFill="1" applyBorder="1" applyAlignment="1">
      <alignment horizontal="center" vertical="center"/>
    </xf>
    <xf numFmtId="0" fontId="0" fillId="5" borderId="42" xfId="0" applyFill="1" applyBorder="1" applyAlignment="1">
      <alignment horizontal="center" vertical="center"/>
    </xf>
    <xf numFmtId="0" fontId="0" fillId="5" borderId="54" xfId="0" applyFill="1" applyBorder="1" applyAlignment="1">
      <alignment horizontal="center" vertical="center"/>
    </xf>
    <xf numFmtId="0" fontId="0" fillId="5" borderId="55" xfId="0" applyFill="1" applyBorder="1" applyAlignment="1">
      <alignment horizontal="center" vertical="center"/>
    </xf>
    <xf numFmtId="168" fontId="0" fillId="5" borderId="40" xfId="0" applyNumberFormat="1" applyFill="1" applyBorder="1" applyAlignment="1">
      <alignment horizontal="center" vertical="center"/>
    </xf>
    <xf numFmtId="0" fontId="0" fillId="5" borderId="56" xfId="0" applyFill="1" applyBorder="1" applyAlignment="1">
      <alignment horizontal="center" vertical="center"/>
    </xf>
    <xf numFmtId="49" fontId="1" fillId="14" borderId="13" xfId="0" applyNumberFormat="1" applyFont="1" applyFill="1" applyBorder="1" applyAlignment="1">
      <alignment horizontal="center" vertical="center" wrapText="1"/>
    </xf>
    <xf numFmtId="170" fontId="0" fillId="5" borderId="40" xfId="0" applyNumberFormat="1" applyFill="1" applyBorder="1" applyAlignment="1">
      <alignment horizontal="center" vertical="center"/>
    </xf>
    <xf numFmtId="169" fontId="0" fillId="5" borderId="40" xfId="0" applyNumberFormat="1" applyFill="1" applyBorder="1" applyAlignment="1">
      <alignment horizontal="center" vertical="center"/>
    </xf>
    <xf numFmtId="166" fontId="0" fillId="5" borderId="40" xfId="0" applyNumberFormat="1" applyFill="1" applyBorder="1" applyAlignment="1">
      <alignment horizontal="center" vertical="center"/>
    </xf>
    <xf numFmtId="164" fontId="0" fillId="5" borderId="40" xfId="0" applyNumberFormat="1" applyFill="1" applyBorder="1" applyAlignment="1">
      <alignment horizontal="center" vertical="center"/>
    </xf>
    <xf numFmtId="169" fontId="0" fillId="11" borderId="40" xfId="0" applyNumberFormat="1" applyFill="1" applyBorder="1" applyAlignment="1">
      <alignment horizontal="center" vertical="center"/>
    </xf>
    <xf numFmtId="169" fontId="0" fillId="5" borderId="20" xfId="0" applyNumberFormat="1" applyFill="1" applyBorder="1" applyAlignment="1">
      <alignment horizontal="center" vertical="center"/>
    </xf>
    <xf numFmtId="168" fontId="0" fillId="5" borderId="20" xfId="0" applyNumberFormat="1" applyFill="1" applyBorder="1" applyAlignment="1">
      <alignment horizontal="center" vertical="center"/>
    </xf>
    <xf numFmtId="169" fontId="0" fillId="11" borderId="20" xfId="0" applyNumberFormat="1" applyFill="1" applyBorder="1" applyAlignment="1">
      <alignment horizontal="center" vertical="center"/>
    </xf>
    <xf numFmtId="169" fontId="0" fillId="5" borderId="42" xfId="0" applyNumberFormat="1" applyFill="1" applyBorder="1" applyAlignment="1">
      <alignment horizontal="center" vertical="center"/>
    </xf>
    <xf numFmtId="169" fontId="0" fillId="5" borderId="55" xfId="0" applyNumberFormat="1" applyFill="1" applyBorder="1" applyAlignment="1">
      <alignment horizontal="center" vertical="center"/>
    </xf>
    <xf numFmtId="168" fontId="0" fillId="5" borderId="55" xfId="0" applyNumberFormat="1" applyFill="1" applyBorder="1" applyAlignment="1">
      <alignment horizontal="center" vertical="center"/>
    </xf>
    <xf numFmtId="164" fontId="0" fillId="5" borderId="42" xfId="0" applyNumberFormat="1" applyFill="1" applyBorder="1" applyAlignment="1">
      <alignment horizontal="center" vertical="center"/>
    </xf>
    <xf numFmtId="165" fontId="0" fillId="5" borderId="40" xfId="0" applyNumberFormat="1" applyFill="1" applyBorder="1" applyAlignment="1">
      <alignment horizontal="center" vertical="center"/>
    </xf>
    <xf numFmtId="2" fontId="0" fillId="5" borderId="40" xfId="0" applyNumberFormat="1" applyFill="1" applyBorder="1" applyAlignment="1">
      <alignment horizontal="center" vertical="center"/>
    </xf>
    <xf numFmtId="167" fontId="0" fillId="5" borderId="40" xfId="0" applyNumberFormat="1" applyFill="1" applyBorder="1" applyAlignment="1">
      <alignment horizontal="center" vertical="center"/>
    </xf>
    <xf numFmtId="1" fontId="0" fillId="5" borderId="40" xfId="0" applyNumberFormat="1" applyFill="1" applyBorder="1" applyAlignment="1">
      <alignment horizontal="center" vertical="center"/>
    </xf>
    <xf numFmtId="165" fontId="0" fillId="5" borderId="42" xfId="0" applyNumberFormat="1" applyFill="1" applyBorder="1" applyAlignment="1">
      <alignment horizontal="center" vertical="center"/>
    </xf>
    <xf numFmtId="2" fontId="0" fillId="5" borderId="42" xfId="0" applyNumberFormat="1" applyFill="1" applyBorder="1" applyAlignment="1">
      <alignment horizontal="center" vertical="center"/>
    </xf>
    <xf numFmtId="164" fontId="0" fillId="5" borderId="55" xfId="0" applyNumberFormat="1" applyFill="1" applyBorder="1" applyAlignment="1">
      <alignment horizontal="center" vertical="center"/>
    </xf>
    <xf numFmtId="165" fontId="0" fillId="5" borderId="55" xfId="0" applyNumberFormat="1" applyFill="1" applyBorder="1" applyAlignment="1">
      <alignment horizontal="center" vertical="center"/>
    </xf>
    <xf numFmtId="2" fontId="0" fillId="5" borderId="55" xfId="0" applyNumberFormat="1" applyFill="1" applyBorder="1" applyAlignment="1">
      <alignment horizontal="center" vertical="center"/>
    </xf>
    <xf numFmtId="167" fontId="0" fillId="5" borderId="55" xfId="0" applyNumberFormat="1" applyFill="1" applyBorder="1" applyAlignment="1">
      <alignment horizontal="center" vertical="center"/>
    </xf>
    <xf numFmtId="49" fontId="2" fillId="5" borderId="58" xfId="0" applyNumberFormat="1" applyFont="1" applyFill="1" applyBorder="1" applyAlignment="1">
      <alignment horizontal="center" vertical="center"/>
    </xf>
    <xf numFmtId="169" fontId="0" fillId="5" borderId="58" xfId="0" applyNumberFormat="1" applyFill="1" applyBorder="1" applyAlignment="1">
      <alignment horizontal="center" vertical="center"/>
    </xf>
    <xf numFmtId="168" fontId="0" fillId="5" borderId="58" xfId="0" applyNumberFormat="1" applyFill="1" applyBorder="1" applyAlignment="1">
      <alignment horizontal="center" vertical="center"/>
    </xf>
    <xf numFmtId="49" fontId="35" fillId="14" borderId="13" xfId="0" applyNumberFormat="1" applyFont="1" applyFill="1" applyBorder="1" applyAlignment="1">
      <alignment horizontal="center" vertical="center" wrapText="1"/>
    </xf>
    <xf numFmtId="0" fontId="1" fillId="14" borderId="13" xfId="0" applyFont="1" applyFill="1" applyBorder="1" applyAlignment="1">
      <alignment vertical="center" wrapText="1"/>
    </xf>
    <xf numFmtId="0" fontId="5" fillId="10" borderId="20"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14" xfId="0" applyFont="1" applyFill="1" applyBorder="1" applyAlignment="1">
      <alignment horizontal="center" vertical="center"/>
    </xf>
    <xf numFmtId="0" fontId="2" fillId="5" borderId="36" xfId="0" applyFont="1" applyFill="1" applyBorder="1" applyAlignment="1">
      <alignment horizontal="center" vertical="center"/>
    </xf>
    <xf numFmtId="168" fontId="0" fillId="5" borderId="21" xfId="0" applyNumberFormat="1" applyFill="1" applyBorder="1" applyAlignment="1">
      <alignment horizontal="center" vertical="center"/>
    </xf>
    <xf numFmtId="0" fontId="0" fillId="5" borderId="58" xfId="0" applyFill="1" applyBorder="1" applyAlignment="1">
      <alignment horizontal="center" vertical="center"/>
    </xf>
    <xf numFmtId="2" fontId="0" fillId="5" borderId="58" xfId="0" applyNumberFormat="1" applyFill="1" applyBorder="1" applyAlignment="1">
      <alignment horizontal="center" vertical="center"/>
    </xf>
    <xf numFmtId="165" fontId="0" fillId="5" borderId="58" xfId="0" applyNumberFormat="1" applyFill="1" applyBorder="1" applyAlignment="1">
      <alignment horizontal="center" vertical="center"/>
    </xf>
    <xf numFmtId="167" fontId="0" fillId="5" borderId="58" xfId="0" applyNumberFormat="1" applyFill="1" applyBorder="1" applyAlignment="1">
      <alignment horizontal="center" vertical="center"/>
    </xf>
    <xf numFmtId="169" fontId="0" fillId="5" borderId="52" xfId="0" applyNumberFormat="1" applyFill="1" applyBorder="1" applyAlignment="1">
      <alignment horizontal="center" vertical="center"/>
    </xf>
    <xf numFmtId="168" fontId="0" fillId="5" borderId="52" xfId="0" applyNumberFormat="1" applyFill="1" applyBorder="1" applyAlignment="1">
      <alignment horizontal="center" vertical="center"/>
    </xf>
    <xf numFmtId="2" fontId="0" fillId="5" borderId="52" xfId="0" applyNumberFormat="1" applyFill="1" applyBorder="1" applyAlignment="1">
      <alignment horizontal="center" vertical="center"/>
    </xf>
    <xf numFmtId="165" fontId="0" fillId="5" borderId="52" xfId="0" applyNumberFormat="1" applyFill="1" applyBorder="1" applyAlignment="1">
      <alignment horizontal="center" vertical="center"/>
    </xf>
    <xf numFmtId="2" fontId="0" fillId="5" borderId="20" xfId="0" applyNumberFormat="1" applyFill="1" applyBorder="1" applyAlignment="1">
      <alignment horizontal="center" vertical="center"/>
    </xf>
    <xf numFmtId="0" fontId="20" fillId="11" borderId="13" xfId="0" applyFont="1" applyFill="1" applyBorder="1" applyAlignment="1">
      <alignment horizontal="center" vertical="center" wrapText="1"/>
    </xf>
    <xf numFmtId="0" fontId="0" fillId="5" borderId="60" xfId="0" applyFill="1" applyBorder="1" applyAlignment="1">
      <alignment horizontal="center" vertical="center"/>
    </xf>
    <xf numFmtId="0" fontId="0" fillId="5" borderId="61" xfId="0" applyFill="1" applyBorder="1" applyAlignment="1">
      <alignment horizontal="center" vertical="center"/>
    </xf>
    <xf numFmtId="0" fontId="5" fillId="10" borderId="57" xfId="0" applyFont="1" applyFill="1" applyBorder="1" applyAlignment="1">
      <alignment horizontal="center" vertical="center"/>
    </xf>
    <xf numFmtId="0" fontId="5" fillId="10" borderId="60" xfId="0" applyFont="1" applyFill="1" applyBorder="1" applyAlignment="1">
      <alignment horizontal="center" vertical="center"/>
    </xf>
    <xf numFmtId="0" fontId="5" fillId="10" borderId="61" xfId="0" applyFont="1" applyFill="1" applyBorder="1" applyAlignment="1">
      <alignment horizontal="center" vertical="center"/>
    </xf>
    <xf numFmtId="0" fontId="5" fillId="10" borderId="46" xfId="0" applyFont="1" applyFill="1" applyBorder="1" applyAlignment="1">
      <alignment horizontal="center" vertical="center"/>
    </xf>
    <xf numFmtId="0" fontId="5" fillId="10" borderId="62" xfId="0" applyFont="1" applyFill="1" applyBorder="1" applyAlignment="1">
      <alignment horizontal="center" vertical="center"/>
    </xf>
    <xf numFmtId="0" fontId="5" fillId="10" borderId="59" xfId="0" applyFont="1" applyFill="1" applyBorder="1" applyAlignment="1">
      <alignment horizontal="center" vertical="center"/>
    </xf>
    <xf numFmtId="49" fontId="2" fillId="5" borderId="54" xfId="0" applyNumberFormat="1" applyFont="1" applyFill="1" applyBorder="1" applyAlignment="1">
      <alignment horizontal="center" vertical="center"/>
    </xf>
    <xf numFmtId="49" fontId="1" fillId="14" borderId="23" xfId="0" applyNumberFormat="1" applyFont="1" applyFill="1" applyBorder="1" applyAlignment="1">
      <alignment horizontal="center" vertical="center" wrapText="1"/>
    </xf>
    <xf numFmtId="0" fontId="0" fillId="5" borderId="28" xfId="0" applyFill="1" applyBorder="1" applyAlignment="1">
      <alignment horizontal="center" vertical="center"/>
    </xf>
    <xf numFmtId="0" fontId="0" fillId="5" borderId="43" xfId="0" applyFill="1" applyBorder="1" applyAlignment="1">
      <alignment horizontal="center" vertical="center"/>
    </xf>
    <xf numFmtId="0" fontId="0" fillId="5" borderId="44" xfId="0" applyFill="1" applyBorder="1" applyAlignment="1">
      <alignment horizontal="center" vertical="center"/>
    </xf>
    <xf numFmtId="0" fontId="0" fillId="5" borderId="48" xfId="0" applyFill="1" applyBorder="1" applyAlignment="1">
      <alignment horizontal="center" vertical="center"/>
    </xf>
    <xf numFmtId="0" fontId="0" fillId="5" borderId="45" xfId="0" applyFill="1" applyBorder="1" applyAlignment="1">
      <alignment horizontal="center" vertical="center"/>
    </xf>
    <xf numFmtId="0" fontId="0" fillId="5" borderId="65" xfId="0" applyFill="1" applyBorder="1" applyAlignment="1">
      <alignment horizontal="center" vertical="center"/>
    </xf>
    <xf numFmtId="0" fontId="0" fillId="5" borderId="66" xfId="0" applyFill="1" applyBorder="1" applyAlignment="1">
      <alignment horizontal="center" vertical="center"/>
    </xf>
    <xf numFmtId="0" fontId="0" fillId="5" borderId="17" xfId="0" applyFill="1" applyBorder="1" applyAlignment="1">
      <alignment horizontal="center" vertical="center"/>
    </xf>
    <xf numFmtId="167" fontId="0" fillId="5" borderId="52" xfId="0" applyNumberFormat="1" applyFill="1" applyBorder="1" applyAlignment="1">
      <alignment horizontal="center" vertical="center"/>
    </xf>
    <xf numFmtId="164" fontId="0" fillId="5" borderId="52" xfId="0" applyNumberFormat="1" applyFill="1" applyBorder="1" applyAlignment="1">
      <alignment horizontal="center" vertical="center"/>
    </xf>
    <xf numFmtId="168" fontId="0" fillId="5" borderId="54" xfId="0" applyNumberFormat="1" applyFill="1" applyBorder="1" applyAlignment="1">
      <alignment horizontal="center" vertical="center"/>
    </xf>
    <xf numFmtId="169" fontId="0" fillId="5" borderId="54" xfId="0" applyNumberFormat="1" applyFill="1" applyBorder="1" applyAlignment="1">
      <alignment horizontal="center" vertical="center"/>
    </xf>
    <xf numFmtId="165" fontId="2" fillId="5" borderId="13" xfId="0" applyNumberFormat="1" applyFont="1" applyFill="1" applyBorder="1" applyAlignment="1">
      <alignment horizontal="center" vertical="center"/>
    </xf>
    <xf numFmtId="0" fontId="14" fillId="5" borderId="0" xfId="0" applyFont="1" applyFill="1" applyAlignment="1">
      <alignment horizontal="center" vertical="center"/>
    </xf>
    <xf numFmtId="165" fontId="2" fillId="5" borderId="20" xfId="0" applyNumberFormat="1" applyFont="1" applyFill="1" applyBorder="1" applyAlignment="1">
      <alignment horizontal="center" vertical="center"/>
    </xf>
    <xf numFmtId="0" fontId="7" fillId="10" borderId="13" xfId="0" quotePrefix="1" applyFont="1" applyFill="1" applyBorder="1" applyAlignment="1">
      <alignment horizontal="center" vertical="center"/>
    </xf>
    <xf numFmtId="0" fontId="7" fillId="10" borderId="25" xfId="0" quotePrefix="1" applyFont="1" applyFill="1" applyBorder="1" applyAlignment="1">
      <alignment horizontal="center" vertical="center"/>
    </xf>
    <xf numFmtId="0" fontId="38" fillId="10" borderId="13" xfId="0" applyFont="1" applyFill="1" applyBorder="1" applyAlignment="1">
      <alignment horizontal="center" vertical="center" wrapText="1"/>
    </xf>
    <xf numFmtId="0" fontId="39" fillId="5" borderId="13" xfId="0" applyFont="1" applyFill="1" applyBorder="1" applyAlignment="1">
      <alignment horizontal="center" vertical="center"/>
    </xf>
    <xf numFmtId="165" fontId="2" fillId="11" borderId="13" xfId="0" applyNumberFormat="1" applyFont="1" applyFill="1" applyBorder="1" applyAlignment="1">
      <alignment horizontal="center" vertical="center"/>
    </xf>
    <xf numFmtId="0" fontId="0" fillId="5" borderId="0" xfId="0" applyFill="1" applyBorder="1" applyAlignment="1">
      <alignment horizontal="center" vertical="center"/>
    </xf>
    <xf numFmtId="0" fontId="20" fillId="10" borderId="39" xfId="0" applyFont="1" applyFill="1" applyBorder="1" applyAlignment="1">
      <alignment horizontal="center" vertical="center"/>
    </xf>
    <xf numFmtId="0" fontId="7" fillId="10" borderId="44" xfId="0" applyFont="1" applyFill="1" applyBorder="1" applyAlignment="1">
      <alignment horizontal="center" vertical="center" wrapText="1"/>
    </xf>
    <xf numFmtId="0" fontId="0" fillId="19" borderId="21" xfId="0" applyFill="1" applyBorder="1" applyAlignment="1">
      <alignment horizontal="center" vertical="center"/>
    </xf>
    <xf numFmtId="0" fontId="1" fillId="14" borderId="31" xfId="0" applyFont="1" applyFill="1" applyBorder="1" applyAlignment="1">
      <alignment horizontal="center" vertical="center" wrapText="1"/>
    </xf>
    <xf numFmtId="0" fontId="2" fillId="5" borderId="53" xfId="0" applyFont="1" applyFill="1" applyBorder="1" applyAlignment="1">
      <alignment horizontal="center" vertical="center"/>
    </xf>
    <xf numFmtId="0" fontId="0" fillId="19" borderId="53" xfId="0" applyFill="1" applyBorder="1" applyAlignment="1">
      <alignment horizontal="center" vertical="center"/>
    </xf>
    <xf numFmtId="0" fontId="2" fillId="5" borderId="68" xfId="0" applyFont="1" applyFill="1" applyBorder="1" applyAlignment="1">
      <alignment horizontal="center" vertical="center" wrapText="1"/>
    </xf>
    <xf numFmtId="165" fontId="2" fillId="18" borderId="68" xfId="0" applyNumberFormat="1" applyFont="1" applyFill="1" applyBorder="1" applyAlignment="1">
      <alignment horizontal="center" vertical="center"/>
    </xf>
    <xf numFmtId="0" fontId="2" fillId="5" borderId="68" xfId="0" applyFont="1" applyFill="1" applyBorder="1" applyAlignment="1">
      <alignment horizontal="center" vertical="center"/>
    </xf>
    <xf numFmtId="0" fontId="2" fillId="0" borderId="68" xfId="0" applyFont="1" applyBorder="1" applyAlignment="1">
      <alignment horizontal="center" vertical="center"/>
    </xf>
    <xf numFmtId="0" fontId="2" fillId="0" borderId="68" xfId="0" applyFont="1" applyBorder="1" applyAlignment="1">
      <alignment horizontal="center" vertical="center" wrapText="1"/>
    </xf>
    <xf numFmtId="0" fontId="2" fillId="19" borderId="68" xfId="0" applyFont="1" applyFill="1" applyBorder="1" applyAlignment="1">
      <alignment horizontal="center" vertical="center" wrapText="1"/>
    </xf>
    <xf numFmtId="0" fontId="0" fillId="19" borderId="68" xfId="0" applyFill="1" applyBorder="1" applyAlignment="1">
      <alignment horizontal="center" vertical="center"/>
    </xf>
    <xf numFmtId="0" fontId="2" fillId="19" borderId="69" xfId="0" applyFont="1" applyFill="1" applyBorder="1" applyAlignment="1">
      <alignment horizontal="center" vertical="center" wrapText="1"/>
    </xf>
    <xf numFmtId="0" fontId="2" fillId="18" borderId="69" xfId="0" applyFont="1" applyFill="1" applyBorder="1" applyAlignment="1">
      <alignment horizontal="center" vertical="center"/>
    </xf>
    <xf numFmtId="0" fontId="2" fillId="5" borderId="69" xfId="0" applyFont="1" applyFill="1" applyBorder="1" applyAlignment="1">
      <alignment horizontal="center" vertical="center"/>
    </xf>
    <xf numFmtId="0" fontId="2" fillId="19" borderId="70" xfId="0" applyFont="1" applyFill="1" applyBorder="1" applyAlignment="1">
      <alignment horizontal="center" vertical="center" wrapText="1"/>
    </xf>
    <xf numFmtId="0" fontId="2" fillId="0" borderId="70" xfId="0" applyFont="1" applyBorder="1" applyAlignment="1">
      <alignment horizontal="center" vertical="center" wrapText="1"/>
    </xf>
    <xf numFmtId="0" fontId="2" fillId="18" borderId="70" xfId="0" applyFont="1" applyFill="1" applyBorder="1" applyAlignment="1">
      <alignment horizontal="center" vertical="center"/>
    </xf>
    <xf numFmtId="0" fontId="36" fillId="5" borderId="69" xfId="0" applyFont="1" applyFill="1" applyBorder="1" applyAlignment="1">
      <alignment horizontal="center" vertical="center"/>
    </xf>
    <xf numFmtId="0" fontId="20" fillId="14" borderId="13" xfId="0" applyFont="1" applyFill="1" applyBorder="1" applyAlignment="1">
      <alignment horizontal="center" vertical="center" wrapText="1"/>
    </xf>
    <xf numFmtId="0" fontId="1" fillId="4" borderId="38" xfId="0" applyFont="1" applyFill="1" applyBorder="1" applyAlignment="1">
      <alignment horizontal="center" vertical="center" wrapText="1"/>
    </xf>
    <xf numFmtId="49" fontId="0" fillId="18" borderId="42" xfId="0" applyNumberFormat="1" applyFill="1" applyBorder="1" applyAlignment="1">
      <alignment horizontal="center" vertical="center"/>
    </xf>
    <xf numFmtId="49" fontId="0" fillId="18" borderId="52" xfId="0" applyNumberFormat="1" applyFill="1" applyBorder="1" applyAlignment="1">
      <alignment horizontal="center" vertical="center"/>
    </xf>
    <xf numFmtId="49" fontId="0" fillId="18" borderId="54" xfId="0" applyNumberFormat="1" applyFill="1" applyBorder="1" applyAlignment="1">
      <alignment horizontal="center" vertical="center"/>
    </xf>
    <xf numFmtId="0" fontId="7" fillId="10" borderId="42" xfId="0" applyFont="1" applyFill="1" applyBorder="1" applyAlignment="1">
      <alignment horizontal="center" vertical="center"/>
    </xf>
    <xf numFmtId="0" fontId="7" fillId="10" borderId="52" xfId="0" applyFont="1" applyFill="1" applyBorder="1" applyAlignment="1">
      <alignment horizontal="center" vertical="center"/>
    </xf>
    <xf numFmtId="0" fontId="7" fillId="10" borderId="54" xfId="0" applyFont="1" applyFill="1" applyBorder="1" applyAlignment="1">
      <alignment horizontal="center" vertical="center"/>
    </xf>
    <xf numFmtId="0" fontId="7" fillId="10" borderId="16" xfId="0" applyFont="1" applyFill="1" applyBorder="1" applyAlignment="1">
      <alignment horizontal="center" vertical="center" wrapText="1"/>
    </xf>
    <xf numFmtId="0" fontId="7" fillId="10" borderId="40" xfId="0" applyFont="1" applyFill="1" applyBorder="1" applyAlignment="1">
      <alignment horizontal="center" vertical="center"/>
    </xf>
    <xf numFmtId="165" fontId="2" fillId="5" borderId="40" xfId="0" applyNumberFormat="1" applyFont="1" applyFill="1" applyBorder="1" applyAlignment="1">
      <alignment horizontal="center" vertical="center"/>
    </xf>
    <xf numFmtId="0" fontId="7" fillId="10" borderId="44" xfId="0" applyFont="1" applyFill="1" applyBorder="1" applyAlignment="1">
      <alignment horizontal="center" vertical="center"/>
    </xf>
    <xf numFmtId="165" fontId="2" fillId="5" borderId="40" xfId="0" applyNumberFormat="1" applyFont="1" applyFill="1" applyBorder="1" applyAlignment="1">
      <alignment horizontal="center" vertical="center" wrapText="1"/>
    </xf>
    <xf numFmtId="0" fontId="2" fillId="5" borderId="40" xfId="0" applyFont="1" applyFill="1" applyBorder="1" applyAlignment="1">
      <alignment horizontal="center" vertical="center"/>
    </xf>
    <xf numFmtId="0" fontId="1" fillId="5" borderId="0" xfId="0" applyFont="1" applyFill="1" applyAlignment="1">
      <alignment horizontal="center" vertical="center"/>
    </xf>
    <xf numFmtId="0" fontId="0" fillId="18" borderId="52" xfId="0" applyFill="1" applyBorder="1" applyAlignment="1">
      <alignment horizontal="center" vertical="center"/>
    </xf>
    <xf numFmtId="0" fontId="0" fillId="18" borderId="55" xfId="0" applyFill="1" applyBorder="1" applyAlignment="1">
      <alignment horizontal="center" vertical="center"/>
    </xf>
    <xf numFmtId="0" fontId="0" fillId="18" borderId="58" xfId="0" applyFill="1" applyBorder="1" applyAlignment="1">
      <alignment horizontal="center" vertical="center"/>
    </xf>
    <xf numFmtId="0" fontId="0" fillId="18" borderId="40" xfId="0" applyFill="1" applyBorder="1" applyAlignment="1">
      <alignment horizontal="center" vertical="center"/>
    </xf>
    <xf numFmtId="0" fontId="0" fillId="18" borderId="54" xfId="0" applyFill="1" applyBorder="1" applyAlignment="1">
      <alignment horizontal="center" vertical="center"/>
    </xf>
    <xf numFmtId="49" fontId="14" fillId="18" borderId="40" xfId="0" applyNumberFormat="1" applyFont="1" applyFill="1" applyBorder="1" applyAlignment="1">
      <alignment horizontal="center" vertical="center"/>
    </xf>
    <xf numFmtId="0" fontId="0" fillId="18" borderId="65" xfId="0" applyFill="1" applyBorder="1" applyAlignment="1">
      <alignment horizontal="center" vertical="center"/>
    </xf>
    <xf numFmtId="0" fontId="0" fillId="18" borderId="66" xfId="0" applyFill="1" applyBorder="1" applyAlignment="1">
      <alignment horizontal="center" vertical="center"/>
    </xf>
    <xf numFmtId="0" fontId="0" fillId="18" borderId="63" xfId="0" applyFill="1" applyBorder="1" applyAlignment="1">
      <alignment horizontal="center" vertical="center"/>
    </xf>
    <xf numFmtId="0" fontId="0" fillId="18" borderId="64" xfId="0" applyFill="1" applyBorder="1" applyAlignment="1">
      <alignment horizontal="center" vertical="center"/>
    </xf>
    <xf numFmtId="0" fontId="0" fillId="18" borderId="45" xfId="0" applyFill="1" applyBorder="1" applyAlignment="1">
      <alignment horizontal="center" vertical="center"/>
    </xf>
    <xf numFmtId="0" fontId="0" fillId="18" borderId="21" xfId="0" applyFill="1" applyBorder="1" applyAlignment="1">
      <alignment horizontal="center" vertical="center"/>
    </xf>
    <xf numFmtId="169" fontId="0" fillId="18" borderId="40" xfId="0" applyNumberFormat="1" applyFill="1" applyBorder="1" applyAlignment="1">
      <alignment horizontal="center" vertical="center"/>
    </xf>
    <xf numFmtId="169" fontId="0" fillId="18" borderId="52" xfId="0" applyNumberFormat="1" applyFill="1" applyBorder="1" applyAlignment="1">
      <alignment horizontal="center" vertical="center"/>
    </xf>
    <xf numFmtId="169" fontId="0" fillId="18" borderId="55" xfId="0" applyNumberFormat="1" applyFill="1" applyBorder="1" applyAlignment="1">
      <alignment horizontal="center" vertical="center"/>
    </xf>
    <xf numFmtId="169" fontId="0" fillId="18" borderId="58" xfId="0" applyNumberFormat="1" applyFill="1" applyBorder="1" applyAlignment="1">
      <alignment horizontal="center" vertical="center"/>
    </xf>
    <xf numFmtId="169" fontId="0" fillId="18" borderId="54" xfId="0" applyNumberFormat="1" applyFill="1" applyBorder="1" applyAlignment="1">
      <alignment horizontal="center" vertical="center"/>
    </xf>
    <xf numFmtId="168" fontId="0" fillId="18" borderId="40" xfId="0" applyNumberFormat="1" applyFill="1" applyBorder="1" applyAlignment="1">
      <alignment horizontal="center" vertical="center"/>
    </xf>
    <xf numFmtId="168" fontId="0" fillId="18" borderId="52" xfId="0" applyNumberFormat="1" applyFill="1" applyBorder="1" applyAlignment="1">
      <alignment horizontal="center" vertical="center"/>
    </xf>
    <xf numFmtId="168" fontId="0" fillId="18" borderId="55" xfId="0" applyNumberFormat="1" applyFill="1" applyBorder="1" applyAlignment="1">
      <alignment horizontal="center" vertical="center"/>
    </xf>
    <xf numFmtId="168" fontId="0" fillId="18" borderId="58" xfId="0" applyNumberFormat="1" applyFill="1" applyBorder="1" applyAlignment="1">
      <alignment horizontal="center" vertical="center"/>
    </xf>
    <xf numFmtId="168" fontId="0" fillId="18" borderId="54" xfId="0" applyNumberFormat="1" applyFill="1" applyBorder="1" applyAlignment="1">
      <alignment horizontal="center" vertical="center"/>
    </xf>
    <xf numFmtId="0" fontId="7" fillId="10" borderId="58" xfId="0" applyFont="1" applyFill="1" applyBorder="1" applyAlignment="1">
      <alignment horizontal="center" vertical="center"/>
    </xf>
    <xf numFmtId="0" fontId="0" fillId="18" borderId="19" xfId="0" applyFill="1" applyBorder="1" applyAlignment="1">
      <alignment vertical="center"/>
    </xf>
    <xf numFmtId="0" fontId="30" fillId="5" borderId="42" xfId="0" applyFont="1" applyFill="1" applyBorder="1" applyAlignment="1">
      <alignment horizontal="center" vertical="center" wrapText="1"/>
    </xf>
    <xf numFmtId="0" fontId="5" fillId="10" borderId="71" xfId="0" applyFont="1" applyFill="1" applyBorder="1" applyAlignment="1">
      <alignment horizontal="center" vertical="center"/>
    </xf>
    <xf numFmtId="0" fontId="5" fillId="10" borderId="41" xfId="0" applyFont="1" applyFill="1" applyBorder="1" applyAlignment="1">
      <alignment horizontal="center" vertical="center"/>
    </xf>
    <xf numFmtId="0" fontId="5" fillId="10" borderId="42" xfId="0" applyFont="1" applyFill="1" applyBorder="1" applyAlignment="1">
      <alignment horizontal="center" vertical="center"/>
    </xf>
    <xf numFmtId="0" fontId="0" fillId="5" borderId="42" xfId="0" applyFill="1" applyBorder="1" applyAlignment="1">
      <alignment horizontal="center"/>
    </xf>
    <xf numFmtId="0" fontId="0" fillId="5" borderId="52" xfId="0" applyFill="1" applyBorder="1" applyAlignment="1">
      <alignment horizontal="center"/>
    </xf>
    <xf numFmtId="0" fontId="0" fillId="5" borderId="40" xfId="0" applyFill="1" applyBorder="1" applyAlignment="1">
      <alignment horizontal="center"/>
    </xf>
    <xf numFmtId="0" fontId="0" fillId="5" borderId="20" xfId="0" applyFill="1" applyBorder="1" applyAlignment="1">
      <alignment horizontal="center"/>
    </xf>
    <xf numFmtId="0" fontId="5" fillId="10" borderId="52" xfId="0" applyFont="1" applyFill="1" applyBorder="1" applyAlignment="1">
      <alignment horizontal="center" vertical="center"/>
    </xf>
    <xf numFmtId="2" fontId="0" fillId="5" borderId="65" xfId="0" applyNumberFormat="1" applyFill="1" applyBorder="1" applyAlignment="1">
      <alignment horizontal="center" vertical="center"/>
    </xf>
    <xf numFmtId="0" fontId="41" fillId="5" borderId="13" xfId="0" applyFont="1" applyFill="1" applyBorder="1" applyAlignment="1">
      <alignment horizontal="center" vertical="center"/>
    </xf>
    <xf numFmtId="166" fontId="41" fillId="5" borderId="13" xfId="0" applyNumberFormat="1" applyFont="1" applyFill="1" applyBorder="1" applyAlignment="1">
      <alignment horizontal="center" vertical="center"/>
    </xf>
    <xf numFmtId="0" fontId="41" fillId="5" borderId="0" xfId="0" applyFont="1" applyFill="1" applyAlignment="1">
      <alignment vertical="center"/>
    </xf>
    <xf numFmtId="0" fontId="40" fillId="10" borderId="13" xfId="0" applyFont="1" applyFill="1" applyBorder="1" applyAlignment="1">
      <alignment horizontal="center"/>
    </xf>
    <xf numFmtId="0" fontId="40" fillId="10" borderId="13" xfId="0" applyFont="1" applyFill="1" applyBorder="1" applyAlignment="1">
      <alignment horizontal="center" wrapText="1"/>
    </xf>
    <xf numFmtId="0" fontId="41" fillId="5" borderId="13" xfId="0" applyFont="1" applyFill="1" applyBorder="1" applyAlignment="1">
      <alignment horizontal="center"/>
    </xf>
    <xf numFmtId="1" fontId="41" fillId="5" borderId="13" xfId="0" applyNumberFormat="1" applyFont="1" applyFill="1" applyBorder="1" applyAlignment="1">
      <alignment horizontal="center" vertical="center"/>
    </xf>
    <xf numFmtId="165" fontId="0" fillId="5" borderId="54" xfId="0" applyNumberFormat="1" applyFill="1" applyBorder="1" applyAlignment="1">
      <alignment horizontal="center" vertical="center"/>
    </xf>
    <xf numFmtId="164" fontId="0" fillId="5" borderId="58" xfId="0" applyNumberFormat="1" applyFill="1" applyBorder="1" applyAlignment="1">
      <alignment horizontal="center" vertical="center"/>
    </xf>
    <xf numFmtId="167" fontId="0" fillId="5" borderId="20" xfId="0" applyNumberFormat="1" applyFill="1" applyBorder="1" applyAlignment="1">
      <alignment horizontal="center" vertical="center"/>
    </xf>
    <xf numFmtId="165" fontId="0" fillId="5" borderId="20" xfId="0" applyNumberFormat="1" applyFill="1" applyBorder="1" applyAlignment="1">
      <alignment horizontal="center" vertical="center"/>
    </xf>
    <xf numFmtId="1" fontId="0" fillId="18" borderId="40" xfId="0" applyNumberFormat="1" applyFill="1" applyBorder="1" applyAlignment="1">
      <alignment horizontal="center" vertical="center"/>
    </xf>
    <xf numFmtId="1" fontId="0" fillId="18" borderId="55" xfId="0" applyNumberFormat="1" applyFill="1" applyBorder="1" applyAlignment="1">
      <alignment horizontal="center" vertical="center"/>
    </xf>
    <xf numFmtId="49" fontId="2" fillId="17" borderId="22" xfId="0" applyNumberFormat="1" applyFont="1" applyFill="1" applyBorder="1" applyAlignment="1">
      <alignment horizontal="center" vertical="center"/>
    </xf>
    <xf numFmtId="0" fontId="5" fillId="18" borderId="22" xfId="0" applyFont="1" applyFill="1" applyBorder="1" applyAlignment="1">
      <alignment vertical="center"/>
    </xf>
    <xf numFmtId="0" fontId="0" fillId="18" borderId="22" xfId="0" applyFill="1" applyBorder="1" applyAlignment="1">
      <alignment vertical="center"/>
    </xf>
    <xf numFmtId="0" fontId="5" fillId="18" borderId="40" xfId="0" applyFont="1" applyFill="1" applyBorder="1" applyAlignment="1">
      <alignment vertical="center"/>
    </xf>
    <xf numFmtId="0" fontId="2" fillId="5" borderId="21" xfId="0" applyFont="1" applyFill="1" applyBorder="1" applyAlignment="1">
      <alignment horizontal="center" vertical="center"/>
    </xf>
    <xf numFmtId="0" fontId="7" fillId="10" borderId="21" xfId="0" applyFont="1" applyFill="1" applyBorder="1" applyAlignment="1">
      <alignment horizontal="center" vertical="center"/>
    </xf>
    <xf numFmtId="0" fontId="1" fillId="14" borderId="23" xfId="0" applyFont="1" applyFill="1" applyBorder="1" applyAlignment="1">
      <alignment horizontal="center" vertical="center" wrapText="1"/>
    </xf>
    <xf numFmtId="49" fontId="0" fillId="18" borderId="40" xfId="0" applyNumberFormat="1" applyFill="1" applyBorder="1" applyAlignment="1">
      <alignment horizontal="center" vertical="center"/>
    </xf>
    <xf numFmtId="0" fontId="2" fillId="18" borderId="42" xfId="0" applyFont="1" applyFill="1" applyBorder="1" applyAlignment="1">
      <alignment horizontal="center" vertical="center" wrapText="1"/>
    </xf>
    <xf numFmtId="0" fontId="2" fillId="0" borderId="40" xfId="0" applyFont="1" applyFill="1" applyBorder="1" applyAlignment="1">
      <alignment horizontal="center" vertical="center"/>
    </xf>
    <xf numFmtId="165" fontId="2" fillId="18" borderId="40" xfId="0" applyNumberFormat="1" applyFont="1" applyFill="1" applyBorder="1" applyAlignment="1">
      <alignment horizontal="center" vertical="center" wrapText="1"/>
    </xf>
    <xf numFmtId="165" fontId="2" fillId="18" borderId="40" xfId="0" applyNumberFormat="1" applyFont="1" applyFill="1" applyBorder="1" applyAlignment="1">
      <alignment horizontal="center" vertical="center"/>
    </xf>
    <xf numFmtId="0" fontId="2" fillId="18" borderId="40" xfId="0" applyFont="1" applyFill="1" applyBorder="1" applyAlignment="1">
      <alignment horizontal="center" vertical="center"/>
    </xf>
    <xf numFmtId="165" fontId="2" fillId="18" borderId="20" xfId="0" applyNumberFormat="1" applyFont="1" applyFill="1" applyBorder="1" applyAlignment="1">
      <alignment horizontal="center" vertical="center"/>
    </xf>
    <xf numFmtId="0" fontId="0" fillId="18" borderId="35" xfId="0" applyFill="1" applyBorder="1" applyAlignment="1">
      <alignment horizontal="center" vertical="center"/>
    </xf>
    <xf numFmtId="49" fontId="0" fillId="18" borderId="58" xfId="0" applyNumberFormat="1" applyFill="1" applyBorder="1" applyAlignment="1">
      <alignment horizontal="center" vertical="center"/>
    </xf>
    <xf numFmtId="49" fontId="0" fillId="18" borderId="55" xfId="0" applyNumberFormat="1" applyFill="1" applyBorder="1" applyAlignment="1">
      <alignment horizontal="center" vertical="center"/>
    </xf>
    <xf numFmtId="0" fontId="0" fillId="18" borderId="57" xfId="0" applyFill="1" applyBorder="1" applyAlignment="1">
      <alignment horizontal="center" vertical="center"/>
    </xf>
    <xf numFmtId="0" fontId="0" fillId="18" borderId="46" xfId="0" applyFill="1" applyBorder="1" applyAlignment="1">
      <alignment horizontal="center" vertical="center"/>
    </xf>
    <xf numFmtId="0" fontId="0" fillId="18" borderId="60" xfId="0" applyFill="1" applyBorder="1" applyAlignment="1">
      <alignment horizontal="center" vertical="center"/>
    </xf>
    <xf numFmtId="0" fontId="0" fillId="18" borderId="61" xfId="0" applyFill="1" applyBorder="1" applyAlignment="1">
      <alignment horizontal="center" vertical="center"/>
    </xf>
    <xf numFmtId="0" fontId="0" fillId="18" borderId="42" xfId="0" applyFill="1" applyBorder="1" applyAlignment="1">
      <alignment horizontal="center" vertical="center"/>
    </xf>
    <xf numFmtId="0" fontId="0" fillId="18" borderId="39" xfId="0" applyFill="1" applyBorder="1" applyAlignment="1">
      <alignment horizontal="center"/>
    </xf>
    <xf numFmtId="0" fontId="0" fillId="18" borderId="39" xfId="0" applyFill="1" applyBorder="1" applyAlignment="1">
      <alignment horizontal="center" vertical="center"/>
    </xf>
    <xf numFmtId="0" fontId="0" fillId="18" borderId="42" xfId="0" applyFill="1" applyBorder="1" applyAlignment="1">
      <alignment horizontal="center"/>
    </xf>
    <xf numFmtId="0" fontId="0" fillId="18" borderId="52" xfId="0" applyFill="1" applyBorder="1" applyAlignment="1">
      <alignment horizontal="center"/>
    </xf>
    <xf numFmtId="0" fontId="0" fillId="18" borderId="40" xfId="0" applyFill="1" applyBorder="1" applyAlignment="1">
      <alignment horizontal="center"/>
    </xf>
    <xf numFmtId="0" fontId="0" fillId="18" borderId="20" xfId="0" applyFill="1" applyBorder="1" applyAlignment="1">
      <alignment horizontal="center"/>
    </xf>
    <xf numFmtId="0" fontId="0" fillId="18" borderId="47" xfId="0" applyFill="1" applyBorder="1" applyAlignment="1">
      <alignment horizontal="center"/>
    </xf>
    <xf numFmtId="0" fontId="0" fillId="18" borderId="21" xfId="0" applyFill="1" applyBorder="1" applyAlignment="1">
      <alignment vertical="center"/>
    </xf>
    <xf numFmtId="165" fontId="7" fillId="10" borderId="20" xfId="0" applyNumberFormat="1" applyFont="1" applyFill="1" applyBorder="1" applyAlignment="1">
      <alignment horizontal="center" vertical="center"/>
    </xf>
    <xf numFmtId="0" fontId="0" fillId="5" borderId="22" xfId="0" applyFill="1" applyBorder="1" applyAlignment="1">
      <alignment vertical="center"/>
    </xf>
    <xf numFmtId="0" fontId="14" fillId="5" borderId="0" xfId="0" applyFont="1" applyFill="1" applyAlignment="1">
      <alignment vertical="center"/>
    </xf>
    <xf numFmtId="0" fontId="14" fillId="5" borderId="21" xfId="0" applyFont="1" applyFill="1" applyBorder="1" applyAlignment="1">
      <alignment horizontal="center" vertical="center" wrapText="1"/>
    </xf>
    <xf numFmtId="0" fontId="0" fillId="5" borderId="21" xfId="0" applyFont="1" applyFill="1" applyBorder="1" applyAlignment="1">
      <alignment horizontal="center" vertical="center"/>
    </xf>
    <xf numFmtId="0" fontId="5" fillId="5" borderId="22" xfId="0" applyFont="1" applyFill="1" applyBorder="1" applyAlignment="1">
      <alignment horizontal="center" vertical="center"/>
    </xf>
    <xf numFmtId="0" fontId="14" fillId="5" borderId="42" xfId="0" applyFont="1" applyFill="1" applyBorder="1" applyAlignment="1">
      <alignment horizontal="center" vertical="center"/>
    </xf>
    <xf numFmtId="0" fontId="5" fillId="5" borderId="42" xfId="0" applyFont="1" applyFill="1" applyBorder="1" applyAlignment="1">
      <alignment horizontal="center" vertical="center"/>
    </xf>
    <xf numFmtId="0" fontId="0" fillId="5" borderId="42" xfId="0" applyFill="1" applyBorder="1" applyAlignment="1">
      <alignment vertical="center"/>
    </xf>
    <xf numFmtId="0" fontId="30" fillId="5" borderId="42" xfId="0" applyFont="1" applyFill="1" applyBorder="1" applyAlignment="1">
      <alignment horizontal="center" vertical="center"/>
    </xf>
    <xf numFmtId="49" fontId="20" fillId="14" borderId="18" xfId="0" applyNumberFormat="1" applyFont="1" applyFill="1" applyBorder="1" applyAlignment="1">
      <alignment horizontal="center" vertical="center"/>
    </xf>
    <xf numFmtId="0" fontId="0" fillId="5" borderId="0" xfId="0" quotePrefix="1" applyFill="1" applyBorder="1" applyAlignment="1">
      <alignment horizontal="center" vertical="center"/>
    </xf>
    <xf numFmtId="0" fontId="1" fillId="4" borderId="13" xfId="0" quotePrefix="1" applyFont="1" applyFill="1" applyBorder="1" applyAlignment="1">
      <alignment horizontal="center" vertical="center"/>
    </xf>
    <xf numFmtId="0" fontId="13" fillId="5" borderId="13" xfId="0" applyFont="1" applyFill="1" applyBorder="1" applyAlignment="1">
      <alignment horizontal="center" vertical="center"/>
    </xf>
    <xf numFmtId="171" fontId="0" fillId="5" borderId="13" xfId="0" applyNumberFormat="1" applyFill="1" applyBorder="1" applyAlignment="1">
      <alignment horizontal="center" vertical="center" wrapText="1"/>
    </xf>
    <xf numFmtId="172" fontId="0" fillId="5" borderId="13" xfId="0" applyNumberFormat="1" applyFill="1" applyBorder="1" applyAlignment="1">
      <alignment horizontal="center" vertical="center" wrapText="1"/>
    </xf>
    <xf numFmtId="173" fontId="0" fillId="5" borderId="13" xfId="0" applyNumberFormat="1" applyFill="1" applyBorder="1" applyAlignment="1">
      <alignment horizontal="center" vertical="center" wrapText="1"/>
    </xf>
    <xf numFmtId="49" fontId="1" fillId="4" borderId="13" xfId="0" applyNumberFormat="1" applyFont="1" applyFill="1" applyBorder="1" applyAlignment="1">
      <alignment horizontal="center" vertical="center" wrapText="1"/>
    </xf>
    <xf numFmtId="0" fontId="5" fillId="22" borderId="1" xfId="0" applyFont="1" applyFill="1" applyBorder="1" applyAlignment="1">
      <alignment horizontal="center"/>
    </xf>
    <xf numFmtId="0" fontId="5" fillId="22" borderId="13" xfId="0" applyFont="1" applyFill="1" applyBorder="1" applyAlignment="1">
      <alignment horizontal="center"/>
    </xf>
    <xf numFmtId="0" fontId="0" fillId="5" borderId="13" xfId="0" applyFill="1" applyBorder="1" applyAlignment="1">
      <alignment horizontal="center"/>
    </xf>
    <xf numFmtId="165" fontId="0" fillId="5" borderId="13" xfId="0" applyNumberFormat="1" applyFill="1" applyBorder="1" applyAlignment="1">
      <alignment horizontal="center"/>
    </xf>
    <xf numFmtId="165" fontId="0" fillId="5" borderId="1" xfId="0" applyNumberFormat="1" applyFill="1" applyBorder="1" applyAlignment="1">
      <alignment horizontal="center"/>
    </xf>
    <xf numFmtId="165" fontId="0" fillId="5" borderId="0" xfId="0" applyNumberFormat="1" applyFill="1"/>
    <xf numFmtId="49" fontId="20" fillId="4" borderId="13" xfId="0" applyNumberFormat="1" applyFont="1" applyFill="1" applyBorder="1" applyAlignment="1">
      <alignment horizontal="center" vertical="center" wrapText="1"/>
    </xf>
    <xf numFmtId="49" fontId="1" fillId="4" borderId="18" xfId="0" applyNumberFormat="1" applyFont="1" applyFill="1" applyBorder="1" applyAlignment="1">
      <alignment horizontal="center" vertical="center" wrapText="1"/>
    </xf>
    <xf numFmtId="0" fontId="2" fillId="0" borderId="13" xfId="0" quotePrefix="1" applyFont="1" applyFill="1" applyBorder="1" applyAlignment="1">
      <alignment horizontal="center" vertical="center"/>
    </xf>
    <xf numFmtId="0" fontId="2" fillId="0" borderId="40" xfId="0" applyFont="1" applyFill="1" applyBorder="1" applyAlignment="1">
      <alignment vertical="center"/>
    </xf>
    <xf numFmtId="0" fontId="2" fillId="0" borderId="22" xfId="0" applyFont="1" applyFill="1" applyBorder="1" applyAlignment="1">
      <alignment vertical="center"/>
    </xf>
    <xf numFmtId="0" fontId="2" fillId="0" borderId="22" xfId="0" applyFont="1" applyFill="1" applyBorder="1" applyAlignment="1">
      <alignment horizontal="center" vertical="center"/>
    </xf>
    <xf numFmtId="0" fontId="2" fillId="0" borderId="42" xfId="0" applyFont="1" applyFill="1" applyBorder="1" applyAlignment="1">
      <alignment horizontal="center" vertical="center"/>
    </xf>
    <xf numFmtId="0" fontId="2" fillId="0" borderId="20" xfId="0" applyFont="1" applyFill="1" applyBorder="1" applyAlignment="1">
      <alignment vertical="center"/>
    </xf>
    <xf numFmtId="0" fontId="2" fillId="0" borderId="13" xfId="0" applyFont="1" applyFill="1" applyBorder="1" applyAlignment="1">
      <alignment vertical="center"/>
    </xf>
    <xf numFmtId="0" fontId="2" fillId="0" borderId="13" xfId="0" applyFont="1" applyFill="1" applyBorder="1" applyAlignment="1">
      <alignment horizontal="center" vertical="center"/>
    </xf>
    <xf numFmtId="0" fontId="2" fillId="0" borderId="13" xfId="0" applyFont="1" applyFill="1" applyBorder="1" applyAlignment="1">
      <alignment vertical="center" wrapText="1"/>
    </xf>
    <xf numFmtId="0" fontId="20" fillId="14" borderId="18" xfId="0" applyFont="1" applyFill="1" applyBorder="1" applyAlignment="1">
      <alignment horizontal="center" vertical="center" wrapText="1"/>
    </xf>
    <xf numFmtId="0" fontId="2" fillId="0" borderId="42" xfId="0" applyFont="1" applyFill="1" applyBorder="1" applyAlignment="1">
      <alignment vertical="center"/>
    </xf>
    <xf numFmtId="0" fontId="2" fillId="0" borderId="58" xfId="0" applyFont="1" applyFill="1" applyBorder="1" applyAlignment="1">
      <alignment horizontal="center" vertical="center"/>
    </xf>
    <xf numFmtId="0" fontId="14" fillId="5" borderId="21" xfId="0" applyFont="1" applyFill="1" applyBorder="1" applyAlignment="1">
      <alignment horizontal="center" vertical="center"/>
    </xf>
    <xf numFmtId="0" fontId="14" fillId="5" borderId="20" xfId="0" applyFont="1" applyFill="1" applyBorder="1" applyAlignment="1">
      <alignment horizontal="center" vertical="center"/>
    </xf>
    <xf numFmtId="0" fontId="5" fillId="10" borderId="1" xfId="0" applyFont="1" applyFill="1" applyBorder="1" applyAlignment="1">
      <alignment horizontal="center" wrapText="1"/>
    </xf>
    <xf numFmtId="0" fontId="7" fillId="10" borderId="39" xfId="0" applyFont="1" applyFill="1" applyBorder="1" applyAlignment="1">
      <alignment horizontal="center" vertical="center"/>
    </xf>
    <xf numFmtId="0" fontId="36" fillId="0" borderId="53" xfId="0" applyFont="1" applyBorder="1" applyAlignment="1">
      <alignment horizontal="center" vertical="center"/>
    </xf>
    <xf numFmtId="0" fontId="2" fillId="5" borderId="0" xfId="0" applyFont="1" applyFill="1" applyBorder="1" applyAlignment="1">
      <alignment horizontal="center" vertical="center"/>
    </xf>
    <xf numFmtId="0" fontId="2" fillId="5" borderId="74" xfId="0" applyFont="1" applyFill="1" applyBorder="1" applyAlignment="1">
      <alignment horizontal="center" vertical="center" wrapText="1"/>
    </xf>
    <xf numFmtId="0" fontId="2" fillId="18" borderId="74" xfId="0" applyFont="1" applyFill="1" applyBorder="1" applyAlignment="1">
      <alignment horizontal="center" vertical="center"/>
    </xf>
    <xf numFmtId="0" fontId="2" fillId="18" borderId="69" xfId="0" applyFont="1" applyFill="1" applyBorder="1" applyAlignment="1">
      <alignment horizontal="center" vertical="center" wrapText="1"/>
    </xf>
    <xf numFmtId="165" fontId="2" fillId="18" borderId="69" xfId="0" applyNumberFormat="1" applyFont="1" applyFill="1" applyBorder="1" applyAlignment="1">
      <alignment horizontal="center" vertical="center"/>
    </xf>
    <xf numFmtId="0" fontId="2" fillId="5" borderId="76" xfId="0" applyFont="1" applyFill="1" applyBorder="1" applyAlignment="1">
      <alignment horizontal="center" vertical="center" wrapText="1"/>
    </xf>
    <xf numFmtId="0" fontId="2" fillId="19" borderId="67" xfId="0" applyFont="1" applyFill="1" applyBorder="1" applyAlignment="1">
      <alignment horizontal="center" vertical="center" wrapText="1"/>
    </xf>
    <xf numFmtId="0" fontId="2" fillId="19" borderId="75" xfId="0" applyFont="1" applyFill="1" applyBorder="1" applyAlignment="1">
      <alignment vertical="center" wrapText="1"/>
    </xf>
    <xf numFmtId="0" fontId="2" fillId="18" borderId="67" xfId="0" applyFont="1" applyFill="1" applyBorder="1" applyAlignment="1">
      <alignment horizontal="center" vertical="center"/>
    </xf>
    <xf numFmtId="0" fontId="2" fillId="0" borderId="76" xfId="0" applyFont="1" applyBorder="1" applyAlignment="1">
      <alignment horizontal="center" vertical="center"/>
    </xf>
    <xf numFmtId="165" fontId="2" fillId="5" borderId="68" xfId="0" applyNumberFormat="1" applyFont="1" applyFill="1" applyBorder="1" applyAlignment="1">
      <alignment horizontal="center" vertical="center"/>
    </xf>
    <xf numFmtId="0" fontId="11" fillId="5" borderId="0" xfId="5" applyFill="1" applyAlignment="1">
      <alignment vertical="center"/>
    </xf>
    <xf numFmtId="0" fontId="22" fillId="5" borderId="0" xfId="5" applyFont="1" applyFill="1" applyAlignment="1">
      <alignment horizontal="center" vertical="center"/>
    </xf>
    <xf numFmtId="0" fontId="11" fillId="5" borderId="0" xfId="5" applyFill="1" applyAlignment="1">
      <alignment horizontal="center" vertical="center"/>
    </xf>
    <xf numFmtId="0" fontId="11" fillId="23" borderId="0" xfId="5" applyFill="1" applyAlignment="1">
      <alignment horizontal="center" vertical="center"/>
    </xf>
    <xf numFmtId="0" fontId="11" fillId="5" borderId="34" xfId="5" applyFont="1" applyFill="1" applyBorder="1" applyAlignment="1">
      <alignment horizontal="left" vertical="center"/>
    </xf>
    <xf numFmtId="0" fontId="11" fillId="23" borderId="0" xfId="5" applyFont="1" applyFill="1" applyAlignment="1">
      <alignment horizontal="left" vertical="center"/>
    </xf>
    <xf numFmtId="0" fontId="22" fillId="5" borderId="43" xfId="5" applyFont="1" applyFill="1" applyBorder="1" applyAlignment="1">
      <alignment horizontal="left" vertical="center"/>
    </xf>
    <xf numFmtId="0" fontId="11" fillId="5" borderId="0" xfId="5" applyFill="1" applyAlignment="1">
      <alignment vertical="center" wrapText="1"/>
    </xf>
    <xf numFmtId="0" fontId="11" fillId="5" borderId="57" xfId="6" applyFont="1" applyFill="1" applyBorder="1" applyAlignment="1">
      <alignment horizontal="left" vertical="center" wrapText="1"/>
    </xf>
    <xf numFmtId="0" fontId="11" fillId="5" borderId="34" xfId="6" applyFont="1" applyFill="1" applyBorder="1" applyAlignment="1">
      <alignment horizontal="left" vertical="center"/>
    </xf>
    <xf numFmtId="0" fontId="22" fillId="5" borderId="44" xfId="5" applyFont="1" applyFill="1" applyBorder="1" applyAlignment="1">
      <alignment horizontal="left" vertical="center"/>
    </xf>
    <xf numFmtId="0" fontId="11" fillId="5" borderId="0" xfId="5" applyFill="1" applyAlignment="1">
      <alignment horizontal="left" vertical="center"/>
    </xf>
    <xf numFmtId="0" fontId="11" fillId="5" borderId="32" xfId="6" applyFont="1" applyFill="1" applyBorder="1" applyAlignment="1">
      <alignment horizontal="left" vertical="center"/>
    </xf>
    <xf numFmtId="0" fontId="11" fillId="5" borderId="46" xfId="6" applyFont="1" applyFill="1" applyBorder="1" applyAlignment="1">
      <alignment horizontal="left" vertical="center" wrapText="1"/>
    </xf>
    <xf numFmtId="0" fontId="11" fillId="5" borderId="0" xfId="5" applyFont="1" applyFill="1" applyAlignment="1">
      <alignment horizontal="left" vertical="center"/>
    </xf>
    <xf numFmtId="165" fontId="36" fillId="18" borderId="74" xfId="0" applyNumberFormat="1" applyFont="1" applyFill="1" applyBorder="1" applyAlignment="1">
      <alignment horizontal="center" vertical="center"/>
    </xf>
    <xf numFmtId="165" fontId="36" fillId="18" borderId="53" xfId="0" applyNumberFormat="1" applyFont="1" applyFill="1" applyBorder="1" applyAlignment="1">
      <alignment horizontal="center" vertical="center"/>
    </xf>
    <xf numFmtId="0" fontId="36" fillId="19" borderId="74" xfId="0" applyFont="1" applyFill="1" applyBorder="1" applyAlignment="1">
      <alignment horizontal="center" vertical="center"/>
    </xf>
    <xf numFmtId="0" fontId="36" fillId="18" borderId="74" xfId="0" applyFont="1" applyFill="1" applyBorder="1" applyAlignment="1">
      <alignment horizontal="center" vertical="center" wrapText="1"/>
    </xf>
    <xf numFmtId="0" fontId="36" fillId="19" borderId="68" xfId="0" applyFont="1" applyFill="1" applyBorder="1" applyAlignment="1">
      <alignment horizontal="center" vertical="center"/>
    </xf>
    <xf numFmtId="0" fontId="36" fillId="18" borderId="68" xfId="0" applyFont="1" applyFill="1" applyBorder="1" applyAlignment="1">
      <alignment horizontal="center" vertical="center" wrapText="1"/>
    </xf>
    <xf numFmtId="165" fontId="36" fillId="18" borderId="68" xfId="0" applyNumberFormat="1" applyFont="1" applyFill="1" applyBorder="1" applyAlignment="1">
      <alignment horizontal="center" vertical="center"/>
    </xf>
    <xf numFmtId="0" fontId="37" fillId="10" borderId="68" xfId="0" applyFont="1" applyFill="1" applyBorder="1" applyAlignment="1">
      <alignment horizontal="center" vertical="center" wrapText="1"/>
    </xf>
    <xf numFmtId="0" fontId="36" fillId="18" borderId="53" xfId="0" applyFont="1" applyFill="1" applyBorder="1" applyAlignment="1">
      <alignment horizontal="center" vertical="center" wrapText="1"/>
    </xf>
    <xf numFmtId="0" fontId="36" fillId="18" borderId="68" xfId="0" applyFont="1" applyFill="1" applyBorder="1" applyAlignment="1">
      <alignment horizontal="center" vertical="center"/>
    </xf>
    <xf numFmtId="0" fontId="36" fillId="18" borderId="53" xfId="0" applyFont="1" applyFill="1" applyBorder="1" applyAlignment="1">
      <alignment horizontal="center" vertical="center"/>
    </xf>
    <xf numFmtId="14" fontId="47" fillId="4" borderId="13" xfId="5" applyNumberFormat="1" applyFont="1" applyFill="1" applyBorder="1" applyAlignment="1">
      <alignment horizontal="center" vertical="center"/>
    </xf>
    <xf numFmtId="0" fontId="7" fillId="10" borderId="30" xfId="0" applyFont="1" applyFill="1" applyBorder="1" applyAlignment="1">
      <alignment horizontal="center" vertical="center"/>
    </xf>
    <xf numFmtId="0" fontId="2" fillId="5" borderId="23" xfId="0" applyFont="1" applyFill="1" applyBorder="1" applyAlignment="1">
      <alignment horizontal="center" vertical="center" wrapText="1"/>
    </xf>
    <xf numFmtId="0" fontId="2" fillId="18" borderId="20" xfId="0" applyFont="1" applyFill="1" applyBorder="1" applyAlignment="1">
      <alignment horizontal="center" vertical="center" wrapText="1"/>
    </xf>
    <xf numFmtId="0" fontId="2" fillId="18" borderId="13" xfId="0" applyFont="1" applyFill="1" applyBorder="1" applyAlignment="1">
      <alignment horizontal="center" vertical="center" wrapText="1"/>
    </xf>
    <xf numFmtId="0" fontId="7" fillId="10" borderId="40" xfId="0" applyFont="1" applyFill="1" applyBorder="1" applyAlignment="1">
      <alignment horizontal="center" vertical="center" wrapText="1"/>
    </xf>
    <xf numFmtId="49" fontId="0" fillId="5" borderId="42" xfId="0" applyNumberFormat="1" applyFill="1" applyBorder="1" applyAlignment="1">
      <alignment horizontal="center" vertical="center"/>
    </xf>
    <xf numFmtId="20" fontId="0" fillId="5" borderId="13" xfId="0" applyNumberFormat="1" applyFill="1" applyBorder="1" applyAlignment="1">
      <alignment horizontal="center" vertical="center"/>
    </xf>
    <xf numFmtId="165" fontId="0" fillId="5" borderId="13" xfId="0" applyNumberFormat="1" applyFill="1" applyBorder="1" applyAlignment="1">
      <alignment horizontal="center" vertical="center"/>
    </xf>
    <xf numFmtId="0" fontId="0" fillId="5" borderId="0" xfId="0" applyFill="1" applyAlignment="1">
      <alignment horizontal="center" vertical="center"/>
    </xf>
    <xf numFmtId="0" fontId="22" fillId="10" borderId="25" xfId="5" applyFont="1" applyFill="1" applyBorder="1" applyAlignment="1">
      <alignment horizontal="center" vertical="center"/>
    </xf>
    <xf numFmtId="0" fontId="7" fillId="5" borderId="13" xfId="0" applyFont="1" applyFill="1" applyBorder="1" applyAlignment="1">
      <alignment horizontal="center" vertical="center"/>
    </xf>
    <xf numFmtId="0" fontId="22" fillId="10" borderId="44" xfId="5" applyFont="1" applyFill="1" applyBorder="1" applyAlignment="1">
      <alignment horizontal="left" vertical="center"/>
    </xf>
    <xf numFmtId="0" fontId="22" fillId="5" borderId="44" xfId="5" applyFont="1" applyFill="1" applyBorder="1" applyAlignment="1">
      <alignment horizontal="left" vertical="center" indent="2"/>
    </xf>
    <xf numFmtId="0" fontId="11" fillId="10" borderId="46" xfId="6" applyFont="1" applyFill="1" applyBorder="1" applyAlignment="1">
      <alignment horizontal="left" vertical="center" wrapText="1"/>
    </xf>
    <xf numFmtId="0" fontId="37" fillId="24" borderId="13" xfId="0" applyFont="1" applyFill="1" applyBorder="1" applyAlignment="1">
      <alignment horizontal="center" vertical="center" wrapText="1"/>
    </xf>
    <xf numFmtId="0" fontId="53" fillId="5" borderId="0" xfId="0" applyFont="1" applyFill="1" applyAlignment="1">
      <alignment vertical="center"/>
    </xf>
    <xf numFmtId="0" fontId="53" fillId="5" borderId="0" xfId="0" applyFont="1" applyFill="1" applyAlignment="1">
      <alignment horizontal="left" vertical="center"/>
    </xf>
    <xf numFmtId="165" fontId="0" fillId="5" borderId="0" xfId="0" applyNumberFormat="1" applyFill="1" applyBorder="1" applyAlignment="1">
      <alignment horizontal="center" vertical="center"/>
    </xf>
    <xf numFmtId="0" fontId="1" fillId="4" borderId="0" xfId="0" applyFont="1" applyFill="1" applyBorder="1" applyAlignment="1">
      <alignment horizontal="center" vertical="center" wrapText="1"/>
    </xf>
    <xf numFmtId="0" fontId="0" fillId="5" borderId="23" xfId="0" applyFill="1" applyBorder="1" applyAlignment="1">
      <alignment horizontal="center" vertical="center"/>
    </xf>
    <xf numFmtId="0" fontId="0" fillId="5" borderId="81" xfId="0" applyFill="1" applyBorder="1" applyAlignment="1">
      <alignment horizontal="center" vertical="center"/>
    </xf>
    <xf numFmtId="0" fontId="14" fillId="5" borderId="0" xfId="0" applyFont="1" applyFill="1" applyAlignment="1">
      <alignment horizontal="left" vertical="center"/>
    </xf>
    <xf numFmtId="0" fontId="36" fillId="24" borderId="13" xfId="0" applyFont="1" applyFill="1" applyBorder="1" applyAlignment="1">
      <alignment horizontal="center" vertical="center" wrapText="1"/>
    </xf>
    <xf numFmtId="49" fontId="36" fillId="5" borderId="13" xfId="0" applyNumberFormat="1" applyFont="1" applyFill="1" applyBorder="1" applyAlignment="1">
      <alignment vertical="center"/>
    </xf>
    <xf numFmtId="0" fontId="36" fillId="25" borderId="13" xfId="0" applyFont="1" applyFill="1" applyBorder="1" applyAlignment="1">
      <alignment horizontal="center" vertical="center" wrapText="1"/>
    </xf>
    <xf numFmtId="0" fontId="36" fillId="5" borderId="13" xfId="0" applyFont="1" applyFill="1" applyBorder="1" applyAlignment="1">
      <alignment vertical="center"/>
    </xf>
    <xf numFmtId="49" fontId="2" fillId="5" borderId="13" xfId="0" applyNumberFormat="1" applyFont="1" applyFill="1" applyBorder="1" applyAlignment="1">
      <alignment vertical="center"/>
    </xf>
    <xf numFmtId="0" fontId="2" fillId="5" borderId="13" xfId="0" applyFont="1" applyFill="1" applyBorder="1" applyAlignment="1">
      <alignment vertical="center"/>
    </xf>
    <xf numFmtId="49" fontId="5" fillId="5" borderId="0" xfId="0" applyNumberFormat="1" applyFont="1" applyFill="1" applyAlignment="1">
      <alignment horizontal="center"/>
    </xf>
    <xf numFmtId="0" fontId="2" fillId="5" borderId="18" xfId="0" applyFont="1" applyFill="1" applyBorder="1" applyAlignment="1">
      <alignment horizontal="center" textRotation="90"/>
    </xf>
    <xf numFmtId="49" fontId="2" fillId="5" borderId="13" xfId="0" applyNumberFormat="1" applyFont="1" applyFill="1" applyBorder="1" applyAlignment="1">
      <alignment horizontal="center" vertical="center"/>
    </xf>
    <xf numFmtId="0" fontId="22" fillId="10" borderId="21" xfId="5" applyFont="1" applyFill="1" applyBorder="1" applyAlignment="1">
      <alignment horizontal="center" vertical="center" wrapText="1"/>
    </xf>
    <xf numFmtId="0" fontId="22" fillId="10" borderId="34" xfId="5" applyFont="1" applyFill="1" applyBorder="1" applyAlignment="1">
      <alignment horizontal="center" vertical="center" wrapText="1"/>
    </xf>
    <xf numFmtId="0" fontId="22" fillId="10" borderId="39" xfId="5" applyFont="1" applyFill="1" applyBorder="1" applyAlignment="1">
      <alignment horizontal="center" vertical="center" wrapText="1"/>
    </xf>
    <xf numFmtId="0" fontId="22" fillId="10" borderId="88" xfId="5" applyFont="1" applyFill="1" applyBorder="1" applyAlignment="1">
      <alignment horizontal="center" vertical="center" wrapText="1"/>
    </xf>
    <xf numFmtId="0" fontId="22" fillId="10" borderId="24" xfId="5" applyFont="1" applyFill="1" applyBorder="1" applyAlignment="1">
      <alignment horizontal="center" vertical="center" wrapText="1"/>
    </xf>
    <xf numFmtId="0" fontId="22" fillId="10" borderId="89" xfId="5" applyFont="1" applyFill="1" applyBorder="1" applyAlignment="1">
      <alignment horizontal="center" vertical="center" wrapText="1"/>
    </xf>
    <xf numFmtId="0" fontId="22" fillId="10" borderId="84" xfId="5" applyFont="1" applyFill="1" applyBorder="1" applyAlignment="1">
      <alignment horizontal="center" vertical="center" wrapText="1"/>
    </xf>
    <xf numFmtId="0" fontId="22" fillId="10" borderId="90" xfId="5" applyFont="1" applyFill="1" applyBorder="1" applyAlignment="1">
      <alignment horizontal="center" vertical="center" wrapText="1"/>
    </xf>
    <xf numFmtId="0" fontId="22" fillId="10" borderId="86" xfId="5" applyFont="1" applyFill="1" applyBorder="1" applyAlignment="1">
      <alignment horizontal="center" vertical="center" wrapText="1"/>
    </xf>
    <xf numFmtId="14" fontId="47" fillId="4" borderId="14" xfId="5" applyNumberFormat="1" applyFont="1" applyFill="1" applyBorder="1" applyAlignment="1">
      <alignment horizontal="center" vertical="center"/>
    </xf>
    <xf numFmtId="0" fontId="22" fillId="5" borderId="88" xfId="5" applyFont="1" applyFill="1" applyBorder="1" applyAlignment="1">
      <alignment horizontal="center" vertical="center"/>
    </xf>
    <xf numFmtId="0" fontId="22" fillId="5" borderId="39" xfId="5" applyFont="1" applyFill="1" applyBorder="1" applyAlignment="1">
      <alignment horizontal="center" vertical="center"/>
    </xf>
    <xf numFmtId="0" fontId="22" fillId="5" borderId="92" xfId="5" applyFont="1" applyFill="1" applyBorder="1" applyAlignment="1">
      <alignment horizontal="center" vertical="center"/>
    </xf>
    <xf numFmtId="0" fontId="22" fillId="10" borderId="85" xfId="5" applyFont="1" applyFill="1" applyBorder="1" applyAlignment="1">
      <alignment horizontal="center" vertical="center" wrapText="1"/>
    </xf>
    <xf numFmtId="49" fontId="0" fillId="0" borderId="39" xfId="0" applyNumberFormat="1" applyFont="1" applyFill="1" applyBorder="1" applyAlignment="1">
      <alignment horizontal="center" vertical="center"/>
    </xf>
    <xf numFmtId="49" fontId="0" fillId="0" borderId="88"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22" fillId="10" borderId="88" xfId="5" applyFont="1" applyFill="1" applyBorder="1" applyAlignment="1">
      <alignment horizontal="center" vertical="center"/>
    </xf>
    <xf numFmtId="49" fontId="0" fillId="0" borderId="89" xfId="0" applyNumberFormat="1" applyFont="1" applyFill="1" applyBorder="1" applyAlignment="1">
      <alignment horizontal="center" vertical="center"/>
    </xf>
    <xf numFmtId="0" fontId="22" fillId="5" borderId="89" xfId="5" applyFont="1" applyFill="1" applyBorder="1" applyAlignment="1">
      <alignment horizontal="center" vertical="center"/>
    </xf>
    <xf numFmtId="0" fontId="22" fillId="10" borderId="92" xfId="5" applyFont="1" applyFill="1" applyBorder="1" applyAlignment="1">
      <alignment horizontal="center" vertical="center"/>
    </xf>
    <xf numFmtId="0" fontId="22" fillId="5" borderId="86" xfId="5" applyFont="1" applyFill="1" applyBorder="1" applyAlignment="1">
      <alignment vertical="center"/>
    </xf>
    <xf numFmtId="0" fontId="11" fillId="5" borderId="95" xfId="6" applyFont="1" applyFill="1" applyBorder="1" applyAlignment="1">
      <alignment vertical="center" wrapText="1"/>
    </xf>
    <xf numFmtId="0" fontId="11" fillId="5" borderId="79" xfId="6" applyFont="1" applyFill="1" applyBorder="1" applyAlignment="1">
      <alignment horizontal="left" vertical="center"/>
    </xf>
    <xf numFmtId="0" fontId="2" fillId="0" borderId="39" xfId="0" applyFont="1" applyFill="1" applyBorder="1" applyAlignment="1">
      <alignment horizontal="center" vertical="center"/>
    </xf>
    <xf numFmtId="0" fontId="2" fillId="0" borderId="41"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9" xfId="0" applyFont="1" applyFill="1" applyBorder="1" applyAlignment="1">
      <alignment horizontal="center" vertical="center"/>
    </xf>
    <xf numFmtId="0" fontId="0" fillId="5" borderId="0" xfId="0" applyFill="1" applyAlignment="1"/>
    <xf numFmtId="0" fontId="2" fillId="0" borderId="92" xfId="0" applyFont="1" applyFill="1" applyBorder="1" applyAlignment="1">
      <alignment horizontal="center" vertical="center"/>
    </xf>
    <xf numFmtId="0" fontId="11" fillId="5" borderId="95" xfId="6" applyFont="1" applyFill="1" applyBorder="1" applyAlignment="1">
      <alignment horizontal="left" vertical="center"/>
    </xf>
    <xf numFmtId="0" fontId="22" fillId="10" borderId="93" xfId="5" applyFont="1" applyFill="1" applyBorder="1" applyAlignment="1">
      <alignment horizontal="center" vertical="center" wrapText="1"/>
    </xf>
    <xf numFmtId="0" fontId="22" fillId="5" borderId="84" xfId="5" applyFont="1" applyFill="1" applyBorder="1" applyAlignment="1">
      <alignment vertical="center"/>
    </xf>
    <xf numFmtId="0" fontId="11" fillId="5" borderId="96" xfId="6" applyFont="1" applyFill="1" applyBorder="1" applyAlignment="1">
      <alignment vertical="center" wrapText="1"/>
    </xf>
    <xf numFmtId="0" fontId="7" fillId="5" borderId="13" xfId="0" applyFont="1" applyFill="1" applyBorder="1" applyAlignment="1">
      <alignment horizontal="center" vertical="center" wrapText="1"/>
    </xf>
    <xf numFmtId="0" fontId="11" fillId="5" borderId="77" xfId="6" applyFont="1" applyFill="1" applyBorder="1" applyAlignment="1">
      <alignment horizontal="center" vertical="center" wrapText="1"/>
    </xf>
    <xf numFmtId="0" fontId="11" fillId="5" borderId="32" xfId="6" applyFont="1" applyFill="1" applyBorder="1" applyAlignment="1">
      <alignment horizontal="center" vertical="center" wrapText="1"/>
    </xf>
    <xf numFmtId="165" fontId="0" fillId="0" borderId="88" xfId="0" applyNumberFormat="1" applyFont="1" applyFill="1" applyBorder="1" applyAlignment="1">
      <alignment horizontal="center" vertical="center"/>
    </xf>
    <xf numFmtId="165" fontId="0" fillId="0" borderId="92" xfId="0" applyNumberFormat="1" applyFont="1" applyFill="1" applyBorder="1" applyAlignment="1">
      <alignment horizontal="center" vertical="center"/>
    </xf>
    <xf numFmtId="0" fontId="11" fillId="5" borderId="0" xfId="6" applyFont="1" applyFill="1" applyBorder="1" applyAlignment="1">
      <alignment vertical="center"/>
    </xf>
    <xf numFmtId="165" fontId="0" fillId="0" borderId="89" xfId="0" applyNumberFormat="1" applyFont="1" applyFill="1" applyBorder="1" applyAlignment="1">
      <alignment horizontal="center" vertical="center"/>
    </xf>
    <xf numFmtId="0" fontId="11" fillId="5" borderId="95" xfId="6" applyFont="1" applyFill="1" applyBorder="1" applyAlignment="1">
      <alignment vertical="center"/>
    </xf>
    <xf numFmtId="0" fontId="22" fillId="15" borderId="15" xfId="5" applyFont="1" applyFill="1" applyBorder="1" applyAlignment="1">
      <alignment vertical="center"/>
    </xf>
    <xf numFmtId="0" fontId="11" fillId="15" borderId="0" xfId="6" applyFont="1" applyFill="1" applyBorder="1" applyAlignment="1">
      <alignment vertical="center" wrapText="1"/>
    </xf>
    <xf numFmtId="0" fontId="11" fillId="15" borderId="0" xfId="6" applyFont="1" applyFill="1" applyBorder="1" applyAlignment="1">
      <alignment horizontal="left" vertical="center"/>
    </xf>
    <xf numFmtId="0" fontId="22" fillId="15" borderId="24" xfId="5" applyFont="1" applyFill="1" applyBorder="1" applyAlignment="1">
      <alignment vertical="center"/>
    </xf>
    <xf numFmtId="0" fontId="11" fillId="15" borderId="80" xfId="6" applyFont="1" applyFill="1" applyBorder="1" applyAlignment="1">
      <alignment vertical="center" wrapText="1"/>
    </xf>
    <xf numFmtId="0" fontId="11" fillId="15" borderId="80" xfId="6" applyFont="1" applyFill="1" applyBorder="1" applyAlignment="1">
      <alignment horizontal="left" vertical="center"/>
    </xf>
    <xf numFmtId="0" fontId="11" fillId="15" borderId="0" xfId="6" applyFont="1" applyFill="1" applyBorder="1" applyAlignment="1">
      <alignment horizontal="left" vertical="center" wrapText="1"/>
    </xf>
    <xf numFmtId="0" fontId="11" fillId="15" borderId="80" xfId="6" applyFont="1" applyFill="1" applyBorder="1" applyAlignment="1">
      <alignment horizontal="left" vertical="center" wrapText="1"/>
    </xf>
    <xf numFmtId="0" fontId="11" fillId="15" borderId="32" xfId="6" applyFont="1" applyFill="1" applyBorder="1" applyAlignment="1">
      <alignment horizontal="left" vertical="center" wrapText="1"/>
    </xf>
    <xf numFmtId="0" fontId="22" fillId="5" borderId="90" xfId="5" applyFont="1" applyFill="1" applyBorder="1" applyAlignment="1">
      <alignment vertical="center"/>
    </xf>
    <xf numFmtId="0" fontId="11" fillId="5" borderId="91" xfId="6" applyFont="1" applyFill="1" applyBorder="1" applyAlignment="1">
      <alignment vertical="center" wrapText="1"/>
    </xf>
    <xf numFmtId="0" fontId="11" fillId="5" borderId="98" xfId="6" applyFont="1" applyFill="1" applyBorder="1" applyAlignment="1">
      <alignment horizontal="left" vertical="center" wrapText="1"/>
    </xf>
    <xf numFmtId="0" fontId="22" fillId="10" borderId="92" xfId="5" applyFont="1" applyFill="1" applyBorder="1" applyAlignment="1">
      <alignment horizontal="center" vertical="center" wrapText="1"/>
    </xf>
    <xf numFmtId="0" fontId="11" fillId="16" borderId="31" xfId="6" applyFont="1" applyFill="1" applyBorder="1" applyAlignment="1">
      <alignment horizontal="left" vertical="center" wrapText="1"/>
    </xf>
    <xf numFmtId="0" fontId="11" fillId="16" borderId="34" xfId="6" applyFont="1" applyFill="1" applyBorder="1" applyAlignment="1">
      <alignment horizontal="left" vertical="center" wrapText="1"/>
    </xf>
    <xf numFmtId="0" fontId="22" fillId="5" borderId="82" xfId="5" applyFont="1" applyFill="1" applyBorder="1" applyAlignment="1">
      <alignment vertical="center"/>
    </xf>
    <xf numFmtId="0" fontId="22" fillId="16" borderId="24" xfId="5" applyFont="1" applyFill="1" applyBorder="1" applyAlignment="1">
      <alignment vertical="center"/>
    </xf>
    <xf numFmtId="0" fontId="11" fillId="16" borderId="80" xfId="6" applyFont="1" applyFill="1" applyBorder="1" applyAlignment="1">
      <alignment vertical="center" wrapText="1"/>
    </xf>
    <xf numFmtId="0" fontId="11" fillId="5" borderId="0" xfId="6" applyFont="1" applyFill="1" applyBorder="1" applyAlignment="1">
      <alignment horizontal="center" vertical="center" wrapText="1"/>
    </xf>
    <xf numFmtId="0" fontId="22" fillId="16" borderId="86" xfId="5" applyFont="1" applyFill="1" applyBorder="1" applyAlignment="1">
      <alignment vertical="center"/>
    </xf>
    <xf numFmtId="0" fontId="11" fillId="16" borderId="95" xfId="6" applyFont="1" applyFill="1" applyBorder="1" applyAlignment="1">
      <alignment vertical="center" wrapText="1"/>
    </xf>
    <xf numFmtId="0" fontId="11" fillId="16" borderId="0" xfId="6" applyFont="1" applyFill="1" applyBorder="1" applyAlignment="1">
      <alignment horizontal="center" vertical="center" wrapText="1"/>
    </xf>
    <xf numFmtId="0" fontId="11" fillId="16" borderId="32" xfId="6" applyFont="1" applyFill="1" applyBorder="1" applyAlignment="1">
      <alignment horizontal="left" vertical="center" wrapText="1"/>
    </xf>
    <xf numFmtId="0" fontId="22" fillId="10" borderId="15" xfId="5" applyFont="1" applyFill="1" applyBorder="1" applyAlignment="1">
      <alignment vertical="center"/>
    </xf>
    <xf numFmtId="0" fontId="11" fillId="16" borderId="83" xfId="6" applyFont="1" applyFill="1" applyBorder="1" applyAlignment="1">
      <alignment horizontal="center" vertical="center" wrapText="1"/>
    </xf>
    <xf numFmtId="0" fontId="22" fillId="5" borderId="84" xfId="5" applyFont="1" applyFill="1" applyBorder="1" applyAlignment="1">
      <alignment horizontal="left" vertical="center"/>
    </xf>
    <xf numFmtId="0" fontId="11" fillId="5" borderId="96" xfId="6" applyFont="1" applyFill="1" applyBorder="1" applyAlignment="1">
      <alignment horizontal="left" vertical="center" wrapText="1"/>
    </xf>
    <xf numFmtId="0" fontId="22" fillId="10" borderId="85" xfId="5" applyFont="1" applyFill="1" applyBorder="1" applyAlignment="1">
      <alignment horizontal="left" vertical="center"/>
    </xf>
    <xf numFmtId="0" fontId="11" fillId="10" borderId="87" xfId="6" applyFont="1" applyFill="1" applyBorder="1" applyAlignment="1">
      <alignment horizontal="left" vertical="center" wrapText="1"/>
    </xf>
    <xf numFmtId="0" fontId="11" fillId="10" borderId="0" xfId="6" applyFont="1" applyFill="1" applyBorder="1" applyAlignment="1">
      <alignment horizontal="left" vertical="center" wrapText="1"/>
    </xf>
    <xf numFmtId="0" fontId="22" fillId="10" borderId="14" xfId="5" applyFont="1" applyFill="1" applyBorder="1" applyAlignment="1">
      <alignment vertical="center"/>
    </xf>
    <xf numFmtId="0" fontId="22" fillId="10" borderId="24" xfId="5" applyFont="1" applyFill="1" applyBorder="1" applyAlignment="1">
      <alignment vertical="center"/>
    </xf>
    <xf numFmtId="0" fontId="22" fillId="10" borderId="36" xfId="5" applyFont="1" applyFill="1" applyBorder="1" applyAlignment="1">
      <alignment vertical="center"/>
    </xf>
    <xf numFmtId="0" fontId="2" fillId="0" borderId="27" xfId="0" applyFont="1" applyFill="1" applyBorder="1" applyAlignment="1">
      <alignment horizontal="center" vertical="center"/>
    </xf>
    <xf numFmtId="0" fontId="11" fillId="5" borderId="38" xfId="5" applyFont="1" applyFill="1" applyBorder="1" applyAlignment="1">
      <alignment horizontal="left" vertical="center"/>
    </xf>
    <xf numFmtId="0" fontId="22" fillId="10" borderId="87" xfId="5" applyFont="1" applyFill="1" applyBorder="1" applyAlignment="1">
      <alignment horizontal="left" vertical="center"/>
    </xf>
    <xf numFmtId="0" fontId="22" fillId="5" borderId="87" xfId="5" applyFont="1" applyFill="1" applyBorder="1" applyAlignment="1">
      <alignment horizontal="left" vertical="center"/>
    </xf>
    <xf numFmtId="0" fontId="50" fillId="5" borderId="24" xfId="5" applyFont="1" applyFill="1" applyBorder="1" applyAlignment="1">
      <alignment horizontal="left" vertical="center"/>
    </xf>
    <xf numFmtId="0" fontId="11" fillId="5" borderId="96" xfId="5" applyFont="1" applyFill="1" applyBorder="1" applyAlignment="1">
      <alignment horizontal="left" vertical="center" wrapText="1"/>
    </xf>
    <xf numFmtId="0" fontId="11" fillId="5" borderId="91" xfId="5" applyFont="1" applyFill="1" applyBorder="1" applyAlignment="1">
      <alignment horizontal="left" vertical="center" wrapText="1"/>
    </xf>
    <xf numFmtId="0" fontId="11" fillId="5" borderId="94" xfId="6" applyFont="1" applyFill="1" applyBorder="1" applyAlignment="1">
      <alignment vertical="center" wrapText="1"/>
    </xf>
    <xf numFmtId="0" fontId="22" fillId="15" borderId="15" xfId="5" applyFont="1" applyFill="1" applyBorder="1" applyAlignment="1">
      <alignment horizontal="left" vertical="center"/>
    </xf>
    <xf numFmtId="0" fontId="22" fillId="15" borderId="24" xfId="5" applyFont="1" applyFill="1" applyBorder="1" applyAlignment="1">
      <alignment horizontal="left" vertical="center"/>
    </xf>
    <xf numFmtId="0" fontId="22" fillId="15" borderId="82" xfId="5" applyFont="1" applyFill="1" applyBorder="1" applyAlignment="1">
      <alignment vertical="center"/>
    </xf>
    <xf numFmtId="0" fontId="11" fillId="15" borderId="94" xfId="6" applyFont="1" applyFill="1" applyBorder="1" applyAlignment="1">
      <alignment vertical="center" wrapText="1"/>
    </xf>
    <xf numFmtId="0" fontId="11" fillId="15" borderId="0" xfId="6" applyFont="1" applyFill="1" applyBorder="1" applyAlignment="1">
      <alignment horizontal="center" vertical="center" wrapText="1"/>
    </xf>
    <xf numFmtId="0" fontId="11" fillId="15" borderId="80" xfId="6" applyFont="1" applyFill="1" applyBorder="1" applyAlignment="1">
      <alignment horizontal="center" vertical="center" wrapText="1"/>
    </xf>
    <xf numFmtId="0" fontId="11" fillId="16" borderId="99" xfId="6" applyFont="1" applyFill="1" applyBorder="1" applyAlignment="1">
      <alignment horizontal="left" vertical="center" wrapText="1"/>
    </xf>
    <xf numFmtId="0" fontId="22" fillId="5" borderId="93" xfId="5" applyFont="1" applyFill="1" applyBorder="1" applyAlignment="1">
      <alignment vertical="center"/>
    </xf>
    <xf numFmtId="0" fontId="11" fillId="5" borderId="97" xfId="6" applyFont="1" applyFill="1" applyBorder="1" applyAlignment="1">
      <alignment vertical="center" wrapText="1"/>
    </xf>
    <xf numFmtId="0" fontId="22" fillId="10" borderId="90" xfId="5" applyFont="1" applyFill="1" applyBorder="1" applyAlignment="1">
      <alignment horizontal="left" vertical="center"/>
    </xf>
    <xf numFmtId="0" fontId="22" fillId="5" borderId="90" xfId="5" applyFont="1" applyFill="1" applyBorder="1" applyAlignment="1">
      <alignment horizontal="left" vertical="center" indent="2"/>
    </xf>
    <xf numFmtId="0" fontId="22" fillId="5" borderId="85" xfId="5" applyFont="1" applyFill="1" applyBorder="1" applyAlignment="1">
      <alignment horizontal="left" vertical="center" indent="2"/>
    </xf>
    <xf numFmtId="0" fontId="47" fillId="4" borderId="0" xfId="6" applyFont="1" applyFill="1" applyBorder="1" applyAlignment="1">
      <alignment horizontal="left" vertical="center"/>
    </xf>
    <xf numFmtId="0" fontId="22" fillId="10" borderId="0" xfId="6" applyFont="1" applyFill="1" applyBorder="1" applyAlignment="1">
      <alignment horizontal="left" vertical="center" indent="1"/>
    </xf>
    <xf numFmtId="0" fontId="22" fillId="5" borderId="0" xfId="6" applyFont="1" applyFill="1" applyBorder="1" applyAlignment="1">
      <alignment horizontal="left" vertical="center" indent="1"/>
    </xf>
    <xf numFmtId="0" fontId="22" fillId="5" borderId="82" xfId="5" applyFont="1" applyFill="1" applyBorder="1" applyAlignment="1">
      <alignment horizontal="left" vertical="center" indent="2"/>
    </xf>
    <xf numFmtId="0" fontId="54" fillId="5" borderId="90" xfId="5" applyFont="1" applyFill="1" applyBorder="1" applyAlignment="1">
      <alignment vertical="center"/>
    </xf>
    <xf numFmtId="0" fontId="55" fillId="5" borderId="91" xfId="6" applyFont="1" applyFill="1" applyBorder="1" applyAlignment="1">
      <alignment vertical="center" wrapText="1"/>
    </xf>
    <xf numFmtId="0" fontId="22" fillId="5" borderId="91" xfId="6" applyFont="1" applyFill="1" applyBorder="1" applyAlignment="1">
      <alignment horizontal="left" vertical="center" wrapText="1"/>
    </xf>
    <xf numFmtId="0" fontId="22" fillId="10" borderId="85" xfId="6" applyFont="1" applyFill="1" applyBorder="1" applyAlignment="1">
      <alignment horizontal="left" vertical="center" wrapText="1"/>
    </xf>
    <xf numFmtId="0" fontId="22" fillId="5" borderId="91" xfId="5" applyFont="1" applyFill="1" applyBorder="1" applyAlignment="1">
      <alignment horizontal="left" vertical="center"/>
    </xf>
    <xf numFmtId="0" fontId="11" fillId="5" borderId="80" xfId="5" applyFont="1" applyFill="1" applyBorder="1" applyAlignment="1">
      <alignment horizontal="left" vertical="center" wrapText="1"/>
    </xf>
    <xf numFmtId="0" fontId="22" fillId="10" borderId="87" xfId="6" applyFont="1" applyFill="1" applyBorder="1" applyAlignment="1">
      <alignment horizontal="left" vertical="center" wrapText="1"/>
    </xf>
    <xf numFmtId="14" fontId="47" fillId="4" borderId="18" xfId="5" applyNumberFormat="1" applyFont="1" applyFill="1" applyBorder="1" applyAlignment="1">
      <alignment horizontal="center" vertical="center"/>
    </xf>
    <xf numFmtId="0" fontId="22" fillId="5" borderId="0" xfId="6" applyFont="1" applyFill="1" applyBorder="1" applyAlignment="1">
      <alignment horizontal="left" vertical="center"/>
    </xf>
    <xf numFmtId="0" fontId="49" fillId="5" borderId="0" xfId="6" applyFont="1" applyFill="1" applyBorder="1" applyAlignment="1">
      <alignment horizontal="left" vertical="center"/>
    </xf>
    <xf numFmtId="0" fontId="52" fillId="5" borderId="0" xfId="6" applyFont="1" applyFill="1" applyBorder="1" applyAlignment="1">
      <alignment horizontal="left" vertical="center"/>
    </xf>
    <xf numFmtId="0" fontId="51" fillId="5" borderId="0" xfId="6" applyFont="1" applyFill="1" applyBorder="1" applyAlignment="1">
      <alignment horizontal="left" vertical="center"/>
    </xf>
    <xf numFmtId="0" fontId="22" fillId="5" borderId="80" xfId="6" applyFont="1" applyFill="1" applyBorder="1" applyAlignment="1">
      <alignment horizontal="left" vertical="center"/>
    </xf>
    <xf numFmtId="0" fontId="51" fillId="5" borderId="80" xfId="6" applyFont="1" applyFill="1" applyBorder="1" applyAlignment="1">
      <alignment horizontal="left" vertical="center"/>
    </xf>
    <xf numFmtId="0" fontId="52" fillId="5" borderId="80" xfId="6" applyFont="1" applyFill="1" applyBorder="1" applyAlignment="1">
      <alignment horizontal="left" vertical="center"/>
    </xf>
    <xf numFmtId="0" fontId="51" fillId="5" borderId="85" xfId="5" applyFont="1" applyFill="1" applyBorder="1" applyAlignment="1">
      <alignment horizontal="left" vertical="center"/>
    </xf>
    <xf numFmtId="0" fontId="51" fillId="5" borderId="85" xfId="6" applyFont="1" applyFill="1" applyBorder="1" applyAlignment="1">
      <alignment horizontal="left" vertical="center"/>
    </xf>
    <xf numFmtId="0" fontId="51" fillId="5" borderId="90" xfId="5" applyFont="1" applyFill="1" applyBorder="1" applyAlignment="1">
      <alignment horizontal="left" vertical="center"/>
    </xf>
    <xf numFmtId="0" fontId="2" fillId="5" borderId="0" xfId="0" applyFont="1" applyFill="1" applyAlignment="1">
      <alignment horizontal="left" vertical="center"/>
    </xf>
    <xf numFmtId="0" fontId="56" fillId="5" borderId="0" xfId="0" applyFont="1" applyFill="1" applyAlignment="1">
      <alignment horizontal="left" vertical="center"/>
    </xf>
    <xf numFmtId="0" fontId="58" fillId="0" borderId="0" xfId="0" applyFont="1" applyFill="1" applyBorder="1" applyAlignment="1">
      <alignment horizontal="left" vertical="center" wrapText="1" readingOrder="1"/>
    </xf>
    <xf numFmtId="0" fontId="0" fillId="0" borderId="0" xfId="0" applyBorder="1"/>
    <xf numFmtId="0" fontId="57" fillId="0" borderId="1" xfId="0" applyFont="1" applyFill="1" applyBorder="1" applyAlignment="1">
      <alignment horizontal="center" vertical="center" wrapText="1" readingOrder="1"/>
    </xf>
    <xf numFmtId="0" fontId="58" fillId="26" borderId="1" xfId="0" applyFont="1" applyFill="1" applyBorder="1" applyAlignment="1">
      <alignment horizontal="center" vertical="center" wrapText="1" readingOrder="1"/>
    </xf>
    <xf numFmtId="0" fontId="58" fillId="11" borderId="1" xfId="0" applyFont="1" applyFill="1" applyBorder="1" applyAlignment="1">
      <alignment horizontal="center" vertical="center" wrapText="1" readingOrder="1"/>
    </xf>
    <xf numFmtId="0" fontId="58" fillId="27" borderId="1" xfId="0" applyFont="1" applyFill="1" applyBorder="1" applyAlignment="1">
      <alignment horizontal="center" vertical="top" wrapText="1"/>
    </xf>
    <xf numFmtId="0" fontId="58" fillId="0" borderId="1" xfId="0" applyFont="1" applyFill="1" applyBorder="1" applyAlignment="1">
      <alignment horizontal="center" vertical="center" wrapText="1" readingOrder="1"/>
    </xf>
    <xf numFmtId="0" fontId="22" fillId="5" borderId="0" xfId="5" applyFont="1" applyFill="1" applyBorder="1" applyAlignment="1">
      <alignment horizontal="left" vertical="center"/>
    </xf>
    <xf numFmtId="0" fontId="22" fillId="5" borderId="80" xfId="5" applyFont="1" applyFill="1" applyBorder="1" applyAlignment="1">
      <alignment horizontal="left" vertical="center"/>
    </xf>
    <xf numFmtId="0" fontId="49" fillId="5" borderId="0" xfId="6" applyFont="1" applyFill="1" applyBorder="1" applyAlignment="1">
      <alignment horizontal="left" vertical="center" wrapText="1"/>
    </xf>
    <xf numFmtId="0" fontId="22" fillId="5" borderId="0" xfId="6" applyFont="1" applyFill="1" applyBorder="1" applyAlignment="1">
      <alignment horizontal="left" vertical="center" wrapText="1"/>
    </xf>
    <xf numFmtId="0" fontId="51" fillId="5" borderId="0" xfId="5" applyFont="1" applyFill="1" applyBorder="1" applyAlignment="1">
      <alignment horizontal="left" vertical="center"/>
    </xf>
    <xf numFmtId="0" fontId="22" fillId="5" borderId="79" xfId="5" applyFont="1" applyFill="1" applyBorder="1" applyAlignment="1">
      <alignment horizontal="left" vertical="center"/>
    </xf>
    <xf numFmtId="0" fontId="22" fillId="5" borderId="90" xfId="6" applyFont="1" applyFill="1" applyBorder="1" applyAlignment="1">
      <alignment vertical="center"/>
    </xf>
    <xf numFmtId="0" fontId="52" fillId="5" borderId="0" xfId="6" applyFont="1" applyFill="1" applyBorder="1" applyAlignment="1">
      <alignment horizontal="left" vertical="center" wrapText="1"/>
    </xf>
    <xf numFmtId="0" fontId="11" fillId="23" borderId="0" xfId="5" applyFont="1" applyFill="1" applyAlignment="1">
      <alignment horizontal="left" vertical="center" wrapText="1"/>
    </xf>
    <xf numFmtId="0" fontId="52" fillId="5" borderId="80" xfId="6" applyFont="1" applyFill="1" applyBorder="1" applyAlignment="1">
      <alignment horizontal="left" vertical="center" wrapText="1"/>
    </xf>
    <xf numFmtId="0" fontId="52" fillId="5" borderId="87" xfId="6" applyFont="1" applyFill="1" applyBorder="1" applyAlignment="1">
      <alignment horizontal="left" vertical="center" wrapText="1"/>
    </xf>
    <xf numFmtId="0" fontId="52" fillId="5" borderId="91" xfId="6" applyFont="1" applyFill="1" applyBorder="1" applyAlignment="1">
      <alignment horizontal="left" vertical="center" wrapText="1"/>
    </xf>
    <xf numFmtId="0" fontId="11" fillId="5" borderId="0" xfId="5" applyFont="1" applyFill="1" applyAlignment="1">
      <alignment horizontal="left" vertical="center" wrapText="1"/>
    </xf>
    <xf numFmtId="0" fontId="2" fillId="18" borderId="13" xfId="0" applyFont="1" applyFill="1" applyBorder="1" applyAlignment="1">
      <alignment horizontal="center" vertical="center"/>
    </xf>
    <xf numFmtId="0" fontId="37" fillId="28" borderId="13" xfId="0" applyFont="1" applyFill="1" applyBorder="1" applyAlignment="1">
      <alignment horizontal="center" vertical="center" wrapText="1"/>
    </xf>
    <xf numFmtId="0" fontId="30" fillId="5" borderId="13" xfId="0" applyFont="1" applyFill="1" applyBorder="1" applyAlignment="1">
      <alignment horizontal="center" vertical="center"/>
    </xf>
    <xf numFmtId="0" fontId="30" fillId="5" borderId="0" xfId="0" applyFont="1" applyFill="1"/>
    <xf numFmtId="0" fontId="60" fillId="10" borderId="85" xfId="5" applyFont="1" applyFill="1" applyBorder="1" applyAlignment="1">
      <alignment horizontal="center" vertical="center" wrapText="1"/>
    </xf>
    <xf numFmtId="0" fontId="60" fillId="10" borderId="90" xfId="5" applyFont="1" applyFill="1" applyBorder="1" applyAlignment="1">
      <alignment horizontal="center" vertical="center" wrapText="1"/>
    </xf>
    <xf numFmtId="0" fontId="60" fillId="10" borderId="103" xfId="5" applyFont="1" applyFill="1" applyBorder="1" applyAlignment="1">
      <alignment horizontal="center" vertical="center"/>
    </xf>
    <xf numFmtId="0" fontId="61" fillId="16" borderId="83" xfId="6" applyFont="1" applyFill="1" applyBorder="1" applyAlignment="1">
      <alignment horizontal="center" vertical="center" wrapText="1"/>
    </xf>
    <xf numFmtId="0" fontId="61" fillId="16" borderId="0" xfId="6" applyFont="1" applyFill="1" applyBorder="1" applyAlignment="1">
      <alignment horizontal="center" vertical="center" wrapText="1"/>
    </xf>
    <xf numFmtId="0" fontId="61" fillId="16" borderId="80" xfId="6" applyFont="1" applyFill="1" applyBorder="1" applyAlignment="1">
      <alignment horizontal="center" vertical="center" wrapText="1"/>
    </xf>
    <xf numFmtId="0" fontId="62" fillId="5" borderId="0" xfId="0" applyFont="1" applyFill="1" applyAlignment="1">
      <alignment vertical="center"/>
    </xf>
    <xf numFmtId="0" fontId="4" fillId="14" borderId="13" xfId="0" applyFont="1" applyFill="1" applyBorder="1" applyAlignment="1">
      <alignment horizontal="center" vertical="center" wrapText="1"/>
    </xf>
    <xf numFmtId="0" fontId="4" fillId="4" borderId="13" xfId="0" applyFont="1" applyFill="1" applyBorder="1" applyAlignment="1">
      <alignment horizontal="center" vertical="center" wrapText="1"/>
    </xf>
    <xf numFmtId="49" fontId="62" fillId="5" borderId="0" xfId="0" applyNumberFormat="1" applyFont="1" applyFill="1" applyAlignment="1">
      <alignment vertical="center"/>
    </xf>
    <xf numFmtId="49" fontId="64" fillId="5" borderId="0" xfId="0" applyNumberFormat="1" applyFont="1" applyFill="1" applyAlignment="1">
      <alignment vertical="center"/>
    </xf>
    <xf numFmtId="49" fontId="62" fillId="0" borderId="41" xfId="0" applyNumberFormat="1" applyFont="1" applyFill="1" applyBorder="1" applyAlignment="1">
      <alignment horizontal="center" vertical="center"/>
    </xf>
    <xf numFmtId="49" fontId="62" fillId="0" borderId="88" xfId="0" applyNumberFormat="1" applyFont="1" applyFill="1" applyBorder="1" applyAlignment="1">
      <alignment horizontal="center" vertical="center"/>
    </xf>
    <xf numFmtId="49" fontId="62" fillId="0" borderId="92" xfId="0" applyNumberFormat="1" applyFont="1" applyFill="1" applyBorder="1" applyAlignment="1">
      <alignment horizontal="center" vertical="center"/>
    </xf>
    <xf numFmtId="0" fontId="62" fillId="5" borderId="0" xfId="0" applyFont="1" applyFill="1" applyAlignment="1">
      <alignment horizontal="center" vertical="center"/>
    </xf>
    <xf numFmtId="0" fontId="62" fillId="5" borderId="0" xfId="0" applyFont="1" applyFill="1" applyAlignment="1">
      <alignment horizontal="center" vertical="center" wrapText="1"/>
    </xf>
    <xf numFmtId="14" fontId="4" fillId="14" borderId="18" xfId="5" applyNumberFormat="1" applyFont="1" applyFill="1" applyBorder="1" applyAlignment="1">
      <alignment horizontal="center" vertical="center"/>
    </xf>
    <xf numFmtId="0" fontId="61" fillId="16" borderId="0" xfId="6" applyFont="1" applyFill="1" applyBorder="1" applyAlignment="1">
      <alignment horizontal="left" vertical="center" wrapText="1"/>
    </xf>
    <xf numFmtId="0" fontId="61" fillId="5" borderId="0" xfId="6" applyFont="1" applyFill="1" applyBorder="1" applyAlignment="1">
      <alignment horizontal="center" vertical="center" wrapText="1"/>
    </xf>
    <xf numFmtId="0" fontId="61" fillId="16" borderId="38" xfId="6" applyFont="1" applyFill="1" applyBorder="1" applyAlignment="1">
      <alignment horizontal="left" vertical="center" wrapText="1"/>
    </xf>
    <xf numFmtId="0" fontId="61" fillId="16" borderId="80" xfId="6" applyFont="1" applyFill="1" applyBorder="1" applyAlignment="1">
      <alignment horizontal="left" vertical="center" wrapText="1"/>
    </xf>
    <xf numFmtId="0" fontId="61" fillId="5" borderId="83" xfId="6" applyFont="1" applyFill="1" applyBorder="1" applyAlignment="1">
      <alignment horizontal="center" vertical="center" wrapText="1"/>
    </xf>
    <xf numFmtId="0" fontId="4" fillId="4" borderId="18" xfId="0" applyFont="1" applyFill="1" applyBorder="1" applyAlignment="1">
      <alignment horizontal="center" vertical="center" wrapText="1"/>
    </xf>
    <xf numFmtId="0" fontId="60" fillId="10" borderId="41" xfId="5" applyFont="1" applyFill="1" applyBorder="1" applyAlignment="1">
      <alignment horizontal="center" vertical="center"/>
    </xf>
    <xf numFmtId="0" fontId="60" fillId="10" borderId="88" xfId="5" applyFont="1" applyFill="1" applyBorder="1" applyAlignment="1">
      <alignment horizontal="center" vertical="center"/>
    </xf>
    <xf numFmtId="0" fontId="60" fillId="10" borderId="92" xfId="5" applyFont="1" applyFill="1" applyBorder="1" applyAlignment="1">
      <alignment horizontal="center" vertical="center"/>
    </xf>
    <xf numFmtId="0" fontId="61" fillId="15" borderId="88" xfId="6" applyFont="1" applyFill="1" applyBorder="1" applyAlignment="1">
      <alignment horizontal="left" vertical="center" wrapText="1"/>
    </xf>
    <xf numFmtId="0" fontId="61" fillId="5" borderId="88" xfId="5" applyFont="1" applyFill="1" applyBorder="1" applyAlignment="1">
      <alignment horizontal="center" vertical="center"/>
    </xf>
    <xf numFmtId="0" fontId="61" fillId="15" borderId="41" xfId="6" applyFont="1" applyFill="1" applyBorder="1" applyAlignment="1">
      <alignment horizontal="left" vertical="center" wrapText="1"/>
    </xf>
    <xf numFmtId="0" fontId="60" fillId="5" borderId="41" xfId="5" applyFont="1" applyFill="1" applyBorder="1" applyAlignment="1">
      <alignment horizontal="center" vertical="center" wrapText="1"/>
    </xf>
    <xf numFmtId="0" fontId="60" fillId="5" borderId="88" xfId="5" applyFont="1" applyFill="1" applyBorder="1" applyAlignment="1">
      <alignment horizontal="center" vertical="center" wrapText="1"/>
    </xf>
    <xf numFmtId="0" fontId="60" fillId="5" borderId="47" xfId="5" applyFont="1" applyFill="1" applyBorder="1" applyAlignment="1">
      <alignment horizontal="center" vertical="center" wrapText="1"/>
    </xf>
    <xf numFmtId="0" fontId="0" fillId="11" borderId="0" xfId="0" applyFill="1"/>
    <xf numFmtId="0" fontId="0" fillId="29" borderId="0" xfId="0" applyFill="1"/>
    <xf numFmtId="0" fontId="20" fillId="5" borderId="0" xfId="0" applyFont="1" applyFill="1" applyAlignment="1">
      <alignment horizontal="center" vertical="center"/>
    </xf>
    <xf numFmtId="0" fontId="20" fillId="11" borderId="0" xfId="0" applyFont="1" applyFill="1" applyAlignment="1">
      <alignment vertical="center"/>
    </xf>
    <xf numFmtId="0" fontId="0" fillId="0" borderId="0" xfId="0" applyFill="1" applyAlignment="1">
      <alignment horizontal="center" vertical="center"/>
    </xf>
    <xf numFmtId="0" fontId="2" fillId="22" borderId="39" xfId="0" applyFont="1" applyFill="1" applyBorder="1" applyAlignment="1">
      <alignment horizontal="center" vertical="center"/>
    </xf>
    <xf numFmtId="0" fontId="2" fillId="22" borderId="41" xfId="0" applyFont="1" applyFill="1" applyBorder="1" applyAlignment="1">
      <alignment horizontal="center" vertical="center"/>
    </xf>
    <xf numFmtId="0" fontId="2" fillId="22" borderId="88" xfId="0" applyFont="1" applyFill="1" applyBorder="1" applyAlignment="1">
      <alignment horizontal="center" vertical="center"/>
    </xf>
    <xf numFmtId="0" fontId="2" fillId="22" borderId="92" xfId="0" applyFont="1" applyFill="1" applyBorder="1" applyAlignment="1">
      <alignment horizontal="center" vertical="center"/>
    </xf>
    <xf numFmtId="0" fontId="2" fillId="22" borderId="89" xfId="0" applyFont="1" applyFill="1" applyBorder="1" applyAlignment="1">
      <alignment horizontal="center" vertical="center"/>
    </xf>
    <xf numFmtId="49" fontId="2" fillId="0" borderId="88" xfId="0" applyNumberFormat="1" applyFont="1" applyFill="1" applyBorder="1" applyAlignment="1">
      <alignment horizontal="center" vertical="center"/>
    </xf>
    <xf numFmtId="0" fontId="0" fillId="11" borderId="0" xfId="0" applyFill="1" applyAlignment="1">
      <alignment vertical="center"/>
    </xf>
    <xf numFmtId="49" fontId="0" fillId="0" borderId="88" xfId="0" applyNumberFormat="1" applyBorder="1" applyAlignment="1">
      <alignment horizontal="center" vertical="center"/>
    </xf>
    <xf numFmtId="0" fontId="22" fillId="5" borderId="0" xfId="6" applyFont="1" applyFill="1" applyBorder="1" applyAlignment="1">
      <alignment vertical="center"/>
    </xf>
    <xf numFmtId="0" fontId="11" fillId="5" borderId="0" xfId="6" applyFont="1" applyFill="1" applyBorder="1" applyAlignment="1">
      <alignment horizontal="center" vertical="center"/>
    </xf>
    <xf numFmtId="0" fontId="0" fillId="5" borderId="0" xfId="0" applyFont="1" applyFill="1" applyBorder="1" applyAlignment="1">
      <alignment horizontal="center" vertical="center"/>
    </xf>
    <xf numFmtId="0" fontId="11" fillId="5" borderId="0" xfId="5" applyFont="1" applyFill="1" applyBorder="1" applyAlignment="1">
      <alignment horizontal="center" vertical="center" wrapText="1"/>
    </xf>
    <xf numFmtId="49" fontId="0" fillId="0" borderId="19" xfId="0" applyNumberFormat="1" applyBorder="1" applyAlignment="1">
      <alignment horizontal="center" vertical="center"/>
    </xf>
    <xf numFmtId="0" fontId="11" fillId="16" borderId="0" xfId="6" applyFill="1" applyBorder="1" applyAlignment="1">
      <alignment horizontal="left" vertical="center" wrapText="1"/>
    </xf>
    <xf numFmtId="0" fontId="50" fillId="5" borderId="15" xfId="5" applyFont="1" applyFill="1" applyBorder="1" applyAlignment="1">
      <alignment horizontal="left" vertical="center"/>
    </xf>
    <xf numFmtId="0" fontId="11" fillId="5" borderId="95" xfId="6" applyFill="1" applyBorder="1" applyAlignment="1">
      <alignment vertical="center" wrapText="1"/>
    </xf>
    <xf numFmtId="0" fontId="11" fillId="16" borderId="83" xfId="6" applyFill="1" applyBorder="1" applyAlignment="1">
      <alignment horizontal="left" vertical="center" wrapText="1"/>
    </xf>
    <xf numFmtId="0" fontId="7" fillId="10" borderId="88" xfId="0" applyFont="1" applyFill="1" applyBorder="1" applyAlignment="1">
      <alignment horizontal="center" vertical="center"/>
    </xf>
    <xf numFmtId="49" fontId="0" fillId="0" borderId="77" xfId="0" applyNumberFormat="1" applyBorder="1" applyAlignment="1">
      <alignment horizontal="center" vertical="center"/>
    </xf>
    <xf numFmtId="49" fontId="0" fillId="0" borderId="27" xfId="0" applyNumberFormat="1" applyBorder="1" applyAlignment="1">
      <alignment horizontal="center" vertical="center"/>
    </xf>
    <xf numFmtId="0" fontId="11" fillId="5" borderId="94" xfId="6" applyFill="1" applyBorder="1" applyAlignment="1">
      <alignment vertical="center" wrapText="1"/>
    </xf>
    <xf numFmtId="0" fontId="11" fillId="5" borderId="87" xfId="6" applyFill="1" applyBorder="1" applyAlignment="1">
      <alignment vertical="center" wrapText="1"/>
    </xf>
    <xf numFmtId="0" fontId="11" fillId="10" borderId="91" xfId="6" applyFont="1" applyFill="1" applyBorder="1" applyAlignment="1">
      <alignment horizontal="left" vertical="center" wrapText="1"/>
    </xf>
    <xf numFmtId="0" fontId="7" fillId="10" borderId="51" xfId="0" applyFont="1" applyFill="1" applyBorder="1" applyAlignment="1">
      <alignment horizontal="center" vertical="center"/>
    </xf>
    <xf numFmtId="0" fontId="0" fillId="5" borderId="83" xfId="0" applyFill="1" applyBorder="1" applyAlignment="1">
      <alignment horizontal="center" vertical="center"/>
    </xf>
    <xf numFmtId="0" fontId="0" fillId="5" borderId="80" xfId="0" applyFill="1" applyBorder="1" applyAlignment="1">
      <alignment horizontal="center" vertical="center"/>
    </xf>
    <xf numFmtId="0" fontId="7" fillId="10" borderId="92" xfId="0" applyFont="1" applyFill="1" applyBorder="1" applyAlignment="1">
      <alignment horizontal="center" vertical="center"/>
    </xf>
    <xf numFmtId="49" fontId="0" fillId="0" borderId="92" xfId="0" applyNumberFormat="1" applyBorder="1" applyAlignment="1">
      <alignment horizontal="center" vertical="center"/>
    </xf>
    <xf numFmtId="0" fontId="0" fillId="5" borderId="77" xfId="0" applyFill="1" applyBorder="1" applyAlignment="1">
      <alignment horizontal="center" vertical="center"/>
    </xf>
    <xf numFmtId="0" fontId="0" fillId="5" borderId="32" xfId="0" applyFill="1" applyBorder="1" applyAlignment="1">
      <alignment horizontal="center" vertical="center"/>
    </xf>
    <xf numFmtId="0" fontId="0" fillId="5" borderId="34" xfId="0" applyFill="1" applyBorder="1" applyAlignment="1">
      <alignment horizontal="center" vertical="center"/>
    </xf>
    <xf numFmtId="0" fontId="65" fillId="5" borderId="0" xfId="0" applyFont="1" applyFill="1" applyAlignment="1">
      <alignment vertical="center"/>
    </xf>
    <xf numFmtId="14" fontId="14" fillId="5" borderId="0" xfId="0" applyNumberFormat="1" applyFont="1" applyFill="1" applyAlignment="1">
      <alignment horizontal="left" vertical="center"/>
    </xf>
    <xf numFmtId="14" fontId="14" fillId="5" borderId="0" xfId="0" applyNumberFormat="1" applyFont="1" applyFill="1" applyAlignment="1">
      <alignment horizontal="center" vertical="center"/>
    </xf>
    <xf numFmtId="14" fontId="14" fillId="5" borderId="0" xfId="0" applyNumberFormat="1" applyFont="1" applyFill="1" applyAlignment="1">
      <alignment vertical="center"/>
    </xf>
    <xf numFmtId="0" fontId="14" fillId="11" borderId="19" xfId="0" applyFont="1" applyFill="1" applyBorder="1" applyAlignment="1">
      <alignment horizontal="center" vertical="center"/>
    </xf>
    <xf numFmtId="0" fontId="50" fillId="11" borderId="19" xfId="5" applyFont="1" applyFill="1" applyBorder="1" applyAlignment="1">
      <alignment horizontal="center" vertical="center" wrapText="1"/>
    </xf>
    <xf numFmtId="14" fontId="14" fillId="5" borderId="0" xfId="0" applyNumberFormat="1" applyFont="1" applyFill="1" applyAlignment="1">
      <alignment horizontal="right" vertical="center"/>
    </xf>
    <xf numFmtId="49" fontId="0" fillId="0" borderId="89" xfId="0" applyNumberFormat="1" applyBorder="1" applyAlignment="1">
      <alignment horizontal="center" vertical="center"/>
    </xf>
    <xf numFmtId="0" fontId="0" fillId="5" borderId="0" xfId="0" quotePrefix="1" applyFill="1" applyAlignment="1">
      <alignment horizontal="left" vertical="center"/>
    </xf>
    <xf numFmtId="0" fontId="0" fillId="5" borderId="0" xfId="0" quotePrefix="1" applyFill="1" applyAlignment="1">
      <alignment horizontal="center" vertical="center"/>
    </xf>
    <xf numFmtId="0" fontId="5" fillId="0" borderId="1" xfId="0" applyFont="1" applyBorder="1"/>
    <xf numFmtId="0" fontId="0" fillId="0" borderId="1" xfId="0" applyBorder="1" applyAlignment="1">
      <alignment horizontal="left" vertical="center"/>
    </xf>
    <xf numFmtId="0" fontId="0" fillId="5" borderId="0" xfId="0" applyFill="1" applyBorder="1" applyAlignment="1">
      <alignment vertical="center"/>
    </xf>
    <xf numFmtId="0" fontId="0" fillId="5" borderId="0" xfId="0" quotePrefix="1" applyFill="1" applyBorder="1" applyAlignment="1">
      <alignment horizontal="left" vertical="center"/>
    </xf>
    <xf numFmtId="0" fontId="7" fillId="10" borderId="13" xfId="0" applyFont="1" applyFill="1" applyBorder="1" applyAlignment="1">
      <alignment horizontal="left" vertical="center"/>
    </xf>
    <xf numFmtId="0" fontId="2" fillId="5" borderId="18" xfId="0" applyFont="1" applyFill="1" applyBorder="1" applyAlignment="1">
      <alignment vertical="center"/>
    </xf>
    <xf numFmtId="0" fontId="24" fillId="5" borderId="13" xfId="0" applyFont="1" applyFill="1" applyBorder="1" applyAlignment="1">
      <alignment horizontal="center" vertical="center"/>
    </xf>
    <xf numFmtId="0" fontId="7" fillId="11" borderId="13" xfId="0" applyFont="1" applyFill="1" applyBorder="1" applyAlignment="1">
      <alignment horizontal="left" vertical="center"/>
    </xf>
    <xf numFmtId="0" fontId="20" fillId="10" borderId="13" xfId="0" applyFont="1" applyFill="1" applyBorder="1" applyAlignment="1">
      <alignment horizontal="left" vertical="center"/>
    </xf>
    <xf numFmtId="0" fontId="14" fillId="5" borderId="13" xfId="0" applyFont="1" applyFill="1" applyBorder="1" applyAlignment="1">
      <alignment vertical="center"/>
    </xf>
    <xf numFmtId="0" fontId="7" fillId="10" borderId="13" xfId="0" applyFont="1" applyFill="1" applyBorder="1" applyAlignment="1">
      <alignment vertical="center"/>
    </xf>
    <xf numFmtId="0" fontId="22" fillId="5" borderId="0" xfId="5" applyFont="1" applyFill="1" applyAlignment="1">
      <alignment vertical="center"/>
    </xf>
    <xf numFmtId="0" fontId="0" fillId="5" borderId="0" xfId="0" applyFill="1" applyAlignment="1">
      <alignment horizontal="left" vertical="top" wrapText="1"/>
    </xf>
    <xf numFmtId="0" fontId="5" fillId="5" borderId="0" xfId="0" applyFont="1" applyFill="1" applyAlignment="1">
      <alignment horizontal="left" vertical="center"/>
    </xf>
    <xf numFmtId="0" fontId="0" fillId="0" borderId="0" xfId="0" quotePrefix="1" applyFill="1" applyAlignment="1">
      <alignment horizontal="center" vertical="center"/>
    </xf>
    <xf numFmtId="0" fontId="5" fillId="0" borderId="0" xfId="0" applyFont="1"/>
    <xf numFmtId="0" fontId="7" fillId="5" borderId="0" xfId="0" applyFont="1" applyFill="1" applyAlignment="1">
      <alignment horizontal="left" vertical="center"/>
    </xf>
    <xf numFmtId="0" fontId="20" fillId="5" borderId="0" xfId="0" applyFont="1" applyFill="1" applyAlignment="1">
      <alignment horizontal="left" vertical="center"/>
    </xf>
    <xf numFmtId="14" fontId="5" fillId="0" borderId="0" xfId="0" applyNumberFormat="1" applyFont="1"/>
    <xf numFmtId="0" fontId="0" fillId="0" borderId="0" xfId="0" quotePrefix="1" applyAlignment="1">
      <alignment horizontal="right"/>
    </xf>
    <xf numFmtId="0" fontId="22" fillId="5" borderId="24" xfId="6" applyFont="1" applyFill="1" applyBorder="1" applyAlignment="1">
      <alignment vertical="center"/>
    </xf>
    <xf numFmtId="14" fontId="65" fillId="5" borderId="0" xfId="0" applyNumberFormat="1" applyFont="1" applyFill="1" applyAlignment="1">
      <alignment horizontal="center" vertical="center"/>
    </xf>
    <xf numFmtId="0" fontId="22" fillId="5" borderId="86" xfId="6" applyFont="1" applyFill="1" applyBorder="1" applyAlignment="1">
      <alignment horizontal="left" vertical="center"/>
    </xf>
    <xf numFmtId="0" fontId="22" fillId="5" borderId="0" xfId="5" applyFont="1" applyFill="1" applyBorder="1" applyAlignment="1">
      <alignment horizontal="center" vertical="center"/>
    </xf>
    <xf numFmtId="14" fontId="47" fillId="5" borderId="0" xfId="5" applyNumberFormat="1" applyFont="1" applyFill="1" applyBorder="1" applyAlignment="1">
      <alignment horizontal="center" vertical="center"/>
    </xf>
    <xf numFmtId="0" fontId="11" fillId="5" borderId="80" xfId="6" applyFont="1" applyFill="1" applyBorder="1" applyAlignment="1">
      <alignment horizontal="left" vertical="center"/>
    </xf>
    <xf numFmtId="0" fontId="22" fillId="10" borderId="80" xfId="5" applyFont="1" applyFill="1" applyBorder="1" applyAlignment="1">
      <alignment horizontal="center" vertical="center"/>
    </xf>
    <xf numFmtId="0" fontId="11" fillId="5" borderId="79" xfId="6" applyFont="1" applyFill="1" applyBorder="1" applyAlignment="1">
      <alignment vertical="center" wrapText="1"/>
    </xf>
    <xf numFmtId="0" fontId="0" fillId="5" borderId="80" xfId="0" applyFill="1" applyBorder="1" applyAlignment="1">
      <alignment vertical="center"/>
    </xf>
    <xf numFmtId="0" fontId="0" fillId="5" borderId="0" xfId="0" applyFill="1" applyAlignment="1">
      <alignment horizontal="center" vertical="center" wrapText="1"/>
    </xf>
    <xf numFmtId="0" fontId="2" fillId="11" borderId="13" xfId="0" applyFont="1" applyFill="1" applyBorder="1" applyAlignment="1">
      <alignment horizontal="center" vertical="center"/>
    </xf>
    <xf numFmtId="0" fontId="5" fillId="0" borderId="0" xfId="0" applyFont="1" applyFill="1" applyBorder="1" applyAlignment="1">
      <alignment horizontal="left" vertical="center"/>
    </xf>
    <xf numFmtId="0" fontId="11" fillId="5" borderId="94" xfId="6" applyFont="1" applyFill="1" applyBorder="1" applyAlignment="1">
      <alignment vertical="center"/>
    </xf>
    <xf numFmtId="14" fontId="47" fillId="4" borderId="23" xfId="5" applyNumberFormat="1" applyFont="1" applyFill="1" applyBorder="1" applyAlignment="1">
      <alignment horizontal="center" vertical="center"/>
    </xf>
    <xf numFmtId="0" fontId="22" fillId="10" borderId="104" xfId="5" applyFont="1" applyFill="1" applyBorder="1" applyAlignment="1">
      <alignment horizontal="center" vertical="center"/>
    </xf>
    <xf numFmtId="0" fontId="22" fillId="5" borderId="104" xfId="6" applyFont="1" applyFill="1" applyBorder="1" applyAlignment="1">
      <alignment vertical="center"/>
    </xf>
    <xf numFmtId="0" fontId="11" fillId="5" borderId="104" xfId="6" applyFont="1" applyFill="1" applyBorder="1" applyAlignment="1">
      <alignment horizontal="left" vertical="top" wrapText="1"/>
    </xf>
    <xf numFmtId="0" fontId="11" fillId="5" borderId="104" xfId="6" applyFont="1" applyFill="1" applyBorder="1" applyAlignment="1">
      <alignment horizontal="left" vertical="center"/>
    </xf>
    <xf numFmtId="0" fontId="0" fillId="5" borderId="105" xfId="0" applyFill="1" applyBorder="1" applyAlignment="1">
      <alignment horizontal="center" vertical="center"/>
    </xf>
    <xf numFmtId="0" fontId="22" fillId="10" borderId="106" xfId="5" applyFont="1" applyFill="1" applyBorder="1" applyAlignment="1">
      <alignment horizontal="center" vertical="center"/>
    </xf>
    <xf numFmtId="0" fontId="22" fillId="5" borderId="0" xfId="5" applyFont="1" applyFill="1" applyBorder="1" applyAlignment="1">
      <alignment horizontal="center" vertical="center" wrapText="1"/>
    </xf>
    <xf numFmtId="0" fontId="22" fillId="5" borderId="108" xfId="6" applyFont="1" applyFill="1" applyBorder="1" applyAlignment="1">
      <alignment vertical="center"/>
    </xf>
    <xf numFmtId="0" fontId="11" fillId="5" borderId="108" xfId="6" applyFont="1" applyFill="1" applyBorder="1" applyAlignment="1">
      <alignment vertical="center" wrapText="1"/>
    </xf>
    <xf numFmtId="0" fontId="11" fillId="5" borderId="108" xfId="6" applyFont="1" applyFill="1" applyBorder="1" applyAlignment="1">
      <alignment horizontal="left" vertical="center"/>
    </xf>
    <xf numFmtId="0" fontId="22" fillId="10" borderId="108" xfId="6" applyFont="1" applyFill="1" applyBorder="1" applyAlignment="1">
      <alignment horizontal="center" vertical="center"/>
    </xf>
    <xf numFmtId="0" fontId="61" fillId="16" borderId="108" xfId="6" applyFont="1" applyFill="1" applyBorder="1" applyAlignment="1">
      <alignment horizontal="left" vertical="center" wrapText="1"/>
    </xf>
    <xf numFmtId="0" fontId="22" fillId="5" borderId="111" xfId="6" applyFont="1" applyFill="1" applyBorder="1" applyAlignment="1">
      <alignment vertical="center"/>
    </xf>
    <xf numFmtId="0" fontId="11" fillId="5" borderId="111" xfId="6" applyFont="1" applyFill="1" applyBorder="1" applyAlignment="1">
      <alignment vertical="center" wrapText="1"/>
    </xf>
    <xf numFmtId="0" fontId="11" fillId="5" borderId="111" xfId="6" applyFont="1" applyFill="1" applyBorder="1" applyAlignment="1">
      <alignment horizontal="left" vertical="center"/>
    </xf>
    <xf numFmtId="0" fontId="22" fillId="10" borderId="111" xfId="6" applyFont="1" applyFill="1" applyBorder="1" applyAlignment="1">
      <alignment horizontal="center" vertical="center"/>
    </xf>
    <xf numFmtId="0" fontId="11" fillId="5" borderId="111" xfId="6" applyFont="1" applyFill="1" applyBorder="1" applyAlignment="1">
      <alignment horizontal="center" vertical="center"/>
    </xf>
    <xf numFmtId="0" fontId="22" fillId="5" borderId="114" xfId="6" applyFont="1" applyFill="1" applyBorder="1" applyAlignment="1">
      <alignment vertical="center"/>
    </xf>
    <xf numFmtId="0" fontId="11" fillId="5" borderId="114" xfId="6" applyFont="1" applyFill="1" applyBorder="1" applyAlignment="1">
      <alignment vertical="center" wrapText="1"/>
    </xf>
    <xf numFmtId="0" fontId="11" fillId="5" borderId="114" xfId="6" applyFont="1" applyFill="1" applyBorder="1" applyAlignment="1">
      <alignment horizontal="left" vertical="center"/>
    </xf>
    <xf numFmtId="0" fontId="22" fillId="10" borderId="114" xfId="6" applyFont="1" applyFill="1" applyBorder="1" applyAlignment="1">
      <alignment horizontal="center" vertical="center"/>
    </xf>
    <xf numFmtId="0" fontId="61" fillId="16" borderId="114" xfId="6" applyFont="1" applyFill="1" applyBorder="1" applyAlignment="1">
      <alignment horizontal="left" vertical="center" wrapText="1"/>
    </xf>
    <xf numFmtId="0" fontId="22" fillId="5" borderId="117" xfId="6" applyFont="1" applyFill="1" applyBorder="1" applyAlignment="1">
      <alignment vertical="center"/>
    </xf>
    <xf numFmtId="0" fontId="11" fillId="5" borderId="117" xfId="6" applyFont="1" applyFill="1" applyBorder="1" applyAlignment="1">
      <alignment vertical="center" wrapText="1"/>
    </xf>
    <xf numFmtId="0" fontId="11" fillId="5" borderId="117" xfId="6" applyFont="1" applyFill="1" applyBorder="1" applyAlignment="1">
      <alignment horizontal="left" vertical="center"/>
    </xf>
    <xf numFmtId="0" fontId="22" fillId="10" borderId="117" xfId="6" applyFont="1" applyFill="1" applyBorder="1" applyAlignment="1">
      <alignment horizontal="center" vertical="center"/>
    </xf>
    <xf numFmtId="0" fontId="11" fillId="5" borderId="117" xfId="6" applyFont="1" applyFill="1" applyBorder="1" applyAlignment="1">
      <alignment horizontal="center" vertical="center"/>
    </xf>
    <xf numFmtId="0" fontId="61" fillId="16" borderId="111" xfId="6" applyFont="1" applyFill="1" applyBorder="1" applyAlignment="1">
      <alignment horizontal="left" vertical="center" wrapText="1"/>
    </xf>
    <xf numFmtId="0" fontId="11" fillId="5" borderId="114" xfId="6" applyFont="1" applyFill="1" applyBorder="1" applyAlignment="1">
      <alignment horizontal="center" vertical="center"/>
    </xf>
    <xf numFmtId="0" fontId="61" fillId="16" borderId="111" xfId="6" applyFont="1" applyFill="1" applyBorder="1" applyAlignment="1">
      <alignment vertical="center" wrapText="1"/>
    </xf>
    <xf numFmtId="0" fontId="61" fillId="16" borderId="114" xfId="6" applyFont="1" applyFill="1" applyBorder="1" applyAlignment="1">
      <alignment vertical="center" wrapText="1"/>
    </xf>
    <xf numFmtId="0" fontId="61" fillId="16" borderId="117" xfId="6" applyFont="1" applyFill="1" applyBorder="1" applyAlignment="1">
      <alignment horizontal="left" vertical="center" wrapText="1"/>
    </xf>
    <xf numFmtId="0" fontId="61" fillId="16" borderId="111" xfId="6" applyFont="1" applyFill="1" applyBorder="1" applyAlignment="1">
      <alignment horizontal="center" vertical="center" wrapText="1"/>
    </xf>
    <xf numFmtId="0" fontId="61" fillId="16" borderId="117" xfId="6" applyFont="1" applyFill="1" applyBorder="1" applyAlignment="1">
      <alignment horizontal="center" vertical="center" wrapText="1"/>
    </xf>
    <xf numFmtId="0" fontId="61" fillId="16" borderId="114" xfId="6" applyFont="1" applyFill="1" applyBorder="1" applyAlignment="1">
      <alignment horizontal="center" vertical="center" wrapText="1"/>
    </xf>
    <xf numFmtId="0" fontId="22" fillId="10" borderId="119" xfId="5" applyFont="1" applyFill="1" applyBorder="1" applyAlignment="1">
      <alignment horizontal="center" vertical="center"/>
    </xf>
    <xf numFmtId="0" fontId="22" fillId="5" borderId="120" xfId="6" applyFont="1" applyFill="1" applyBorder="1" applyAlignment="1">
      <alignment vertical="center"/>
    </xf>
    <xf numFmtId="0" fontId="11" fillId="5" borderId="120" xfId="6" applyFont="1" applyFill="1" applyBorder="1" applyAlignment="1">
      <alignment vertical="center" wrapText="1"/>
    </xf>
    <xf numFmtId="0" fontId="11" fillId="5" borderId="120" xfId="6" applyFont="1" applyFill="1" applyBorder="1" applyAlignment="1">
      <alignment horizontal="left" vertical="center"/>
    </xf>
    <xf numFmtId="0" fontId="22" fillId="10" borderId="120" xfId="5" applyFont="1" applyFill="1" applyBorder="1" applyAlignment="1">
      <alignment horizontal="center" vertical="center" wrapText="1"/>
    </xf>
    <xf numFmtId="0" fontId="0" fillId="5" borderId="120" xfId="0" applyFill="1" applyBorder="1" applyAlignment="1">
      <alignment horizontal="center" vertical="center"/>
    </xf>
    <xf numFmtId="0" fontId="22" fillId="10" borderId="121" xfId="5" applyFont="1" applyFill="1" applyBorder="1" applyAlignment="1">
      <alignment horizontal="center" vertical="center"/>
    </xf>
    <xf numFmtId="165" fontId="0" fillId="0" borderId="41" xfId="0" applyNumberFormat="1" applyFont="1" applyFill="1" applyBorder="1" applyAlignment="1">
      <alignment horizontal="center" vertical="center"/>
    </xf>
    <xf numFmtId="0" fontId="14" fillId="5" borderId="81" xfId="0" applyFont="1" applyFill="1" applyBorder="1" applyAlignment="1">
      <alignment horizontal="center" vertical="center"/>
    </xf>
    <xf numFmtId="49" fontId="0" fillId="0" borderId="39" xfId="0" applyNumberFormat="1" applyBorder="1" applyAlignment="1">
      <alignment horizontal="center" vertical="center"/>
    </xf>
    <xf numFmtId="165" fontId="22" fillId="10" borderId="123" xfId="5" applyNumberFormat="1" applyFont="1" applyFill="1" applyBorder="1" applyAlignment="1">
      <alignment horizontal="center" vertical="center" wrapText="1"/>
    </xf>
    <xf numFmtId="49" fontId="0" fillId="5" borderId="124" xfId="0" applyNumberFormat="1" applyFont="1" applyFill="1" applyBorder="1" applyAlignment="1">
      <alignment horizontal="center" vertical="center"/>
    </xf>
    <xf numFmtId="0" fontId="22" fillId="5" borderId="124" xfId="5" applyFont="1" applyFill="1" applyBorder="1" applyAlignment="1">
      <alignment horizontal="center" vertical="center"/>
    </xf>
    <xf numFmtId="165" fontId="22" fillId="10" borderId="125" xfId="5" applyNumberFormat="1" applyFont="1" applyFill="1" applyBorder="1" applyAlignment="1">
      <alignment horizontal="center" vertical="center" wrapText="1"/>
    </xf>
    <xf numFmtId="49" fontId="0" fillId="5" borderId="126" xfId="0" applyNumberFormat="1" applyFont="1" applyFill="1" applyBorder="1" applyAlignment="1">
      <alignment horizontal="center" vertical="center"/>
    </xf>
    <xf numFmtId="0" fontId="22" fillId="5" borderId="126" xfId="5" applyFont="1" applyFill="1" applyBorder="1" applyAlignment="1">
      <alignment horizontal="center" vertical="center"/>
    </xf>
    <xf numFmtId="0" fontId="49" fillId="23" borderId="0" xfId="5" applyFont="1" applyFill="1" applyAlignment="1">
      <alignment horizontal="center"/>
    </xf>
    <xf numFmtId="0" fontId="69" fillId="23" borderId="0" xfId="5" applyFont="1" applyFill="1" applyAlignment="1">
      <alignment horizontal="left"/>
    </xf>
    <xf numFmtId="0" fontId="11" fillId="23" borderId="0" xfId="5" applyFill="1" applyAlignment="1"/>
    <xf numFmtId="0" fontId="69" fillId="23" borderId="0" xfId="5" applyFont="1" applyFill="1" applyAlignment="1">
      <alignment horizontal="left" vertical="center"/>
    </xf>
    <xf numFmtId="0" fontId="71" fillId="10" borderId="128" xfId="5" applyFont="1" applyFill="1" applyBorder="1" applyAlignment="1">
      <alignment horizontal="center" vertical="center" wrapText="1"/>
    </xf>
    <xf numFmtId="0" fontId="72" fillId="23" borderId="0" xfId="5" applyFont="1" applyFill="1" applyAlignment="1">
      <alignment horizontal="left"/>
    </xf>
    <xf numFmtId="0" fontId="11" fillId="23" borderId="0" xfId="5" applyFill="1" applyAlignment="1">
      <alignment horizontal="center"/>
    </xf>
    <xf numFmtId="0" fontId="50" fillId="10" borderId="10" xfId="5" applyFont="1" applyFill="1" applyBorder="1" applyAlignment="1">
      <alignment horizontal="center" vertical="center"/>
    </xf>
    <xf numFmtId="0" fontId="11" fillId="5" borderId="127" xfId="5" applyFill="1" applyBorder="1" applyAlignment="1">
      <alignment horizontal="center"/>
    </xf>
    <xf numFmtId="0" fontId="11" fillId="5" borderId="0" xfId="5" applyFill="1" applyBorder="1" applyAlignment="1">
      <alignment horizontal="center"/>
    </xf>
    <xf numFmtId="0" fontId="57" fillId="5" borderId="127" xfId="5" applyFont="1" applyFill="1" applyBorder="1" applyAlignment="1"/>
    <xf numFmtId="0" fontId="57" fillId="5" borderId="0" xfId="5" applyFont="1" applyFill="1" applyBorder="1" applyAlignment="1"/>
    <xf numFmtId="0" fontId="73" fillId="7" borderId="0" xfId="5" applyFont="1" applyFill="1" applyBorder="1" applyAlignment="1"/>
    <xf numFmtId="0" fontId="22" fillId="5" borderId="127" xfId="5" applyFont="1" applyFill="1" applyBorder="1" applyAlignment="1"/>
    <xf numFmtId="0" fontId="22" fillId="5" borderId="0" xfId="5" applyFont="1" applyFill="1" applyBorder="1" applyAlignment="1"/>
    <xf numFmtId="0" fontId="11" fillId="5" borderId="0" xfId="5" applyFont="1" applyFill="1" applyBorder="1" applyAlignment="1"/>
    <xf numFmtId="0" fontId="69" fillId="5" borderId="0" xfId="5" applyFont="1" applyFill="1" applyBorder="1" applyAlignment="1">
      <alignment horizontal="left" vertical="top" wrapText="1"/>
    </xf>
    <xf numFmtId="0" fontId="22" fillId="5" borderId="127" xfId="5" applyFont="1" applyFill="1" applyBorder="1" applyAlignment="1">
      <alignment horizontal="center"/>
    </xf>
    <xf numFmtId="0" fontId="22" fillId="5" borderId="0" xfId="5" applyFont="1" applyFill="1" applyBorder="1" applyAlignment="1">
      <alignment horizontal="center"/>
    </xf>
    <xf numFmtId="0" fontId="11" fillId="23" borderId="0" xfId="5" applyFont="1" applyFill="1" applyAlignment="1">
      <alignment horizontal="left"/>
    </xf>
    <xf numFmtId="0" fontId="11" fillId="23" borderId="0" xfId="5" applyFont="1" applyFill="1" applyAlignment="1">
      <alignment horizontal="center"/>
    </xf>
    <xf numFmtId="0" fontId="69" fillId="0" borderId="0" xfId="5" applyFont="1" applyFill="1" applyBorder="1" applyAlignment="1"/>
    <xf numFmtId="0" fontId="69" fillId="5" borderId="129" xfId="5" applyFont="1" applyFill="1" applyBorder="1" applyAlignment="1"/>
    <xf numFmtId="0" fontId="22" fillId="30" borderId="12" xfId="5" applyFont="1" applyFill="1" applyBorder="1" applyAlignment="1">
      <alignment horizontal="center"/>
    </xf>
    <xf numFmtId="0" fontId="72" fillId="30" borderId="12" xfId="5" applyFont="1" applyFill="1" applyBorder="1" applyAlignment="1">
      <alignment horizontal="center"/>
    </xf>
    <xf numFmtId="0" fontId="74" fillId="0" borderId="131" xfId="5" applyFont="1" applyBorder="1" applyAlignment="1">
      <alignment horizontal="center"/>
    </xf>
    <xf numFmtId="0" fontId="74" fillId="0" borderId="13" xfId="5" applyFont="1" applyBorder="1" applyAlignment="1">
      <alignment horizontal="center"/>
    </xf>
    <xf numFmtId="0" fontId="74" fillId="31" borderId="132" xfId="5" applyFont="1" applyFill="1" applyBorder="1" applyAlignment="1">
      <alignment horizontal="center"/>
    </xf>
    <xf numFmtId="0" fontId="74" fillId="5" borderId="12" xfId="5" applyFont="1" applyFill="1" applyBorder="1" applyAlignment="1">
      <alignment horizontal="center"/>
    </xf>
    <xf numFmtId="0" fontId="75" fillId="5" borderId="12" xfId="5" applyFont="1" applyFill="1" applyBorder="1" applyAlignment="1">
      <alignment horizontal="center"/>
    </xf>
    <xf numFmtId="0" fontId="74" fillId="5" borderId="13" xfId="5" applyFont="1" applyFill="1" applyBorder="1" applyAlignment="1">
      <alignment horizontal="center"/>
    </xf>
    <xf numFmtId="0" fontId="50" fillId="10" borderId="23" xfId="5" applyFont="1" applyFill="1" applyBorder="1" applyAlignment="1">
      <alignment horizontal="center" vertical="center"/>
    </xf>
    <xf numFmtId="0" fontId="50" fillId="10" borderId="133" xfId="5" applyFont="1" applyFill="1" applyBorder="1" applyAlignment="1">
      <alignment horizontal="center" vertical="center"/>
    </xf>
    <xf numFmtId="0" fontId="11" fillId="5" borderId="0" xfId="5" applyFont="1" applyFill="1" applyAlignment="1">
      <alignment horizontal="left"/>
    </xf>
    <xf numFmtId="0" fontId="11" fillId="5" borderId="10" xfId="5" applyFill="1" applyBorder="1" applyAlignment="1">
      <alignment horizontal="center"/>
    </xf>
    <xf numFmtId="0" fontId="11" fillId="5" borderId="11" xfId="5" applyFill="1" applyBorder="1" applyAlignment="1">
      <alignment horizontal="center"/>
    </xf>
    <xf numFmtId="0" fontId="50" fillId="10" borderId="134" xfId="5" applyFont="1" applyFill="1" applyBorder="1" applyAlignment="1">
      <alignment horizontal="center" vertical="center"/>
    </xf>
    <xf numFmtId="0" fontId="50" fillId="23" borderId="0" xfId="5" applyFont="1" applyFill="1" applyAlignment="1">
      <alignment horizontal="center"/>
    </xf>
    <xf numFmtId="0" fontId="11" fillId="23" borderId="0" xfId="5" applyFont="1" applyFill="1" applyAlignment="1"/>
    <xf numFmtId="0" fontId="50" fillId="0" borderId="0" xfId="5" applyFont="1" applyAlignment="1">
      <alignment horizontal="center"/>
    </xf>
    <xf numFmtId="0" fontId="50" fillId="5" borderId="0" xfId="5" applyFont="1" applyFill="1" applyBorder="1" applyAlignment="1">
      <alignment horizontal="center"/>
    </xf>
    <xf numFmtId="0" fontId="1" fillId="4" borderId="18" xfId="0" applyFont="1" applyFill="1" applyBorder="1" applyAlignment="1">
      <alignment horizontal="center" vertical="center"/>
    </xf>
    <xf numFmtId="49" fontId="0" fillId="0" borderId="25" xfId="0" applyNumberFormat="1" applyBorder="1" applyAlignment="1">
      <alignment horizontal="center" vertical="center"/>
    </xf>
    <xf numFmtId="0" fontId="22" fillId="5" borderId="138" xfId="5" quotePrefix="1" applyFont="1" applyFill="1" applyBorder="1" applyAlignment="1">
      <alignment horizontal="center" vertical="center"/>
    </xf>
    <xf numFmtId="0" fontId="22" fillId="5" borderId="145" xfId="5" applyFont="1" applyFill="1" applyBorder="1" applyAlignment="1">
      <alignment horizontal="center" vertical="center"/>
    </xf>
    <xf numFmtId="0" fontId="22" fillId="5" borderId="146" xfId="5" quotePrefix="1" applyFont="1" applyFill="1" applyBorder="1" applyAlignment="1">
      <alignment horizontal="center" vertical="center"/>
    </xf>
    <xf numFmtId="0" fontId="5" fillId="0" borderId="1" xfId="0" applyFont="1" applyBorder="1" applyAlignment="1">
      <alignment vertical="center"/>
    </xf>
    <xf numFmtId="0" fontId="0" fillId="5" borderId="1" xfId="0" applyFill="1" applyBorder="1" applyAlignment="1">
      <alignment horizontal="left" vertical="center"/>
    </xf>
    <xf numFmtId="0" fontId="22" fillId="23" borderId="0" xfId="5" applyFont="1" applyFill="1" applyAlignment="1">
      <alignment horizontal="left"/>
    </xf>
    <xf numFmtId="0" fontId="77" fillId="5" borderId="13" xfId="0" applyFont="1" applyFill="1" applyBorder="1" applyAlignment="1">
      <alignment horizontal="center" vertical="center"/>
    </xf>
    <xf numFmtId="0" fontId="23" fillId="5" borderId="13" xfId="3" applyFill="1" applyBorder="1" applyAlignment="1">
      <alignment horizontal="center" vertical="center"/>
    </xf>
    <xf numFmtId="0" fontId="0" fillId="0" borderId="148" xfId="0" applyBorder="1" applyAlignment="1">
      <alignment horizontal="center" vertical="center"/>
    </xf>
    <xf numFmtId="0" fontId="0" fillId="22" borderId="1" xfId="0" applyFill="1" applyBorder="1" applyAlignment="1">
      <alignment horizontal="center"/>
    </xf>
    <xf numFmtId="0" fontId="0" fillId="0" borderId="148" xfId="0" applyFill="1" applyBorder="1" applyAlignment="1">
      <alignment horizontal="center" vertical="center"/>
    </xf>
    <xf numFmtId="0" fontId="0" fillId="22" borderId="4" xfId="0" applyFill="1" applyBorder="1" applyAlignment="1">
      <alignment horizontal="center" vertical="center"/>
    </xf>
    <xf numFmtId="0" fontId="5" fillId="5" borderId="1" xfId="0" applyFont="1" applyFill="1" applyBorder="1" applyAlignment="1">
      <alignment horizontal="center" vertical="center"/>
    </xf>
    <xf numFmtId="0" fontId="0" fillId="0" borderId="0" xfId="0" applyAlignment="1">
      <alignment horizontal="left" vertical="center" wrapText="1"/>
    </xf>
    <xf numFmtId="0" fontId="13" fillId="0" borderId="0" xfId="0" applyFont="1" applyAlignment="1"/>
    <xf numFmtId="0" fontId="77" fillId="5" borderId="13" xfId="0" applyFont="1" applyFill="1" applyBorder="1" applyAlignment="1">
      <alignment horizontal="left" vertical="center"/>
    </xf>
    <xf numFmtId="0" fontId="76" fillId="0" borderId="0" xfId="0" applyFont="1" applyAlignment="1">
      <alignment horizontal="center" vertical="center"/>
    </xf>
    <xf numFmtId="0" fontId="2" fillId="11" borderId="13" xfId="0" applyFont="1" applyFill="1" applyBorder="1" applyAlignment="1">
      <alignment vertical="center"/>
    </xf>
    <xf numFmtId="0" fontId="23" fillId="0" borderId="0" xfId="3"/>
    <xf numFmtId="0" fontId="22" fillId="5" borderId="26" xfId="5" applyFont="1" applyFill="1" applyBorder="1" applyAlignment="1">
      <alignment horizontal="center" vertical="center"/>
    </xf>
    <xf numFmtId="0" fontId="11" fillId="23" borderId="0" xfId="5" applyFill="1" applyAlignment="1">
      <alignment horizontal="left"/>
    </xf>
    <xf numFmtId="0" fontId="76" fillId="5" borderId="13" xfId="0" applyFont="1" applyFill="1" applyBorder="1" applyAlignment="1">
      <alignment horizontal="center" vertical="center"/>
    </xf>
    <xf numFmtId="0" fontId="0" fillId="5" borderId="13" xfId="0" applyFill="1" applyBorder="1" applyAlignment="1">
      <alignment horizontal="left" vertical="center"/>
    </xf>
    <xf numFmtId="0" fontId="0" fillId="0" borderId="0" xfId="0" applyAlignment="1">
      <alignment horizontal="center" vertical="center" wrapText="1"/>
    </xf>
    <xf numFmtId="0" fontId="2" fillId="5" borderId="13" xfId="0" quotePrefix="1" applyFont="1" applyFill="1" applyBorder="1" applyAlignment="1">
      <alignment horizontal="center" vertical="center"/>
    </xf>
    <xf numFmtId="0" fontId="0" fillId="0" borderId="0" xfId="0" quotePrefix="1"/>
    <xf numFmtId="0" fontId="0" fillId="0" borderId="15" xfId="0" applyBorder="1" applyAlignment="1">
      <alignment horizontal="center" vertical="center" wrapText="1"/>
    </xf>
    <xf numFmtId="0" fontId="2" fillId="5" borderId="1" xfId="0" applyFont="1" applyFill="1" applyBorder="1" applyAlignment="1">
      <alignment horizontal="center" vertical="center"/>
    </xf>
    <xf numFmtId="0" fontId="14" fillId="0" borderId="0" xfId="0" applyFont="1"/>
    <xf numFmtId="0" fontId="14" fillId="0" borderId="0" xfId="0" quotePrefix="1" applyFont="1"/>
    <xf numFmtId="0" fontId="82" fillId="5" borderId="13" xfId="0" applyFont="1" applyFill="1" applyBorder="1" applyAlignment="1">
      <alignment horizontal="center" vertical="center"/>
    </xf>
    <xf numFmtId="0" fontId="14" fillId="5" borderId="13" xfId="0" applyFont="1" applyFill="1" applyBorder="1" applyAlignment="1">
      <alignment horizontal="center" vertical="center"/>
    </xf>
    <xf numFmtId="0" fontId="14" fillId="0" borderId="0" xfId="0" applyFont="1" applyFill="1" applyAlignment="1">
      <alignment horizontal="center" vertical="center"/>
    </xf>
    <xf numFmtId="0" fontId="14" fillId="5" borderId="13" xfId="0" quotePrefix="1" applyFont="1" applyFill="1" applyBorder="1" applyAlignment="1">
      <alignment horizontal="center" vertical="center"/>
    </xf>
    <xf numFmtId="0" fontId="2" fillId="5" borderId="23" xfId="0" applyFont="1" applyFill="1" applyBorder="1" applyAlignment="1">
      <alignment vertical="center"/>
    </xf>
    <xf numFmtId="0" fontId="14" fillId="5" borderId="23" xfId="0" applyFont="1" applyFill="1" applyBorder="1" applyAlignment="1">
      <alignment vertical="center"/>
    </xf>
    <xf numFmtId="0" fontId="14" fillId="0" borderId="148" xfId="0" applyFont="1" applyBorder="1" applyAlignment="1">
      <alignment horizontal="center" vertical="center"/>
    </xf>
    <xf numFmtId="0" fontId="14" fillId="11" borderId="0" xfId="0" applyFont="1" applyFill="1" applyAlignment="1">
      <alignment horizontal="center" vertical="center" wrapText="1"/>
    </xf>
    <xf numFmtId="0" fontId="14" fillId="11" borderId="0" xfId="0" applyFont="1" applyFill="1"/>
    <xf numFmtId="0" fontId="0" fillId="22" borderId="1" xfId="0" applyFill="1" applyBorder="1" applyAlignment="1">
      <alignment horizontal="center" vertical="center"/>
    </xf>
    <xf numFmtId="0" fontId="0" fillId="0" borderId="1" xfId="0" applyBorder="1" applyAlignment="1">
      <alignment horizontal="left"/>
    </xf>
    <xf numFmtId="0" fontId="7" fillId="10" borderId="13" xfId="0" applyFont="1" applyFill="1" applyBorder="1" applyAlignment="1">
      <alignment horizontal="left" vertical="center" wrapText="1"/>
    </xf>
    <xf numFmtId="0" fontId="0" fillId="0" borderId="0" xfId="0" applyAlignment="1">
      <alignment horizontal="center"/>
    </xf>
    <xf numFmtId="0" fontId="5" fillId="0" borderId="0" xfId="0" applyFont="1" applyAlignment="1">
      <alignment horizontal="center"/>
    </xf>
    <xf numFmtId="0" fontId="5" fillId="2" borderId="0" xfId="0" applyFont="1" applyFill="1" applyAlignment="1">
      <alignment vertical="center"/>
    </xf>
    <xf numFmtId="0" fontId="5" fillId="2" borderId="0" xfId="0" applyFont="1" applyFill="1" applyAlignment="1">
      <alignment vertical="center" wrapText="1"/>
    </xf>
    <xf numFmtId="0" fontId="5" fillId="2" borderId="0" xfId="0" applyFont="1" applyFill="1" applyAlignment="1">
      <alignment horizontal="center" vertical="center" wrapText="1"/>
    </xf>
    <xf numFmtId="0" fontId="5" fillId="0" borderId="0" xfId="0" applyFont="1" applyAlignment="1">
      <alignment vertical="center"/>
    </xf>
    <xf numFmtId="0" fontId="5" fillId="0" borderId="0" xfId="3" applyFont="1" applyAlignment="1">
      <alignment vertical="center"/>
    </xf>
    <xf numFmtId="0" fontId="7" fillId="0" borderId="0" xfId="3" applyFont="1" applyAlignment="1">
      <alignment vertical="center"/>
    </xf>
    <xf numFmtId="0" fontId="0" fillId="0" borderId="0" xfId="0" applyFill="1" applyAlignment="1">
      <alignment horizontal="center" vertical="center" wrapText="1"/>
    </xf>
    <xf numFmtId="0" fontId="12" fillId="0" borderId="0" xfId="0" applyFont="1" applyFill="1"/>
    <xf numFmtId="0" fontId="2" fillId="8" borderId="7"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7" xfId="0" applyFont="1" applyFill="1" applyBorder="1" applyAlignment="1">
      <alignment horizontal="center" vertical="center"/>
    </xf>
    <xf numFmtId="0" fontId="23" fillId="0" borderId="7" xfId="3" applyFill="1" applyBorder="1" applyAlignment="1">
      <alignment horizontal="center" vertical="center"/>
    </xf>
    <xf numFmtId="0" fontId="0" fillId="8" borderId="7" xfId="0" applyFont="1" applyFill="1" applyBorder="1" applyAlignment="1">
      <alignment horizontal="center" vertical="center"/>
    </xf>
    <xf numFmtId="0" fontId="0" fillId="0" borderId="0" xfId="0" applyAlignment="1"/>
    <xf numFmtId="0" fontId="1" fillId="32" borderId="0" xfId="3" applyFont="1" applyFill="1"/>
    <xf numFmtId="0" fontId="86" fillId="26" borderId="0" xfId="3" applyFont="1" applyFill="1" applyAlignment="1">
      <alignment horizontal="center" vertical="center"/>
    </xf>
    <xf numFmtId="0" fontId="86" fillId="27" borderId="0" xfId="3" applyFont="1" applyFill="1" applyAlignment="1">
      <alignment horizontal="center" vertical="center"/>
    </xf>
    <xf numFmtId="0" fontId="2" fillId="0" borderId="0" xfId="0" applyFont="1"/>
    <xf numFmtId="0" fontId="2" fillId="0" borderId="0" xfId="0" applyFont="1" applyAlignment="1">
      <alignment horizontal="center" vertical="center"/>
    </xf>
    <xf numFmtId="0" fontId="2" fillId="0" borderId="0" xfId="0" applyFont="1" applyFill="1" applyAlignment="1">
      <alignment horizontal="center" vertical="center"/>
    </xf>
    <xf numFmtId="0" fontId="2" fillId="0" borderId="0" xfId="0" applyFont="1" applyFill="1" applyAlignment="1">
      <alignment wrapText="1"/>
    </xf>
    <xf numFmtId="0" fontId="7" fillId="0" borderId="0" xfId="0" applyFont="1" applyFill="1" applyAlignment="1">
      <alignment horizontal="center" vertical="center"/>
    </xf>
    <xf numFmtId="0" fontId="2" fillId="0" borderId="0" xfId="0" applyFont="1" applyFill="1"/>
    <xf numFmtId="0" fontId="7" fillId="0" borderId="0" xfId="3" applyFont="1" applyFill="1" applyAlignment="1">
      <alignment horizontal="center" vertical="center"/>
    </xf>
    <xf numFmtId="0" fontId="23" fillId="0" borderId="0" xfId="3" applyAlignment="1">
      <alignment horizontal="center" vertical="center"/>
    </xf>
    <xf numFmtId="0" fontId="2" fillId="0" borderId="0" xfId="0" applyFont="1" applyFill="1" applyAlignment="1">
      <alignment vertical="top" wrapText="1"/>
    </xf>
    <xf numFmtId="0" fontId="7" fillId="0" borderId="0" xfId="3" applyFont="1" applyFill="1" applyAlignment="1">
      <alignment horizontal="center" vertical="center" wrapText="1"/>
    </xf>
    <xf numFmtId="0" fontId="2" fillId="0" borderId="0" xfId="0" applyFont="1" applyAlignment="1">
      <alignment vertical="top" wrapText="1"/>
    </xf>
    <xf numFmtId="0" fontId="7" fillId="0" borderId="0" xfId="0" applyFont="1" applyFill="1" applyAlignment="1">
      <alignment horizontal="center" vertical="center" wrapText="1"/>
    </xf>
    <xf numFmtId="0" fontId="2" fillId="0" borderId="0" xfId="0" applyFont="1" applyAlignment="1">
      <alignment wrapText="1"/>
    </xf>
    <xf numFmtId="0" fontId="0" fillId="0" borderId="0" xfId="0" applyAlignment="1">
      <alignment wrapText="1"/>
    </xf>
    <xf numFmtId="0" fontId="5" fillId="0" borderId="0" xfId="0" applyFont="1" applyAlignment="1">
      <alignment horizontal="center" vertical="center"/>
    </xf>
    <xf numFmtId="0" fontId="5" fillId="0" borderId="0" xfId="3" applyFont="1" applyFill="1" applyAlignment="1">
      <alignment horizontal="center" vertical="center"/>
    </xf>
    <xf numFmtId="0" fontId="2" fillId="0" borderId="0" xfId="0" applyFont="1" applyAlignment="1">
      <alignment vertical="center" wrapText="1"/>
    </xf>
    <xf numFmtId="0" fontId="87" fillId="0" borderId="0" xfId="0" applyFont="1" applyAlignment="1">
      <alignment horizontal="center" vertical="center"/>
    </xf>
    <xf numFmtId="0" fontId="87" fillId="0" borderId="0" xfId="0" applyFont="1" applyAlignment="1">
      <alignment wrapText="1"/>
    </xf>
    <xf numFmtId="0" fontId="5" fillId="0" borderId="0" xfId="0" applyFont="1" applyFill="1" applyAlignment="1">
      <alignment horizontal="center" vertical="center"/>
    </xf>
    <xf numFmtId="0" fontId="2" fillId="0" borderId="0" xfId="0" applyFont="1" applyAlignment="1">
      <alignment horizontal="center" vertical="center" wrapText="1"/>
    </xf>
    <xf numFmtId="0" fontId="0" fillId="8" borderId="7" xfId="0" applyFill="1" applyBorder="1" applyAlignment="1">
      <alignment horizontal="center" vertical="center"/>
    </xf>
    <xf numFmtId="0" fontId="0" fillId="8" borderId="1" xfId="0" applyFill="1" applyBorder="1" applyAlignment="1">
      <alignment horizontal="center" vertical="center"/>
    </xf>
    <xf numFmtId="0" fontId="2" fillId="5" borderId="7" xfId="0" applyFont="1" applyFill="1" applyBorder="1" applyAlignment="1">
      <alignment horizontal="left" vertical="center"/>
    </xf>
    <xf numFmtId="0" fontId="0" fillId="5" borderId="1" xfId="0" applyFill="1" applyBorder="1"/>
    <xf numFmtId="0" fontId="2" fillId="5" borderId="1" xfId="0" applyFont="1" applyFill="1" applyBorder="1" applyAlignment="1">
      <alignment horizontal="left" vertical="center" wrapText="1"/>
    </xf>
    <xf numFmtId="0" fontId="2" fillId="5" borderId="1" xfId="0" applyFont="1" applyFill="1" applyBorder="1" applyAlignment="1">
      <alignment horizontal="left" vertical="center"/>
    </xf>
    <xf numFmtId="0" fontId="2" fillId="5" borderId="7" xfId="0" applyFont="1" applyFill="1" applyBorder="1" applyAlignment="1">
      <alignment horizontal="left" vertical="center" wrapText="1"/>
    </xf>
    <xf numFmtId="0" fontId="0" fillId="5" borderId="7" xfId="0" applyFill="1" applyBorder="1" applyAlignment="1">
      <alignment horizontal="center" vertical="center"/>
    </xf>
    <xf numFmtId="0" fontId="1" fillId="4" borderId="32" xfId="0" applyFont="1" applyFill="1" applyBorder="1" applyAlignment="1">
      <alignment horizontal="center" vertical="center"/>
    </xf>
    <xf numFmtId="0" fontId="77" fillId="0" borderId="0" xfId="0" applyFont="1" applyAlignment="1">
      <alignment horizontal="center" vertical="center"/>
    </xf>
    <xf numFmtId="0" fontId="0" fillId="11" borderId="154" xfId="0" applyFill="1" applyBorder="1" applyAlignment="1">
      <alignment horizontal="center" vertical="center"/>
    </xf>
    <xf numFmtId="0" fontId="0" fillId="11" borderId="156" xfId="0" applyFill="1" applyBorder="1" applyAlignment="1">
      <alignment horizontal="center" vertical="center"/>
    </xf>
    <xf numFmtId="0" fontId="77" fillId="0" borderId="4" xfId="0" applyFont="1" applyBorder="1"/>
    <xf numFmtId="0" fontId="0" fillId="0" borderId="6" xfId="0" applyBorder="1"/>
    <xf numFmtId="0" fontId="0" fillId="0" borderId="6" xfId="0" applyFill="1" applyBorder="1" applyAlignment="1">
      <alignment horizontal="center" vertical="center"/>
    </xf>
    <xf numFmtId="0" fontId="0" fillId="0" borderId="4" xfId="0" applyBorder="1" applyAlignment="1">
      <alignment horizontal="left" vertical="center"/>
    </xf>
    <xf numFmtId="0" fontId="0" fillId="0" borderId="0" xfId="0" applyBorder="1" applyAlignment="1">
      <alignment vertical="center"/>
    </xf>
    <xf numFmtId="0" fontId="0" fillId="33" borderId="153" xfId="0" applyFill="1" applyBorder="1" applyAlignment="1">
      <alignment horizontal="center" vertical="center"/>
    </xf>
    <xf numFmtId="0" fontId="0" fillId="33" borderId="155" xfId="0" applyFill="1" applyBorder="1" applyAlignment="1">
      <alignment horizontal="center" vertical="center"/>
    </xf>
    <xf numFmtId="0" fontId="0" fillId="33" borderId="153" xfId="0" applyFill="1" applyBorder="1" applyAlignment="1">
      <alignment vertical="center"/>
    </xf>
    <xf numFmtId="0" fontId="0" fillId="33" borderId="157" xfId="0" applyFill="1" applyBorder="1" applyAlignment="1">
      <alignment vertical="center"/>
    </xf>
    <xf numFmtId="0" fontId="0" fillId="33" borderId="154" xfId="0" applyFill="1" applyBorder="1" applyAlignment="1">
      <alignment horizontal="center" vertical="center"/>
    </xf>
    <xf numFmtId="0" fontId="0" fillId="33" borderId="158" xfId="0" applyFill="1" applyBorder="1" applyAlignment="1">
      <alignment horizontal="center" vertical="center"/>
    </xf>
    <xf numFmtId="0" fontId="0" fillId="12" borderId="153" xfId="0" applyFill="1" applyBorder="1" applyAlignment="1">
      <alignment horizontal="center" vertical="center"/>
    </xf>
    <xf numFmtId="0" fontId="0" fillId="12" borderId="153" xfId="0" applyFill="1" applyBorder="1"/>
    <xf numFmtId="0" fontId="0" fillId="12" borderId="157" xfId="0" applyFill="1" applyBorder="1"/>
    <xf numFmtId="0" fontId="0" fillId="12" borderId="154" xfId="0" applyFill="1" applyBorder="1" applyAlignment="1">
      <alignment horizontal="center" vertical="center"/>
    </xf>
    <xf numFmtId="0" fontId="0" fillId="12" borderId="158" xfId="0" applyFill="1" applyBorder="1" applyAlignment="1">
      <alignment horizontal="center" vertical="center"/>
    </xf>
    <xf numFmtId="0" fontId="77" fillId="33" borderId="1" xfId="0" applyFont="1" applyFill="1" applyBorder="1"/>
    <xf numFmtId="0" fontId="0" fillId="33" borderId="1" xfId="0" applyFill="1" applyBorder="1" applyAlignment="1">
      <alignment vertical="center"/>
    </xf>
    <xf numFmtId="0" fontId="0" fillId="33" borderId="6" xfId="0" applyFill="1" applyBorder="1" applyAlignment="1">
      <alignment horizontal="center" vertical="center"/>
    </xf>
    <xf numFmtId="0" fontId="0" fillId="33" borderId="159" xfId="0" applyFill="1" applyBorder="1" applyAlignment="1">
      <alignment vertical="center"/>
    </xf>
    <xf numFmtId="0" fontId="0" fillId="33" borderId="160" xfId="0" applyFill="1" applyBorder="1" applyAlignment="1">
      <alignment horizontal="center" vertical="center"/>
    </xf>
    <xf numFmtId="0" fontId="77" fillId="12" borderId="1" xfId="0" applyFont="1" applyFill="1" applyBorder="1"/>
    <xf numFmtId="0" fontId="0" fillId="12" borderId="1" xfId="0" applyFill="1" applyBorder="1" applyAlignment="1">
      <alignment vertical="center"/>
    </xf>
    <xf numFmtId="0" fontId="0" fillId="12" borderId="6" xfId="0" applyFill="1" applyBorder="1" applyAlignment="1">
      <alignment horizontal="center" vertical="center"/>
    </xf>
    <xf numFmtId="0" fontId="0" fillId="12" borderId="159" xfId="0" applyFill="1" applyBorder="1" applyAlignment="1">
      <alignment vertical="center"/>
    </xf>
    <xf numFmtId="0" fontId="0" fillId="12" borderId="157" xfId="0" applyFill="1" applyBorder="1" applyAlignment="1">
      <alignment vertical="center"/>
    </xf>
    <xf numFmtId="0" fontId="0" fillId="0" borderId="1" xfId="0" applyFont="1" applyBorder="1" applyAlignment="1">
      <alignment horizontal="center" vertical="center"/>
    </xf>
    <xf numFmtId="9" fontId="0" fillId="0" borderId="1" xfId="0" applyNumberFormat="1" applyFont="1" applyBorder="1" applyAlignment="1">
      <alignment horizontal="center" vertical="center"/>
    </xf>
    <xf numFmtId="174" fontId="0" fillId="0" borderId="0" xfId="0" applyNumberFormat="1"/>
    <xf numFmtId="175" fontId="5" fillId="0" borderId="0" xfId="0" applyNumberFormat="1" applyFont="1"/>
    <xf numFmtId="11" fontId="0" fillId="0" borderId="0" xfId="0" applyNumberFormat="1"/>
    <xf numFmtId="0" fontId="2" fillId="0" borderId="0" xfId="0" quotePrefix="1" applyFont="1" applyAlignment="1">
      <alignment vertical="center" wrapText="1"/>
    </xf>
    <xf numFmtId="0" fontId="23" fillId="0" borderId="0" xfId="3" applyFill="1" applyAlignment="1">
      <alignment horizontal="center" vertical="center"/>
    </xf>
    <xf numFmtId="0" fontId="0" fillId="0" borderId="0" xfId="0" quotePrefix="1" applyAlignment="1">
      <alignment vertical="center" wrapText="1"/>
    </xf>
    <xf numFmtId="0" fontId="14" fillId="11" borderId="0" xfId="0" applyFont="1" applyFill="1" applyAlignment="1">
      <alignment wrapText="1"/>
    </xf>
    <xf numFmtId="0" fontId="0" fillId="0" borderId="0" xfId="0" applyAlignment="1">
      <alignment vertical="top" wrapText="1"/>
    </xf>
    <xf numFmtId="0" fontId="0" fillId="5" borderId="6" xfId="0" applyFill="1" applyBorder="1" applyAlignment="1">
      <alignment horizontal="center" vertical="center"/>
    </xf>
    <xf numFmtId="0" fontId="21" fillId="0" borderId="0" xfId="0" applyFont="1"/>
    <xf numFmtId="0" fontId="21" fillId="0" borderId="0" xfId="0" applyFont="1" applyFill="1" applyAlignment="1">
      <alignment horizontal="center" vertical="center" wrapText="1"/>
    </xf>
    <xf numFmtId="0" fontId="29" fillId="10" borderId="13" xfId="0" applyFont="1" applyFill="1" applyBorder="1" applyAlignment="1">
      <alignment horizontal="center" vertical="center"/>
    </xf>
    <xf numFmtId="0" fontId="21" fillId="5" borderId="13" xfId="0" applyFont="1" applyFill="1" applyBorder="1" applyAlignment="1">
      <alignment vertical="center"/>
    </xf>
    <xf numFmtId="0" fontId="21" fillId="0" borderId="15" xfId="0" applyFont="1" applyBorder="1" applyAlignment="1">
      <alignment horizontal="center" vertical="center" wrapText="1"/>
    </xf>
    <xf numFmtId="0" fontId="5" fillId="5" borderId="0" xfId="0" applyFont="1" applyFill="1" applyAlignment="1">
      <alignment horizontal="center" vertical="center"/>
    </xf>
    <xf numFmtId="0" fontId="88" fillId="5" borderId="7" xfId="0" applyFont="1" applyFill="1" applyBorder="1" applyAlignment="1">
      <alignment horizontal="left" vertical="center" wrapText="1"/>
    </xf>
    <xf numFmtId="0" fontId="0" fillId="8" borderId="168" xfId="0" applyFill="1" applyBorder="1" applyAlignment="1">
      <alignment horizontal="center" vertical="center"/>
    </xf>
    <xf numFmtId="0" fontId="0" fillId="8" borderId="169" xfId="0" applyFill="1" applyBorder="1" applyAlignment="1">
      <alignment horizontal="center" vertical="center"/>
    </xf>
    <xf numFmtId="0" fontId="3" fillId="5" borderId="164" xfId="0" applyFont="1" applyFill="1" applyBorder="1" applyAlignment="1">
      <alignment vertical="center"/>
    </xf>
    <xf numFmtId="0" fontId="2" fillId="5" borderId="8" xfId="0" applyFont="1" applyFill="1" applyBorder="1" applyAlignment="1">
      <alignment horizontal="left" vertical="center"/>
    </xf>
    <xf numFmtId="0" fontId="0" fillId="8" borderId="6" xfId="0" applyFill="1" applyBorder="1" applyAlignment="1">
      <alignment horizontal="center" vertical="center"/>
    </xf>
    <xf numFmtId="0" fontId="0" fillId="8" borderId="171" xfId="0" applyFill="1" applyBorder="1" applyAlignment="1">
      <alignment horizontal="center" vertical="center"/>
    </xf>
    <xf numFmtId="0" fontId="8" fillId="5" borderId="7" xfId="0" applyFont="1" applyFill="1" applyBorder="1" applyAlignment="1">
      <alignment horizontal="left" vertical="center"/>
    </xf>
    <xf numFmtId="0" fontId="9" fillId="8" borderId="7" xfId="0" applyFont="1" applyFill="1" applyBorder="1" applyAlignment="1">
      <alignment horizontal="center" vertical="center"/>
    </xf>
    <xf numFmtId="0" fontId="9" fillId="8" borderId="168" xfId="0" applyFont="1" applyFill="1" applyBorder="1" applyAlignment="1">
      <alignment horizontal="center" vertical="center"/>
    </xf>
    <xf numFmtId="0" fontId="1" fillId="2" borderId="172" xfId="0" applyFont="1" applyFill="1" applyBorder="1" applyAlignment="1">
      <alignment horizontal="center" vertical="center" wrapText="1"/>
    </xf>
    <xf numFmtId="0" fontId="1" fillId="2" borderId="173" xfId="0" applyFont="1" applyFill="1" applyBorder="1" applyAlignment="1">
      <alignment horizontal="center" vertical="center" wrapText="1"/>
    </xf>
    <xf numFmtId="0" fontId="4" fillId="6" borderId="173" xfId="0" applyFont="1" applyFill="1" applyBorder="1" applyAlignment="1">
      <alignment horizontal="center" vertical="center" wrapText="1"/>
    </xf>
    <xf numFmtId="0" fontId="4" fillId="6" borderId="175" xfId="0" applyFont="1" applyFill="1" applyBorder="1" applyAlignment="1">
      <alignment horizontal="center" vertical="center" wrapText="1"/>
    </xf>
    <xf numFmtId="0" fontId="8" fillId="5" borderId="177" xfId="0" applyFont="1" applyFill="1" applyBorder="1" applyAlignment="1">
      <alignment horizontal="left" vertical="center"/>
    </xf>
    <xf numFmtId="0" fontId="9" fillId="8" borderId="177" xfId="0" applyFont="1" applyFill="1" applyBorder="1" applyAlignment="1">
      <alignment horizontal="center" vertical="center"/>
    </xf>
    <xf numFmtId="0" fontId="9" fillId="8" borderId="178" xfId="0" applyFont="1" applyFill="1" applyBorder="1" applyAlignment="1">
      <alignment horizontal="center" vertical="center"/>
    </xf>
    <xf numFmtId="0" fontId="0" fillId="8" borderId="168" xfId="0" applyFont="1" applyFill="1" applyBorder="1" applyAlignment="1">
      <alignment horizontal="center" vertical="center"/>
    </xf>
    <xf numFmtId="0" fontId="2" fillId="5" borderId="181" xfId="0" applyFont="1" applyFill="1" applyBorder="1" applyAlignment="1">
      <alignment horizontal="left" vertical="center"/>
    </xf>
    <xf numFmtId="0" fontId="2" fillId="5" borderId="181" xfId="0" applyFont="1" applyFill="1" applyBorder="1" applyAlignment="1">
      <alignment horizontal="left" vertical="center" wrapText="1"/>
    </xf>
    <xf numFmtId="0" fontId="0" fillId="8" borderId="181" xfId="0" applyFont="1" applyFill="1" applyBorder="1" applyAlignment="1">
      <alignment horizontal="center" vertical="center"/>
    </xf>
    <xf numFmtId="0" fontId="0" fillId="8" borderId="182" xfId="0" applyFont="1" applyFill="1" applyBorder="1" applyAlignment="1">
      <alignment horizontal="center" vertical="center"/>
    </xf>
    <xf numFmtId="0" fontId="0" fillId="8" borderId="181" xfId="0" applyFill="1" applyBorder="1" applyAlignment="1">
      <alignment horizontal="center" vertical="center"/>
    </xf>
    <xf numFmtId="0" fontId="0" fillId="8" borderId="182" xfId="0" applyFill="1" applyBorder="1" applyAlignment="1">
      <alignment horizontal="center" vertical="center"/>
    </xf>
    <xf numFmtId="0" fontId="1" fillId="2" borderId="174" xfId="0" applyFont="1" applyFill="1" applyBorder="1" applyAlignment="1">
      <alignment horizontal="center" vertical="center" wrapText="1"/>
    </xf>
    <xf numFmtId="0" fontId="2" fillId="5" borderId="161" xfId="0" applyFont="1" applyFill="1" applyBorder="1" applyAlignment="1">
      <alignment horizontal="left" vertical="center" wrapText="1"/>
    </xf>
    <xf numFmtId="0" fontId="4" fillId="6" borderId="185" xfId="0" applyFont="1" applyFill="1" applyBorder="1" applyAlignment="1">
      <alignment horizontal="center" vertical="center" wrapText="1"/>
    </xf>
    <xf numFmtId="0" fontId="9" fillId="8" borderId="186" xfId="0" applyFont="1" applyFill="1" applyBorder="1" applyAlignment="1">
      <alignment horizontal="center" vertical="center"/>
    </xf>
    <xf numFmtId="0" fontId="0" fillId="8" borderId="165" xfId="0" applyFont="1" applyFill="1" applyBorder="1" applyAlignment="1">
      <alignment horizontal="center" vertical="center"/>
    </xf>
    <xf numFmtId="0" fontId="0" fillId="8" borderId="187" xfId="0" applyFont="1" applyFill="1" applyBorder="1" applyAlignment="1">
      <alignment horizontal="center" vertical="center"/>
    </xf>
    <xf numFmtId="0" fontId="13" fillId="0" borderId="4" xfId="0" applyFont="1" applyFill="1" applyBorder="1" applyAlignment="1">
      <alignment horizontal="center" vertical="center"/>
    </xf>
    <xf numFmtId="0" fontId="9" fillId="8" borderId="165" xfId="0" applyFont="1" applyFill="1" applyBorder="1" applyAlignment="1">
      <alignment horizontal="center" vertical="center"/>
    </xf>
    <xf numFmtId="0" fontId="0" fillId="8" borderId="165" xfId="0" applyFill="1" applyBorder="1" applyAlignment="1">
      <alignment horizontal="center" vertical="center"/>
    </xf>
    <xf numFmtId="0" fontId="13" fillId="0" borderId="4" xfId="0" applyFont="1" applyBorder="1" applyAlignment="1">
      <alignment horizontal="center" vertical="center"/>
    </xf>
    <xf numFmtId="0" fontId="0" fillId="8" borderId="4" xfId="0" applyFill="1" applyBorder="1" applyAlignment="1">
      <alignment horizontal="center" vertical="center"/>
    </xf>
    <xf numFmtId="0" fontId="0" fillId="8" borderId="164" xfId="0" applyFill="1" applyBorder="1" applyAlignment="1">
      <alignment horizontal="center" vertical="center"/>
    </xf>
    <xf numFmtId="0" fontId="0" fillId="8" borderId="187" xfId="0" applyFill="1" applyBorder="1" applyAlignment="1">
      <alignment horizontal="center" vertical="center"/>
    </xf>
    <xf numFmtId="0" fontId="4" fillId="7" borderId="172" xfId="0" applyFont="1" applyFill="1" applyBorder="1" applyAlignment="1">
      <alignment horizontal="center" vertical="center" wrapText="1"/>
    </xf>
    <xf numFmtId="0" fontId="4" fillId="3" borderId="175" xfId="0" applyFont="1" applyFill="1" applyBorder="1" applyAlignment="1">
      <alignment horizontal="center" vertical="center"/>
    </xf>
    <xf numFmtId="0" fontId="6" fillId="5" borderId="176" xfId="0" applyFont="1" applyFill="1" applyBorder="1" applyAlignment="1">
      <alignment horizontal="center" vertical="center" wrapText="1"/>
    </xf>
    <xf numFmtId="0" fontId="0" fillId="5" borderId="167" xfId="0" applyFont="1" applyFill="1" applyBorder="1" applyAlignment="1">
      <alignment horizontal="center" vertical="center"/>
    </xf>
    <xf numFmtId="0" fontId="0" fillId="5" borderId="180" xfId="0" applyFont="1" applyFill="1" applyBorder="1" applyAlignment="1">
      <alignment horizontal="center" vertical="center"/>
    </xf>
    <xf numFmtId="0" fontId="23" fillId="5" borderId="167" xfId="3" applyFill="1" applyBorder="1" applyAlignment="1">
      <alignment horizontal="center" vertical="center"/>
    </xf>
    <xf numFmtId="0" fontId="0" fillId="5" borderId="167" xfId="0" applyFill="1" applyBorder="1" applyAlignment="1">
      <alignment horizontal="center" vertical="center"/>
    </xf>
    <xf numFmtId="0" fontId="23" fillId="5" borderId="179" xfId="3" applyFill="1" applyBorder="1" applyAlignment="1">
      <alignment horizontal="center" vertical="center"/>
    </xf>
    <xf numFmtId="0" fontId="0" fillId="5" borderId="179" xfId="0" applyFill="1" applyBorder="1" applyAlignment="1">
      <alignment horizontal="center" vertical="center"/>
    </xf>
    <xf numFmtId="0" fontId="0" fillId="5" borderId="188" xfId="0" applyFill="1" applyBorder="1" applyAlignment="1">
      <alignment horizontal="center" vertical="center"/>
    </xf>
    <xf numFmtId="0" fontId="14" fillId="5" borderId="0" xfId="0" applyFont="1" applyFill="1"/>
    <xf numFmtId="0" fontId="0" fillId="5" borderId="165" xfId="0" applyFill="1" applyBorder="1" applyAlignment="1">
      <alignment horizontal="center" vertical="center"/>
    </xf>
    <xf numFmtId="0" fontId="0" fillId="5" borderId="189" xfId="0" applyFill="1" applyBorder="1" applyAlignment="1">
      <alignment horizontal="center" vertical="center"/>
    </xf>
    <xf numFmtId="0" fontId="0" fillId="11" borderId="1" xfId="0" applyFont="1" applyFill="1" applyBorder="1" applyAlignment="1">
      <alignment horizontal="center" vertical="center"/>
    </xf>
    <xf numFmtId="0" fontId="0" fillId="0" borderId="1" xfId="0" quotePrefix="1" applyBorder="1" applyAlignment="1">
      <alignment horizontal="right"/>
    </xf>
    <xf numFmtId="167" fontId="0" fillId="0" borderId="1" xfId="0" applyNumberFormat="1" applyBorder="1" applyAlignment="1">
      <alignment horizontal="center" vertical="center"/>
    </xf>
    <xf numFmtId="167" fontId="0" fillId="11" borderId="1" xfId="0" applyNumberFormat="1" applyFill="1" applyBorder="1" applyAlignment="1">
      <alignment horizontal="center" vertical="center"/>
    </xf>
    <xf numFmtId="0" fontId="0" fillId="11" borderId="1" xfId="0" applyFill="1" applyBorder="1"/>
    <xf numFmtId="0" fontId="0" fillId="0" borderId="1" xfId="0" applyFill="1" applyBorder="1"/>
    <xf numFmtId="0" fontId="89" fillId="34" borderId="190" xfId="8" applyFill="1" applyBorder="1" applyAlignment="1">
      <alignment horizontal="center"/>
    </xf>
    <xf numFmtId="0" fontId="0" fillId="0" borderId="0" xfId="0" applyFill="1" applyBorder="1"/>
    <xf numFmtId="0" fontId="0" fillId="35" borderId="0" xfId="0" applyFill="1"/>
    <xf numFmtId="0" fontId="0" fillId="35" borderId="1" xfId="0" applyFill="1" applyBorder="1"/>
    <xf numFmtId="0" fontId="0" fillId="36" borderId="0" xfId="0" applyFill="1"/>
    <xf numFmtId="0" fontId="0" fillId="36" borderId="148" xfId="0" applyFill="1" applyBorder="1"/>
    <xf numFmtId="0" fontId="0" fillId="0" borderId="2" xfId="0" applyBorder="1"/>
    <xf numFmtId="165" fontId="0" fillId="36" borderId="7" xfId="0" applyNumberFormat="1" applyFill="1" applyBorder="1"/>
    <xf numFmtId="0" fontId="0" fillId="0" borderId="1" xfId="0" applyBorder="1" applyAlignment="1">
      <alignment horizontal="center"/>
    </xf>
    <xf numFmtId="0" fontId="0" fillId="11" borderId="1" xfId="0" applyFill="1" applyBorder="1" applyAlignment="1">
      <alignment horizontal="center"/>
    </xf>
    <xf numFmtId="0" fontId="5" fillId="0" borderId="1" xfId="0" applyFont="1" applyFill="1" applyBorder="1" applyAlignment="1">
      <alignment horizontal="center"/>
    </xf>
    <xf numFmtId="167" fontId="0" fillId="0" borderId="1" xfId="0" applyNumberFormat="1" applyBorder="1" applyAlignment="1">
      <alignment horizontal="center"/>
    </xf>
    <xf numFmtId="167" fontId="0" fillId="11" borderId="1" xfId="0" applyNumberFormat="1" applyFill="1" applyBorder="1" applyAlignment="1">
      <alignment horizontal="center"/>
    </xf>
    <xf numFmtId="167" fontId="0" fillId="0" borderId="1" xfId="0" applyNumberFormat="1" applyFill="1" applyBorder="1" applyAlignment="1">
      <alignment horizontal="center"/>
    </xf>
    <xf numFmtId="167" fontId="0" fillId="0" borderId="1" xfId="0" applyNumberFormat="1" applyFill="1" applyBorder="1" applyAlignment="1">
      <alignment horizontal="center" vertical="center"/>
    </xf>
    <xf numFmtId="0" fontId="0" fillId="0" borderId="1" xfId="0" applyFill="1" applyBorder="1" applyAlignment="1">
      <alignment horizontal="center"/>
    </xf>
    <xf numFmtId="0" fontId="4" fillId="37" borderId="175" xfId="0" applyFont="1" applyFill="1" applyBorder="1" applyAlignment="1">
      <alignment horizontal="center" vertical="center"/>
    </xf>
    <xf numFmtId="0" fontId="0" fillId="5" borderId="191" xfId="0" applyFont="1" applyFill="1" applyBorder="1" applyAlignment="1">
      <alignment horizontal="center" vertical="center"/>
    </xf>
    <xf numFmtId="0" fontId="2" fillId="5" borderId="191" xfId="0" applyFont="1" applyFill="1" applyBorder="1" applyAlignment="1">
      <alignment horizontal="center" vertical="center"/>
    </xf>
    <xf numFmtId="0" fontId="2" fillId="5" borderId="191" xfId="3" applyFont="1" applyFill="1" applyBorder="1" applyAlignment="1">
      <alignment horizontal="center" vertical="center"/>
    </xf>
    <xf numFmtId="0" fontId="2" fillId="5" borderId="192" xfId="3" applyFont="1" applyFill="1" applyBorder="1" applyAlignment="1">
      <alignment horizontal="center" vertical="center"/>
    </xf>
    <xf numFmtId="0" fontId="9" fillId="5" borderId="191" xfId="0" applyFont="1" applyFill="1" applyBorder="1" applyAlignment="1">
      <alignment horizontal="center" vertical="center"/>
    </xf>
    <xf numFmtId="0" fontId="2" fillId="5" borderId="193" xfId="3" applyFont="1" applyFill="1" applyBorder="1" applyAlignment="1">
      <alignment horizontal="center" vertical="center"/>
    </xf>
    <xf numFmtId="0" fontId="2" fillId="5" borderId="194" xfId="3" applyFont="1" applyFill="1" applyBorder="1" applyAlignment="1">
      <alignment horizontal="center" vertical="center"/>
    </xf>
    <xf numFmtId="0" fontId="9" fillId="5" borderId="195" xfId="0" applyFont="1" applyFill="1" applyBorder="1" applyAlignment="1">
      <alignment horizontal="center" vertical="center"/>
    </xf>
    <xf numFmtId="0" fontId="9" fillId="5" borderId="177" xfId="0" applyFont="1" applyFill="1" applyBorder="1" applyAlignment="1">
      <alignment horizontal="center" vertical="center"/>
    </xf>
    <xf numFmtId="0" fontId="0" fillId="5" borderId="7" xfId="0" applyFont="1" applyFill="1" applyBorder="1" applyAlignment="1">
      <alignment horizontal="center" vertical="center"/>
    </xf>
    <xf numFmtId="0" fontId="23" fillId="5" borderId="7" xfId="3" applyFill="1" applyBorder="1" applyAlignment="1">
      <alignment horizontal="center" vertical="center"/>
    </xf>
    <xf numFmtId="0" fontId="23" fillId="5" borderId="181" xfId="3" applyFill="1" applyBorder="1" applyAlignment="1">
      <alignment horizontal="center" vertical="center"/>
    </xf>
    <xf numFmtId="0" fontId="9" fillId="5" borderId="7" xfId="0" applyFont="1" applyFill="1" applyBorder="1" applyAlignment="1">
      <alignment horizontal="center" vertical="center"/>
    </xf>
    <xf numFmtId="0" fontId="23" fillId="5" borderId="1" xfId="3" applyFill="1" applyBorder="1" applyAlignment="1">
      <alignment horizontal="center" vertical="center"/>
    </xf>
    <xf numFmtId="0" fontId="23" fillId="5" borderId="8" xfId="3" applyFill="1" applyBorder="1" applyAlignment="1">
      <alignment horizontal="center" vertical="center"/>
    </xf>
    <xf numFmtId="0" fontId="2" fillId="5" borderId="7" xfId="3" applyFont="1" applyFill="1" applyBorder="1" applyAlignment="1">
      <alignment horizontal="center" vertical="center"/>
    </xf>
    <xf numFmtId="0" fontId="0" fillId="0" borderId="4" xfId="0" applyFont="1" applyBorder="1" applyAlignment="1">
      <alignment horizontal="center" vertical="center"/>
    </xf>
    <xf numFmtId="0" fontId="23" fillId="5" borderId="167" xfId="3" applyFill="1" applyBorder="1" applyAlignment="1">
      <alignment horizontal="center" vertical="center" wrapText="1"/>
    </xf>
    <xf numFmtId="0" fontId="8" fillId="38" borderId="176" xfId="0" applyFont="1" applyFill="1" applyBorder="1" applyAlignment="1">
      <alignment vertical="center"/>
    </xf>
    <xf numFmtId="0" fontId="2" fillId="38" borderId="167" xfId="0" applyFont="1" applyFill="1" applyBorder="1" applyAlignment="1">
      <alignment vertical="center"/>
    </xf>
    <xf numFmtId="0" fontId="2" fillId="38" borderId="180" xfId="0" applyFont="1" applyFill="1" applyBorder="1" applyAlignment="1">
      <alignment vertical="center"/>
    </xf>
    <xf numFmtId="0" fontId="2" fillId="38" borderId="179" xfId="0" applyFont="1" applyFill="1" applyBorder="1" applyAlignment="1">
      <alignment vertical="center"/>
    </xf>
    <xf numFmtId="0" fontId="8" fillId="38" borderId="167" xfId="0" applyFont="1" applyFill="1" applyBorder="1" applyAlignment="1">
      <alignment vertical="center"/>
    </xf>
    <xf numFmtId="0" fontId="2" fillId="38" borderId="170" xfId="0" applyFont="1" applyFill="1" applyBorder="1" applyAlignment="1">
      <alignment vertical="center"/>
    </xf>
    <xf numFmtId="0" fontId="2" fillId="38" borderId="189" xfId="0" applyFont="1" applyFill="1" applyBorder="1" applyAlignment="1">
      <alignment vertical="center"/>
    </xf>
    <xf numFmtId="0" fontId="23" fillId="0" borderId="4" xfId="3" applyBorder="1" applyAlignment="1">
      <alignment horizontal="center" vertical="center"/>
    </xf>
    <xf numFmtId="0" fontId="2" fillId="38" borderId="167" xfId="0" applyFont="1" applyFill="1" applyBorder="1" applyAlignment="1">
      <alignment horizontal="left" vertical="center"/>
    </xf>
    <xf numFmtId="0" fontId="0" fillId="38" borderId="180" xfId="0" applyFill="1" applyBorder="1" applyAlignment="1">
      <alignment horizontal="left" vertical="center"/>
    </xf>
    <xf numFmtId="0" fontId="2" fillId="0" borderId="7" xfId="3" applyFont="1" applyFill="1" applyBorder="1" applyAlignment="1">
      <alignment horizontal="center" vertical="center"/>
    </xf>
    <xf numFmtId="0" fontId="23" fillId="5" borderId="191" xfId="3" applyFill="1" applyBorder="1" applyAlignment="1">
      <alignment horizontal="center" vertical="center"/>
    </xf>
    <xf numFmtId="0" fontId="0" fillId="0" borderId="7" xfId="0" applyBorder="1" applyAlignment="1">
      <alignment horizontal="left" vertical="center"/>
    </xf>
    <xf numFmtId="0" fontId="2" fillId="0" borderId="7" xfId="0" applyFont="1" applyBorder="1" applyAlignment="1">
      <alignment horizontal="center" vertical="center"/>
    </xf>
    <xf numFmtId="0" fontId="0" fillId="0" borderId="1" xfId="0" applyBorder="1" applyAlignment="1">
      <alignment horizontal="left" vertical="center" wrapText="1"/>
    </xf>
    <xf numFmtId="0" fontId="23" fillId="0" borderId="1" xfId="3" applyFill="1" applyBorder="1" applyAlignment="1">
      <alignment horizontal="center" vertical="center"/>
    </xf>
    <xf numFmtId="0" fontId="0" fillId="8" borderId="1" xfId="0" applyFill="1" applyBorder="1" applyAlignment="1">
      <alignment horizontal="center" vertical="center" wrapText="1"/>
    </xf>
    <xf numFmtId="0" fontId="0" fillId="0" borderId="8" xfId="0" applyBorder="1" applyAlignment="1">
      <alignment horizontal="left" vertical="center"/>
    </xf>
    <xf numFmtId="0" fontId="4" fillId="37" borderId="196" xfId="0" applyFont="1" applyFill="1" applyBorder="1" applyAlignment="1">
      <alignment horizontal="center" vertical="center"/>
    </xf>
    <xf numFmtId="0" fontId="8" fillId="0" borderId="176" xfId="0" applyFont="1" applyBorder="1" applyAlignment="1">
      <alignment vertical="center"/>
    </xf>
    <xf numFmtId="0" fontId="6" fillId="0" borderId="177" xfId="0" applyFont="1" applyBorder="1" applyAlignment="1">
      <alignment horizontal="left" vertical="center"/>
    </xf>
    <xf numFmtId="0" fontId="9" fillId="0" borderId="177" xfId="0" applyFont="1" applyBorder="1" applyAlignment="1">
      <alignment horizontal="center" vertical="center"/>
    </xf>
    <xf numFmtId="0" fontId="2" fillId="0" borderId="167" xfId="0" applyFont="1" applyBorder="1" applyAlignment="1">
      <alignment vertical="center"/>
    </xf>
    <xf numFmtId="0" fontId="2" fillId="8" borderId="168" xfId="0" applyFont="1" applyFill="1" applyBorder="1" applyAlignment="1">
      <alignment horizontal="center" vertical="center"/>
    </xf>
    <xf numFmtId="0" fontId="2" fillId="0" borderId="189" xfId="0" applyFont="1" applyBorder="1" applyAlignment="1">
      <alignment vertical="center"/>
    </xf>
    <xf numFmtId="0" fontId="0" fillId="0" borderId="197" xfId="0" applyBorder="1" applyAlignment="1">
      <alignment horizontal="left" vertical="center"/>
    </xf>
    <xf numFmtId="0" fontId="0" fillId="0" borderId="197" xfId="0" applyBorder="1" applyAlignment="1">
      <alignment horizontal="left" vertical="center" wrapText="1"/>
    </xf>
    <xf numFmtId="0" fontId="2" fillId="8" borderId="181" xfId="0" applyFont="1" applyFill="1" applyBorder="1" applyAlignment="1">
      <alignment horizontal="center" vertical="center"/>
    </xf>
    <xf numFmtId="0" fontId="2" fillId="8" borderId="182" xfId="0" applyFont="1" applyFill="1" applyBorder="1" applyAlignment="1">
      <alignment horizontal="center" vertical="center"/>
    </xf>
    <xf numFmtId="0" fontId="2" fillId="8" borderId="177" xfId="0" applyFont="1" applyFill="1" applyBorder="1" applyAlignment="1">
      <alignment horizontal="center" vertical="center"/>
    </xf>
    <xf numFmtId="0" fontId="2" fillId="8" borderId="178" xfId="0" applyFont="1" applyFill="1" applyBorder="1" applyAlignment="1">
      <alignment horizontal="center" vertical="center"/>
    </xf>
    <xf numFmtId="0" fontId="2" fillId="0" borderId="179" xfId="0" applyFont="1" applyBorder="1" applyAlignment="1">
      <alignment vertical="center"/>
    </xf>
    <xf numFmtId="0" fontId="23" fillId="0" borderId="197" xfId="3" applyFill="1" applyBorder="1" applyAlignment="1">
      <alignment horizontal="center" vertical="center"/>
    </xf>
    <xf numFmtId="0" fontId="1" fillId="2" borderId="163" xfId="0" applyFont="1" applyFill="1" applyBorder="1" applyAlignment="1">
      <alignment horizontal="center" vertical="center" wrapText="1"/>
    </xf>
    <xf numFmtId="0" fontId="6" fillId="0" borderId="183" xfId="0" applyFont="1" applyBorder="1" applyAlignment="1">
      <alignment horizontal="left" vertical="center" wrapText="1"/>
    </xf>
    <xf numFmtId="0" fontId="0" fillId="0" borderId="161" xfId="0" applyBorder="1" applyAlignment="1">
      <alignment horizontal="left" vertical="center"/>
    </xf>
    <xf numFmtId="0" fontId="0" fillId="0" borderId="198" xfId="0" applyBorder="1" applyAlignment="1">
      <alignment horizontal="left" vertical="center"/>
    </xf>
    <xf numFmtId="0" fontId="6" fillId="0" borderId="183" xfId="0" applyFont="1" applyBorder="1" applyAlignment="1">
      <alignment horizontal="left" vertical="center"/>
    </xf>
    <xf numFmtId="0" fontId="0" fillId="0" borderId="2" xfId="0" applyBorder="1" applyAlignment="1">
      <alignment horizontal="left" vertical="center"/>
    </xf>
    <xf numFmtId="0" fontId="4" fillId="6" borderId="0" xfId="0" applyFont="1" applyFill="1" applyBorder="1" applyAlignment="1">
      <alignment horizontal="center" vertical="center" wrapText="1"/>
    </xf>
    <xf numFmtId="0" fontId="2" fillId="0" borderId="165" xfId="0" applyFont="1" applyBorder="1" applyAlignment="1">
      <alignment horizontal="center" vertical="center"/>
    </xf>
    <xf numFmtId="0" fontId="2" fillId="8" borderId="165" xfId="0" applyFont="1" applyFill="1" applyBorder="1" applyAlignment="1">
      <alignment horizontal="center" vertical="center"/>
    </xf>
    <xf numFmtId="0" fontId="0" fillId="0" borderId="199" xfId="0" applyBorder="1" applyAlignment="1">
      <alignment horizontal="center" vertical="center"/>
    </xf>
    <xf numFmtId="0" fontId="3" fillId="0" borderId="163" xfId="0" applyFont="1" applyBorder="1" applyAlignment="1">
      <alignment horizontal="center" vertical="center" wrapText="1"/>
    </xf>
    <xf numFmtId="0" fontId="3" fillId="0" borderId="164" xfId="0" applyFont="1" applyBorder="1" applyAlignment="1">
      <alignment vertical="center"/>
    </xf>
    <xf numFmtId="0" fontId="4" fillId="7" borderId="200" xfId="0" applyFont="1" applyFill="1" applyBorder="1" applyAlignment="1">
      <alignment horizontal="center" vertical="center" wrapText="1"/>
    </xf>
    <xf numFmtId="0" fontId="4" fillId="3" borderId="201" xfId="0" applyFont="1" applyFill="1" applyBorder="1" applyAlignment="1">
      <alignment horizontal="center" vertical="center"/>
    </xf>
    <xf numFmtId="0" fontId="6" fillId="0" borderId="176" xfId="0" applyFont="1" applyBorder="1" applyAlignment="1">
      <alignment horizontal="center" vertical="center" wrapText="1"/>
    </xf>
    <xf numFmtId="0" fontId="9" fillId="0" borderId="178" xfId="0" applyFont="1" applyBorder="1" applyAlignment="1">
      <alignment horizontal="center" vertical="center"/>
    </xf>
    <xf numFmtId="0" fontId="0" fillId="0" borderId="167" xfId="0" applyBorder="1" applyAlignment="1">
      <alignment horizontal="center" vertical="center" wrapText="1"/>
    </xf>
    <xf numFmtId="0" fontId="2" fillId="0" borderId="168" xfId="0" applyFont="1" applyBorder="1" applyAlignment="1">
      <alignment horizontal="center" vertical="center"/>
    </xf>
    <xf numFmtId="0" fontId="0" fillId="0" borderId="189" xfId="0" applyBorder="1" applyAlignment="1">
      <alignment horizontal="center" vertical="center"/>
    </xf>
    <xf numFmtId="0" fontId="0" fillId="0" borderId="179" xfId="0" applyBorder="1" applyAlignment="1">
      <alignment horizontal="center" vertical="center"/>
    </xf>
    <xf numFmtId="0" fontId="0" fillId="0" borderId="169" xfId="0" applyBorder="1" applyAlignment="1">
      <alignment horizontal="center" vertical="center"/>
    </xf>
    <xf numFmtId="0" fontId="0" fillId="0" borderId="167" xfId="0" applyBorder="1" applyAlignment="1">
      <alignment horizontal="center" vertical="center"/>
    </xf>
    <xf numFmtId="0" fontId="0" fillId="0" borderId="168" xfId="0" applyBorder="1" applyAlignment="1">
      <alignment horizontal="center" vertical="center"/>
    </xf>
    <xf numFmtId="0" fontId="2" fillId="0" borderId="167" xfId="0" applyFont="1" applyFill="1" applyBorder="1" applyAlignment="1">
      <alignment vertical="center"/>
    </xf>
    <xf numFmtId="0" fontId="8" fillId="0" borderId="176" xfId="0" applyFont="1" applyFill="1" applyBorder="1" applyAlignment="1">
      <alignment vertical="center"/>
    </xf>
    <xf numFmtId="0" fontId="88" fillId="5" borderId="1" xfId="0" applyFont="1" applyFill="1" applyBorder="1" applyAlignment="1">
      <alignment horizontal="left" vertical="center" wrapText="1"/>
    </xf>
    <xf numFmtId="0" fontId="2" fillId="5" borderId="179" xfId="3" applyFont="1" applyFill="1" applyBorder="1" applyAlignment="1">
      <alignment horizontal="center" vertical="center"/>
    </xf>
    <xf numFmtId="0" fontId="89" fillId="34" borderId="1" xfId="8" applyFill="1" applyBorder="1" applyAlignment="1">
      <alignment horizontal="center"/>
    </xf>
    <xf numFmtId="0" fontId="0" fillId="0" borderId="1" xfId="0" applyBorder="1" applyAlignment="1">
      <alignment wrapText="1"/>
    </xf>
    <xf numFmtId="0" fontId="92" fillId="11" borderId="1" xfId="8" applyFont="1" applyFill="1" applyBorder="1" applyAlignment="1">
      <alignment horizontal="center"/>
    </xf>
    <xf numFmtId="0" fontId="89" fillId="34" borderId="1" xfId="10" applyFill="1" applyBorder="1" applyAlignment="1">
      <alignment horizontal="center"/>
    </xf>
    <xf numFmtId="0" fontId="89" fillId="11" borderId="1" xfId="10" applyFill="1" applyBorder="1" applyAlignment="1">
      <alignment horizontal="center"/>
    </xf>
    <xf numFmtId="0" fontId="89" fillId="0" borderId="1" xfId="10" applyBorder="1"/>
    <xf numFmtId="0" fontId="89" fillId="0" borderId="1" xfId="10" applyBorder="1" applyAlignment="1">
      <alignment horizontal="left"/>
    </xf>
    <xf numFmtId="0" fontId="89" fillId="11" borderId="1" xfId="10" applyFill="1" applyBorder="1" applyAlignment="1">
      <alignment horizontal="right"/>
    </xf>
    <xf numFmtId="0" fontId="89" fillId="0" borderId="1" xfId="10" applyBorder="1" applyAlignment="1">
      <alignment horizontal="right"/>
    </xf>
    <xf numFmtId="0" fontId="89" fillId="34" borderId="1" xfId="11" applyFill="1" applyBorder="1" applyAlignment="1">
      <alignment horizontal="center"/>
    </xf>
    <xf numFmtId="0" fontId="89" fillId="11" borderId="1" xfId="11" applyFill="1" applyBorder="1" applyAlignment="1">
      <alignment horizontal="center"/>
    </xf>
    <xf numFmtId="0" fontId="2" fillId="0" borderId="1" xfId="9" applyFont="1" applyFill="1" applyBorder="1" applyAlignment="1"/>
    <xf numFmtId="0" fontId="2" fillId="0" borderId="1" xfId="9" applyFont="1" applyFill="1" applyBorder="1"/>
    <xf numFmtId="0" fontId="2" fillId="0" borderId="1" xfId="9" applyFont="1" applyFill="1" applyBorder="1" applyAlignment="1">
      <alignment horizontal="left"/>
    </xf>
    <xf numFmtId="0" fontId="11" fillId="0" borderId="1" xfId="11" applyFont="1" applyFill="1" applyBorder="1" applyAlignment="1">
      <alignment horizontal="right"/>
    </xf>
    <xf numFmtId="0" fontId="11" fillId="11" borderId="1" xfId="11" applyFont="1" applyFill="1" applyBorder="1" applyAlignment="1">
      <alignment horizontal="right"/>
    </xf>
    <xf numFmtId="0" fontId="11" fillId="0" borderId="1" xfId="11" applyFont="1" applyFill="1" applyBorder="1" applyAlignment="1">
      <alignment horizontal="left"/>
    </xf>
    <xf numFmtId="0" fontId="2" fillId="0" borderId="1" xfId="9" applyFont="1" applyFill="1" applyBorder="1" applyAlignment="1">
      <alignment horizontal="right"/>
    </xf>
    <xf numFmtId="0" fontId="2" fillId="11" borderId="1" xfId="9" applyFont="1" applyFill="1" applyBorder="1" applyAlignment="1">
      <alignment horizontal="right"/>
    </xf>
    <xf numFmtId="0" fontId="0" fillId="0" borderId="0" xfId="0" applyFill="1"/>
    <xf numFmtId="0" fontId="0" fillId="40" borderId="1" xfId="0" applyFill="1" applyBorder="1" applyAlignment="1">
      <alignment horizontal="center" vertical="center"/>
    </xf>
    <xf numFmtId="0" fontId="0" fillId="0" borderId="169" xfId="0" quotePrefix="1" applyFill="1" applyBorder="1" applyAlignment="1">
      <alignment horizontal="center" wrapText="1"/>
    </xf>
    <xf numFmtId="0" fontId="0" fillId="0" borderId="202" xfId="0" quotePrefix="1" applyFill="1" applyBorder="1" applyAlignment="1">
      <alignment horizontal="center" wrapText="1"/>
    </xf>
    <xf numFmtId="0" fontId="0" fillId="5" borderId="0" xfId="0" applyFill="1" applyBorder="1"/>
    <xf numFmtId="0" fontId="0" fillId="0" borderId="1" xfId="0" applyBorder="1" applyAlignment="1">
      <alignment horizontal="center" vertical="center" wrapText="1"/>
    </xf>
    <xf numFmtId="0" fontId="0" fillId="33" borderId="1" xfId="0" applyFill="1" applyBorder="1"/>
    <xf numFmtId="0" fontId="0" fillId="12" borderId="1" xfId="0" applyFill="1" applyBorder="1"/>
    <xf numFmtId="0" fontId="5" fillId="5" borderId="0" xfId="0" applyFont="1" applyFill="1" applyBorder="1"/>
    <xf numFmtId="0" fontId="0" fillId="5" borderId="0" xfId="0" applyFill="1" applyBorder="1" applyAlignment="1">
      <alignment wrapText="1"/>
    </xf>
    <xf numFmtId="0" fontId="14" fillId="5" borderId="0" xfId="0" applyFont="1" applyFill="1" applyBorder="1"/>
    <xf numFmtId="0" fontId="20" fillId="5" borderId="0" xfId="0" applyFont="1" applyFill="1" applyBorder="1"/>
    <xf numFmtId="0" fontId="88" fillId="5" borderId="165" xfId="0" applyFont="1" applyFill="1" applyBorder="1" applyAlignment="1">
      <alignment horizontal="center" vertical="center"/>
    </xf>
    <xf numFmtId="0" fontId="1" fillId="4" borderId="19" xfId="0" applyFont="1" applyFill="1" applyBorder="1" applyAlignment="1">
      <alignment horizontal="center" vertical="center"/>
    </xf>
    <xf numFmtId="0" fontId="0" fillId="0" borderId="0" xfId="0" applyAlignment="1">
      <alignment horizontal="left"/>
    </xf>
    <xf numFmtId="0" fontId="0" fillId="5" borderId="32" xfId="0" applyFill="1" applyBorder="1" applyAlignment="1">
      <alignment horizontal="left" vertical="center"/>
    </xf>
    <xf numFmtId="0" fontId="93" fillId="11" borderId="19" xfId="0" applyFont="1" applyFill="1" applyBorder="1" applyAlignment="1">
      <alignment horizontal="center" vertical="center"/>
    </xf>
    <xf numFmtId="0" fontId="7" fillId="0" borderId="13" xfId="0" applyFont="1" applyFill="1" applyBorder="1" applyAlignment="1">
      <alignment horizontal="center" vertical="center" wrapText="1"/>
    </xf>
    <xf numFmtId="0" fontId="7" fillId="0" borderId="13" xfId="0" applyFont="1" applyBorder="1" applyAlignment="1">
      <alignment horizontal="center" vertical="center" wrapText="1"/>
    </xf>
    <xf numFmtId="0" fontId="5" fillId="5" borderId="1" xfId="0" applyFont="1" applyFill="1" applyBorder="1"/>
    <xf numFmtId="0" fontId="13" fillId="0" borderId="0" xfId="0" applyFont="1" applyAlignment="1">
      <alignment vertical="top" wrapText="1"/>
    </xf>
    <xf numFmtId="0" fontId="20" fillId="0" borderId="0" xfId="0" applyFont="1"/>
    <xf numFmtId="0" fontId="20" fillId="0" borderId="0" xfId="0" applyFont="1" applyAlignment="1">
      <alignment wrapText="1"/>
    </xf>
    <xf numFmtId="0" fontId="20" fillId="5" borderId="0" xfId="0" applyFont="1" applyFill="1" applyBorder="1" applyAlignment="1">
      <alignment horizontal="left" vertical="center"/>
    </xf>
    <xf numFmtId="0" fontId="20" fillId="11" borderId="0" xfId="0" applyFont="1" applyFill="1" applyAlignment="1">
      <alignment horizontal="left" vertical="center"/>
    </xf>
    <xf numFmtId="0" fontId="0" fillId="5" borderId="7" xfId="0" quotePrefix="1" applyFill="1" applyBorder="1" applyAlignment="1">
      <alignment horizontal="center" vertical="center"/>
    </xf>
    <xf numFmtId="0" fontId="23" fillId="0" borderId="7" xfId="3" applyBorder="1" applyAlignment="1">
      <alignment horizontal="center" vertical="center"/>
    </xf>
    <xf numFmtId="0" fontId="2" fillId="8" borderId="169" xfId="0" applyFont="1" applyFill="1" applyBorder="1" applyAlignment="1">
      <alignment horizontal="center" vertical="center"/>
    </xf>
    <xf numFmtId="0" fontId="0" fillId="8" borderId="179" xfId="0" applyFill="1" applyBorder="1" applyAlignment="1">
      <alignment horizontal="center" vertical="center"/>
    </xf>
    <xf numFmtId="0" fontId="0" fillId="8" borderId="197" xfId="0" applyFill="1" applyBorder="1" applyAlignment="1">
      <alignment horizontal="center" vertical="center"/>
    </xf>
    <xf numFmtId="0" fontId="2" fillId="8" borderId="202" xfId="0" applyFont="1" applyFill="1" applyBorder="1" applyAlignment="1">
      <alignment horizontal="center" vertical="center"/>
    </xf>
    <xf numFmtId="0" fontId="0" fillId="0" borderId="169" xfId="0" applyBorder="1" applyAlignment="1">
      <alignment horizontal="left" vertical="center"/>
    </xf>
    <xf numFmtId="0" fontId="0" fillId="0" borderId="202" xfId="0" applyBorder="1" applyAlignment="1">
      <alignment horizontal="left" vertical="center"/>
    </xf>
    <xf numFmtId="0" fontId="8" fillId="5" borderId="177" xfId="0" applyFont="1" applyFill="1" applyBorder="1" applyAlignment="1">
      <alignment horizontal="left" vertical="center" wrapText="1"/>
    </xf>
    <xf numFmtId="0" fontId="8" fillId="5" borderId="183" xfId="0" applyFont="1" applyFill="1" applyBorder="1" applyAlignment="1">
      <alignment horizontal="left" vertical="center" wrapText="1"/>
    </xf>
    <xf numFmtId="0" fontId="2" fillId="5" borderId="184" xfId="0" applyFont="1" applyFill="1" applyBorder="1" applyAlignment="1">
      <alignment horizontal="left" vertical="center" wrapText="1"/>
    </xf>
    <xf numFmtId="0" fontId="2" fillId="5" borderId="2" xfId="0" applyFont="1" applyFill="1" applyBorder="1" applyAlignment="1">
      <alignment horizontal="left" vertical="center" wrapText="1"/>
    </xf>
    <xf numFmtId="0" fontId="8" fillId="5" borderId="7" xfId="0" applyFont="1" applyFill="1" applyBorder="1" applyAlignment="1">
      <alignment horizontal="left" vertical="center" wrapText="1"/>
    </xf>
    <xf numFmtId="0" fontId="8" fillId="5" borderId="161" xfId="0" applyFont="1" applyFill="1" applyBorder="1" applyAlignment="1">
      <alignment horizontal="left" vertical="center" wrapText="1"/>
    </xf>
    <xf numFmtId="0" fontId="0" fillId="5" borderId="1" xfId="0" applyFill="1" applyBorder="1" applyAlignment="1">
      <alignment wrapText="1"/>
    </xf>
    <xf numFmtId="0" fontId="0" fillId="5" borderId="2" xfId="0" applyFill="1" applyBorder="1" applyAlignment="1">
      <alignment horizontal="center" wrapText="1"/>
    </xf>
    <xf numFmtId="0" fontId="2" fillId="5" borderId="5" xfId="0" applyFont="1" applyFill="1" applyBorder="1" applyAlignment="1">
      <alignment horizontal="left" vertical="center" wrapText="1"/>
    </xf>
    <xf numFmtId="0" fontId="0" fillId="5" borderId="1" xfId="0" applyFill="1" applyBorder="1" applyAlignment="1">
      <alignment horizontal="left" wrapText="1"/>
    </xf>
    <xf numFmtId="0" fontId="13" fillId="5" borderId="0" xfId="0" applyFont="1" applyFill="1" applyAlignment="1">
      <alignment wrapText="1"/>
    </xf>
    <xf numFmtId="0" fontId="0" fillId="5" borderId="0" xfId="0" applyFill="1" applyAlignment="1">
      <alignment wrapText="1"/>
    </xf>
    <xf numFmtId="0" fontId="0" fillId="5" borderId="0" xfId="0" applyFill="1" applyAlignment="1">
      <alignment horizontal="center" wrapText="1"/>
    </xf>
    <xf numFmtId="0" fontId="2" fillId="22" borderId="20" xfId="0" applyFont="1" applyFill="1" applyBorder="1" applyAlignment="1">
      <alignment horizontal="center" vertical="center"/>
    </xf>
    <xf numFmtId="0" fontId="22" fillId="5" borderId="149" xfId="5" applyFont="1" applyFill="1" applyBorder="1" applyAlignment="1">
      <alignment horizontal="left" vertical="center"/>
    </xf>
    <xf numFmtId="0" fontId="22" fillId="10" borderId="26" xfId="5" applyFont="1" applyFill="1" applyBorder="1" applyAlignment="1">
      <alignment horizontal="center" vertical="center" wrapText="1"/>
    </xf>
    <xf numFmtId="0" fontId="11" fillId="5" borderId="17" xfId="6" applyFont="1" applyFill="1" applyBorder="1" applyAlignment="1">
      <alignment horizontal="left" vertical="center" wrapText="1"/>
    </xf>
    <xf numFmtId="0" fontId="11" fillId="5" borderId="17" xfId="6" applyFont="1" applyFill="1" applyBorder="1" applyAlignment="1">
      <alignment horizontal="left" vertical="center"/>
    </xf>
    <xf numFmtId="0" fontId="22" fillId="10" borderId="47" xfId="5" applyFont="1" applyFill="1" applyBorder="1" applyAlignment="1">
      <alignment horizontal="center" vertical="center"/>
    </xf>
    <xf numFmtId="49" fontId="0" fillId="0" borderId="47" xfId="0" applyNumberFormat="1" applyFont="1" applyFill="1" applyBorder="1" applyAlignment="1">
      <alignment horizontal="center" vertical="center"/>
    </xf>
    <xf numFmtId="0" fontId="22" fillId="5" borderId="47" xfId="5" applyFont="1" applyFill="1" applyBorder="1" applyAlignment="1">
      <alignment horizontal="center" vertical="center"/>
    </xf>
    <xf numFmtId="14" fontId="0" fillId="5" borderId="0" xfId="0" applyNumberFormat="1" applyFill="1" applyBorder="1" applyAlignment="1">
      <alignment vertical="center"/>
    </xf>
    <xf numFmtId="0" fontId="22" fillId="10" borderId="103" xfId="5" applyFont="1" applyFill="1" applyBorder="1" applyAlignment="1">
      <alignment horizontal="center" vertical="center" wrapText="1"/>
    </xf>
    <xf numFmtId="0" fontId="11" fillId="5" borderId="204" xfId="6" applyFont="1" applyFill="1" applyBorder="1" applyAlignment="1">
      <alignment vertical="center" wrapText="1"/>
    </xf>
    <xf numFmtId="0" fontId="22" fillId="5" borderId="103" xfId="5" applyFont="1" applyFill="1" applyBorder="1" applyAlignment="1">
      <alignment vertical="center"/>
    </xf>
    <xf numFmtId="0" fontId="22" fillId="5" borderId="30" xfId="5" applyFont="1" applyFill="1" applyBorder="1" applyAlignment="1">
      <alignment vertical="center"/>
    </xf>
    <xf numFmtId="0" fontId="22" fillId="10" borderId="30" xfId="5" applyFont="1" applyFill="1" applyBorder="1" applyAlignment="1">
      <alignment horizontal="center" vertical="center" wrapText="1"/>
    </xf>
    <xf numFmtId="49" fontId="0" fillId="0" borderId="25" xfId="0" applyNumberFormat="1" applyFont="1" applyFill="1" applyBorder="1" applyAlignment="1">
      <alignment horizontal="center" vertical="center"/>
    </xf>
    <xf numFmtId="0" fontId="22" fillId="5" borderId="25" xfId="5" applyFont="1" applyFill="1" applyBorder="1" applyAlignment="1">
      <alignment horizontal="center" vertical="center"/>
    </xf>
    <xf numFmtId="0" fontId="0" fillId="0" borderId="6" xfId="0" applyBorder="1" applyAlignment="1">
      <alignment wrapText="1"/>
    </xf>
    <xf numFmtId="0" fontId="7" fillId="0" borderId="0" xfId="0" applyFont="1" applyAlignment="1">
      <alignment horizontal="center" vertical="center"/>
    </xf>
    <xf numFmtId="0" fontId="0" fillId="11" borderId="0" xfId="0" applyFill="1" applyAlignment="1">
      <alignment horizontal="center" vertical="center"/>
    </xf>
    <xf numFmtId="0" fontId="2" fillId="11" borderId="0" xfId="0" applyFont="1" applyFill="1" applyAlignment="1">
      <alignment horizontal="center" vertical="center"/>
    </xf>
    <xf numFmtId="0" fontId="2" fillId="11" borderId="167" xfId="0" applyFont="1" applyFill="1" applyBorder="1" applyAlignment="1">
      <alignment vertical="center"/>
    </xf>
    <xf numFmtId="0" fontId="3" fillId="0" borderId="2" xfId="0" applyFont="1" applyBorder="1" applyAlignment="1">
      <alignment horizontal="center" vertical="center" wrapText="1"/>
    </xf>
    <xf numFmtId="0" fontId="3" fillId="5" borderId="163" xfId="0" applyFont="1" applyFill="1" applyBorder="1" applyAlignment="1">
      <alignment horizontal="center" vertical="center" wrapText="1"/>
    </xf>
    <xf numFmtId="14" fontId="47" fillId="14" borderId="31" xfId="5" applyNumberFormat="1" applyFont="1" applyFill="1" applyBorder="1" applyAlignment="1">
      <alignment horizontal="center" vertical="center"/>
    </xf>
    <xf numFmtId="0" fontId="22" fillId="10" borderId="14" xfId="5" applyFont="1" applyFill="1" applyBorder="1" applyAlignment="1">
      <alignment horizontal="center" vertical="center"/>
    </xf>
    <xf numFmtId="0" fontId="22" fillId="5" borderId="14" xfId="5" applyFont="1" applyFill="1" applyBorder="1" applyAlignment="1">
      <alignment horizontal="left" vertical="center"/>
    </xf>
    <xf numFmtId="0" fontId="22" fillId="5" borderId="16" xfId="5" applyFont="1" applyFill="1" applyBorder="1" applyAlignment="1">
      <alignment horizontal="left" vertical="center"/>
    </xf>
    <xf numFmtId="0" fontId="22" fillId="5" borderId="15" xfId="5" applyFont="1" applyFill="1" applyBorder="1" applyAlignment="1">
      <alignment horizontal="left" vertical="center"/>
    </xf>
    <xf numFmtId="0" fontId="11" fillId="5" borderId="31" xfId="6" applyFont="1" applyFill="1" applyBorder="1" applyAlignment="1">
      <alignment horizontal="left" vertical="center" wrapText="1"/>
    </xf>
    <xf numFmtId="0" fontId="11" fillId="5" borderId="32" xfId="6" applyFont="1" applyFill="1" applyBorder="1" applyAlignment="1">
      <alignment horizontal="left" vertical="center" wrapText="1"/>
    </xf>
    <xf numFmtId="0" fontId="22" fillId="5" borderId="36" xfId="5" applyFont="1" applyFill="1" applyBorder="1" applyAlignment="1">
      <alignment horizontal="left" vertical="center"/>
    </xf>
    <xf numFmtId="0" fontId="11" fillId="5" borderId="77" xfId="6" applyFont="1" applyFill="1" applyBorder="1" applyAlignment="1">
      <alignment horizontal="left" vertical="center" wrapText="1"/>
    </xf>
    <xf numFmtId="0" fontId="22" fillId="10" borderId="24" xfId="5" applyFont="1" applyFill="1" applyBorder="1" applyAlignment="1">
      <alignment horizontal="center" vertical="center"/>
    </xf>
    <xf numFmtId="0" fontId="22" fillId="10" borderId="22" xfId="5" applyFont="1" applyFill="1" applyBorder="1" applyAlignment="1">
      <alignment horizontal="center" vertical="center" wrapText="1"/>
    </xf>
    <xf numFmtId="0" fontId="22" fillId="5" borderId="19" xfId="5" applyFont="1" applyFill="1" applyBorder="1" applyAlignment="1">
      <alignment horizontal="center" vertical="center"/>
    </xf>
    <xf numFmtId="0" fontId="22" fillId="5" borderId="22" xfId="5" applyFont="1" applyFill="1" applyBorder="1" applyAlignment="1">
      <alignment horizontal="center" vertical="center"/>
    </xf>
    <xf numFmtId="0" fontId="22" fillId="10" borderId="19" xfId="5" applyFont="1" applyFill="1" applyBorder="1" applyAlignment="1">
      <alignment horizontal="center" vertical="center" wrapText="1"/>
    </xf>
    <xf numFmtId="0" fontId="22" fillId="10" borderId="22" xfId="5" applyFont="1" applyFill="1" applyBorder="1" applyAlignment="1">
      <alignment horizontal="center" vertical="center"/>
    </xf>
    <xf numFmtId="0" fontId="11" fillId="5" borderId="79" xfId="6" applyFont="1" applyFill="1" applyBorder="1" applyAlignment="1">
      <alignment horizontal="left" vertical="center" wrapText="1"/>
    </xf>
    <xf numFmtId="0" fontId="22" fillId="10" borderId="19" xfId="5" applyFont="1" applyFill="1" applyBorder="1" applyAlignment="1">
      <alignment horizontal="center" vertical="center"/>
    </xf>
    <xf numFmtId="0" fontId="22" fillId="10" borderId="27" xfId="5" applyFont="1" applyFill="1" applyBorder="1" applyAlignment="1">
      <alignment horizontal="center" vertical="center"/>
    </xf>
    <xf numFmtId="0" fontId="22" fillId="10" borderId="20" xfId="5" applyFont="1" applyFill="1" applyBorder="1" applyAlignment="1">
      <alignment horizontal="center" vertical="center" wrapText="1"/>
    </xf>
    <xf numFmtId="0" fontId="22" fillId="5" borderId="27" xfId="5" applyFont="1" applyFill="1" applyBorder="1" applyAlignment="1">
      <alignment horizontal="center" vertical="center"/>
    </xf>
    <xf numFmtId="0" fontId="22" fillId="5" borderId="20" xfId="5" applyFont="1" applyFill="1" applyBorder="1" applyAlignment="1">
      <alignment horizontal="center" vertical="center"/>
    </xf>
    <xf numFmtId="14" fontId="47" fillId="14" borderId="13" xfId="5" applyNumberFormat="1" applyFont="1" applyFill="1" applyBorder="1" applyAlignment="1">
      <alignment horizontal="center" vertical="center"/>
    </xf>
    <xf numFmtId="0" fontId="22" fillId="5" borderId="51" xfId="5" applyFont="1" applyFill="1" applyBorder="1" applyAlignment="1">
      <alignment horizontal="center" vertical="center"/>
    </xf>
    <xf numFmtId="0" fontId="22" fillId="5" borderId="18" xfId="5" applyFont="1" applyFill="1" applyBorder="1" applyAlignment="1">
      <alignment horizontal="center" vertical="center"/>
    </xf>
    <xf numFmtId="0" fontId="22" fillId="5" borderId="41" xfId="5" applyFont="1" applyFill="1" applyBorder="1" applyAlignment="1">
      <alignment horizontal="center" vertical="center"/>
    </xf>
    <xf numFmtId="49" fontId="0" fillId="0" borderId="18"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22" xfId="0" applyNumberFormat="1" applyFont="1" applyFill="1" applyBorder="1" applyAlignment="1">
      <alignment horizontal="center" vertical="center"/>
    </xf>
    <xf numFmtId="49" fontId="0" fillId="0" borderId="51" xfId="0" applyNumberFormat="1" applyBorder="1" applyAlignment="1">
      <alignment horizontal="center" vertical="center"/>
    </xf>
    <xf numFmtId="0" fontId="22" fillId="10" borderId="51" xfId="5" applyFont="1" applyFill="1" applyBorder="1" applyAlignment="1">
      <alignment horizontal="center" vertical="center" wrapText="1"/>
    </xf>
    <xf numFmtId="49" fontId="0" fillId="0" borderId="41" xfId="0" applyNumberFormat="1" applyBorder="1" applyAlignment="1">
      <alignment horizontal="center" vertical="center"/>
    </xf>
    <xf numFmtId="0" fontId="22" fillId="10" borderId="41" xfId="5" applyFont="1" applyFill="1" applyBorder="1" applyAlignment="1">
      <alignment horizontal="center" vertical="center" wrapText="1"/>
    </xf>
    <xf numFmtId="0" fontId="22" fillId="5" borderId="24" xfId="5" applyFont="1" applyFill="1" applyBorder="1" applyAlignment="1">
      <alignment horizontal="left" vertical="center"/>
    </xf>
    <xf numFmtId="0" fontId="11" fillId="5" borderId="34" xfId="6" applyFont="1" applyFill="1" applyBorder="1" applyAlignment="1">
      <alignment horizontal="left" vertical="center" wrapText="1"/>
    </xf>
    <xf numFmtId="0" fontId="11" fillId="5" borderId="83" xfId="6" applyFont="1" applyFill="1" applyBorder="1" applyAlignment="1">
      <alignment vertical="center" wrapText="1"/>
    </xf>
    <xf numFmtId="0" fontId="11" fillId="5" borderId="87" xfId="6" applyFont="1" applyFill="1" applyBorder="1" applyAlignment="1">
      <alignment vertical="center" wrapText="1"/>
    </xf>
    <xf numFmtId="0" fontId="22" fillId="5" borderId="36" xfId="5" applyFont="1" applyFill="1" applyBorder="1" applyAlignment="1">
      <alignment vertical="center"/>
    </xf>
    <xf numFmtId="0" fontId="22" fillId="5" borderId="85" xfId="5" applyFont="1" applyFill="1" applyBorder="1" applyAlignment="1">
      <alignment vertical="center"/>
    </xf>
    <xf numFmtId="0" fontId="22" fillId="5" borderId="15" xfId="5" applyFont="1" applyFill="1" applyBorder="1" applyAlignment="1">
      <alignment vertical="center"/>
    </xf>
    <xf numFmtId="0" fontId="11" fillId="5" borderId="0" xfId="6" applyFont="1" applyFill="1" applyBorder="1" applyAlignment="1">
      <alignment vertical="center" wrapText="1"/>
    </xf>
    <xf numFmtId="0" fontId="11" fillId="5" borderId="80" xfId="6" applyFont="1" applyFill="1" applyBorder="1" applyAlignment="1">
      <alignment vertical="center" wrapText="1"/>
    </xf>
    <xf numFmtId="0" fontId="22" fillId="5" borderId="24" xfId="5" applyFont="1" applyFill="1" applyBorder="1" applyAlignment="1">
      <alignment vertical="center"/>
    </xf>
    <xf numFmtId="0" fontId="11" fillId="5" borderId="38" xfId="6" applyFont="1" applyFill="1" applyBorder="1" applyAlignment="1">
      <alignment horizontal="left" vertical="center" wrapText="1"/>
    </xf>
    <xf numFmtId="0" fontId="11" fillId="5" borderId="0" xfId="6" applyFont="1" applyFill="1" applyBorder="1" applyAlignment="1">
      <alignment horizontal="left" vertical="center" wrapText="1"/>
    </xf>
    <xf numFmtId="0" fontId="11" fillId="5" borderId="87" xfId="6" applyFont="1" applyFill="1" applyBorder="1" applyAlignment="1">
      <alignment horizontal="left" vertical="center" wrapText="1"/>
    </xf>
    <xf numFmtId="0" fontId="11" fillId="5" borderId="80" xfId="6" applyFont="1" applyFill="1" applyBorder="1" applyAlignment="1">
      <alignment horizontal="left" vertical="center" wrapText="1"/>
    </xf>
    <xf numFmtId="0" fontId="22" fillId="5" borderId="85" xfId="5" applyFont="1" applyFill="1" applyBorder="1" applyAlignment="1">
      <alignment horizontal="left" vertical="center"/>
    </xf>
    <xf numFmtId="0" fontId="11" fillId="5" borderId="83" xfId="6" applyFont="1" applyFill="1" applyBorder="1" applyAlignment="1">
      <alignment horizontal="left" vertical="center" wrapText="1"/>
    </xf>
    <xf numFmtId="0" fontId="11" fillId="5" borderId="0" xfId="6" applyFont="1" applyFill="1" applyBorder="1" applyAlignment="1">
      <alignment horizontal="left" vertical="center"/>
    </xf>
    <xf numFmtId="0" fontId="11" fillId="5" borderId="87" xfId="6" applyFont="1" applyFill="1" applyBorder="1" applyAlignment="1">
      <alignment horizontal="left" vertical="center"/>
    </xf>
    <xf numFmtId="0" fontId="22" fillId="5" borderId="82" xfId="5" applyFont="1" applyFill="1" applyBorder="1" applyAlignment="1">
      <alignment horizontal="left" vertical="center"/>
    </xf>
    <xf numFmtId="0" fontId="11" fillId="5" borderId="94" xfId="6" applyFont="1" applyFill="1" applyBorder="1" applyAlignment="1">
      <alignment horizontal="left" vertical="center" wrapText="1"/>
    </xf>
    <xf numFmtId="0" fontId="22" fillId="5" borderId="24" xfId="6" applyFont="1" applyFill="1" applyBorder="1" applyAlignment="1">
      <alignment horizontal="left" vertical="center"/>
    </xf>
    <xf numFmtId="0" fontId="11" fillId="5" borderId="83" xfId="6" applyFont="1" applyFill="1" applyBorder="1" applyAlignment="1">
      <alignment horizontal="left" vertical="center"/>
    </xf>
    <xf numFmtId="0" fontId="22" fillId="5" borderId="85" xfId="6" applyFont="1" applyFill="1" applyBorder="1" applyAlignment="1">
      <alignment horizontal="left" vertical="center"/>
    </xf>
    <xf numFmtId="0" fontId="22" fillId="10" borderId="20" xfId="5" applyFont="1" applyFill="1" applyBorder="1" applyAlignment="1">
      <alignment horizontal="center" vertical="center"/>
    </xf>
    <xf numFmtId="0" fontId="11" fillId="5" borderId="91" xfId="6" applyFont="1" applyFill="1" applyBorder="1" applyAlignment="1">
      <alignment horizontal="left" vertical="center" wrapText="1"/>
    </xf>
    <xf numFmtId="0" fontId="11" fillId="5" borderId="97" xfId="6" applyFont="1" applyFill="1" applyBorder="1" applyAlignment="1">
      <alignment horizontal="left" vertical="center" wrapText="1"/>
    </xf>
    <xf numFmtId="0" fontId="22" fillId="5" borderId="90" xfId="5" applyFont="1" applyFill="1" applyBorder="1" applyAlignment="1">
      <alignment horizontal="left" vertical="center"/>
    </xf>
    <xf numFmtId="0" fontId="22" fillId="5" borderId="93" xfId="5" applyFont="1" applyFill="1" applyBorder="1" applyAlignment="1">
      <alignment horizontal="left" vertical="center"/>
    </xf>
    <xf numFmtId="0" fontId="11" fillId="5" borderId="95" xfId="6" applyFont="1" applyFill="1" applyBorder="1" applyAlignment="1">
      <alignment horizontal="left" vertical="center" wrapText="1"/>
    </xf>
    <xf numFmtId="0" fontId="22" fillId="5" borderId="86" xfId="5" applyFont="1" applyFill="1" applyBorder="1" applyAlignment="1">
      <alignment horizontal="left" vertical="center"/>
    </xf>
    <xf numFmtId="0" fontId="11" fillId="16" borderId="0" xfId="6" applyFont="1" applyFill="1" applyBorder="1" applyAlignment="1">
      <alignment horizontal="left" vertical="center" wrapText="1"/>
    </xf>
    <xf numFmtId="0" fontId="11" fillId="16" borderId="17" xfId="6" applyFont="1" applyFill="1" applyBorder="1" applyAlignment="1">
      <alignment horizontal="left" vertical="center" wrapText="1"/>
    </xf>
    <xf numFmtId="0" fontId="11" fillId="16" borderId="83" xfId="6" applyFont="1" applyFill="1" applyBorder="1" applyAlignment="1">
      <alignment horizontal="left" vertical="center" wrapText="1"/>
    </xf>
    <xf numFmtId="0" fontId="11" fillId="16" borderId="80" xfId="6" applyFont="1" applyFill="1" applyBorder="1" applyAlignment="1">
      <alignment horizontal="left" vertical="center" wrapText="1"/>
    </xf>
    <xf numFmtId="0" fontId="11" fillId="5" borderId="80" xfId="6" applyFill="1" applyBorder="1" applyAlignment="1">
      <alignment horizontal="left" vertical="center" wrapText="1"/>
    </xf>
    <xf numFmtId="0" fontId="11" fillId="5" borderId="94" xfId="6" applyFill="1" applyBorder="1" applyAlignment="1">
      <alignment horizontal="left" vertical="center" wrapText="1"/>
    </xf>
    <xf numFmtId="0" fontId="22" fillId="5" borderId="135" xfId="5" applyFont="1" applyFill="1" applyBorder="1" applyAlignment="1">
      <alignment horizontal="center" vertical="center"/>
    </xf>
    <xf numFmtId="49" fontId="0" fillId="5" borderId="135" xfId="0" applyNumberFormat="1" applyFont="1" applyFill="1" applyBorder="1" applyAlignment="1">
      <alignment horizontal="center" vertical="center"/>
    </xf>
    <xf numFmtId="165" fontId="22" fillId="10" borderId="122" xfId="5" applyNumberFormat="1"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1" fillId="5" borderId="83" xfId="5" applyFont="1" applyFill="1" applyBorder="1" applyAlignment="1">
      <alignment horizontal="left" vertical="center"/>
    </xf>
    <xf numFmtId="0" fontId="11" fillId="5" borderId="80" xfId="5" applyFont="1" applyFill="1" applyBorder="1" applyAlignment="1">
      <alignment horizontal="left" vertical="center"/>
    </xf>
    <xf numFmtId="0" fontId="11" fillId="5" borderId="0" xfId="5" applyFont="1" applyFill="1" applyBorder="1" applyAlignment="1">
      <alignment horizontal="left" vertical="center"/>
    </xf>
    <xf numFmtId="0" fontId="0" fillId="18" borderId="20" xfId="0" applyFill="1" applyBorder="1" applyAlignment="1">
      <alignment horizontal="center" vertical="center"/>
    </xf>
    <xf numFmtId="0" fontId="1" fillId="4" borderId="13" xfId="0" applyFont="1" applyFill="1" applyBorder="1" applyAlignment="1">
      <alignment horizontal="center" vertical="center"/>
    </xf>
    <xf numFmtId="49" fontId="2" fillId="5" borderId="52" xfId="0" applyNumberFormat="1" applyFont="1" applyFill="1" applyBorder="1" applyAlignment="1">
      <alignment horizontal="center" vertical="center"/>
    </xf>
    <xf numFmtId="49" fontId="2" fillId="5" borderId="55" xfId="0" applyNumberFormat="1" applyFont="1" applyFill="1" applyBorder="1" applyAlignment="1">
      <alignment horizontal="center" vertical="center"/>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7" xfId="0" applyFill="1" applyBorder="1" applyAlignment="1">
      <alignment horizontal="center" vertical="center"/>
    </xf>
    <xf numFmtId="49" fontId="0" fillId="5" borderId="58"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4"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55" xfId="0" applyNumberFormat="1" applyFill="1" applyBorder="1" applyAlignment="1">
      <alignment horizontal="center" vertical="center"/>
    </xf>
    <xf numFmtId="0" fontId="0" fillId="5" borderId="13" xfId="0" applyFill="1" applyBorder="1" applyAlignment="1">
      <alignment horizontal="center" vertical="center" wrapText="1"/>
    </xf>
    <xf numFmtId="0" fontId="0" fillId="5" borderId="21" xfId="0" applyFill="1" applyBorder="1" applyAlignment="1">
      <alignment horizontal="center" vertical="center" wrapText="1"/>
    </xf>
    <xf numFmtId="49" fontId="14" fillId="18" borderId="22" xfId="0" applyNumberFormat="1" applyFont="1" applyFill="1" applyBorder="1" applyAlignment="1">
      <alignment horizontal="center" vertical="center"/>
    </xf>
    <xf numFmtId="0" fontId="0" fillId="5" borderId="16" xfId="0" applyFill="1" applyBorder="1" applyAlignment="1">
      <alignment horizontal="center" vertical="center"/>
    </xf>
    <xf numFmtId="0" fontId="0" fillId="5" borderId="20" xfId="0" applyFill="1" applyBorder="1" applyAlignment="1">
      <alignment horizontal="center" vertical="center"/>
    </xf>
    <xf numFmtId="0" fontId="0" fillId="5" borderId="13" xfId="0" applyFill="1" applyBorder="1" applyAlignment="1">
      <alignment horizontal="center" vertical="center"/>
    </xf>
    <xf numFmtId="0" fontId="14" fillId="11" borderId="13" xfId="0" applyFont="1" applyFill="1" applyBorder="1" applyAlignment="1">
      <alignment horizontal="center" vertical="center" wrapText="1"/>
    </xf>
    <xf numFmtId="0" fontId="0" fillId="5" borderId="19" xfId="0" applyFill="1" applyBorder="1" applyAlignment="1">
      <alignment horizontal="center" vertical="center" wrapText="1"/>
    </xf>
    <xf numFmtId="14" fontId="47" fillId="14" borderId="18" xfId="5" applyNumberFormat="1" applyFont="1" applyFill="1" applyBorder="1" applyAlignment="1">
      <alignment horizontal="center" vertical="center"/>
    </xf>
    <xf numFmtId="0" fontId="22" fillId="10" borderId="115" xfId="5" applyFont="1" applyFill="1" applyBorder="1" applyAlignment="1">
      <alignment horizontal="center" vertical="center"/>
    </xf>
    <xf numFmtId="0" fontId="40" fillId="10" borderId="13" xfId="0" applyFont="1" applyFill="1" applyBorder="1" applyAlignment="1">
      <alignment horizontal="center" vertical="center" wrapText="1"/>
    </xf>
    <xf numFmtId="0" fontId="40" fillId="10" borderId="13" xfId="0" applyFont="1" applyFill="1" applyBorder="1" applyAlignment="1">
      <alignment horizontal="center" vertical="center"/>
    </xf>
    <xf numFmtId="0" fontId="5" fillId="10" borderId="22" xfId="0" applyFont="1" applyFill="1" applyBorder="1" applyAlignment="1">
      <alignment horizontal="center" vertical="center"/>
    </xf>
    <xf numFmtId="0" fontId="0" fillId="5" borderId="27" xfId="0" applyFill="1" applyBorder="1" applyAlignment="1">
      <alignment horizontal="center" vertical="center" wrapText="1"/>
    </xf>
    <xf numFmtId="0" fontId="1" fillId="4" borderId="29" xfId="0" applyFont="1" applyFill="1" applyBorder="1" applyAlignment="1">
      <alignment horizontal="center" vertical="center" wrapText="1"/>
    </xf>
    <xf numFmtId="14" fontId="4" fillId="14" borderId="13" xfId="5" applyNumberFormat="1" applyFont="1" applyFill="1" applyBorder="1" applyAlignment="1">
      <alignment horizontal="center" vertical="center"/>
    </xf>
    <xf numFmtId="0" fontId="2" fillId="5"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2" fillId="5" borderId="20" xfId="0" applyFont="1" applyFill="1" applyBorder="1" applyAlignment="1">
      <alignment horizontal="center" vertical="center" wrapText="1"/>
    </xf>
    <xf numFmtId="0" fontId="14" fillId="5" borderId="22"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20" xfId="0" applyFont="1" applyFill="1" applyBorder="1" applyAlignment="1">
      <alignment horizontal="center" vertical="center"/>
    </xf>
    <xf numFmtId="0" fontId="7" fillId="10" borderId="69" xfId="0" applyFont="1" applyFill="1" applyBorder="1" applyAlignment="1">
      <alignment horizontal="center" vertical="center"/>
    </xf>
    <xf numFmtId="0" fontId="37" fillId="10" borderId="68" xfId="0" applyFont="1" applyFill="1" applyBorder="1" applyAlignment="1">
      <alignment horizontal="center" vertical="center"/>
    </xf>
    <xf numFmtId="0" fontId="36" fillId="5" borderId="53" xfId="0" applyFont="1" applyFill="1" applyBorder="1" applyAlignment="1">
      <alignment horizontal="center" vertical="center" wrapText="1"/>
    </xf>
    <xf numFmtId="0" fontId="36" fillId="5" borderId="68" xfId="0" applyFont="1" applyFill="1" applyBorder="1" applyAlignment="1">
      <alignment horizontal="center" vertical="center" wrapText="1"/>
    </xf>
    <xf numFmtId="0" fontId="1" fillId="4" borderId="18" xfId="0" applyFont="1" applyFill="1" applyBorder="1" applyAlignment="1">
      <alignment horizontal="center" vertical="center" wrapText="1"/>
    </xf>
    <xf numFmtId="0" fontId="36" fillId="5" borderId="74" xfId="0" applyFont="1" applyFill="1" applyBorder="1" applyAlignment="1">
      <alignment horizontal="center" vertical="center" wrapText="1"/>
    </xf>
    <xf numFmtId="0" fontId="7" fillId="10" borderId="68" xfId="0" applyFont="1" applyFill="1" applyBorder="1" applyAlignment="1">
      <alignment horizontal="center" vertical="center"/>
    </xf>
    <xf numFmtId="0" fontId="36" fillId="5" borderId="68" xfId="0" applyFont="1" applyFill="1" applyBorder="1" applyAlignment="1">
      <alignment horizontal="center" vertical="center"/>
    </xf>
    <xf numFmtId="0" fontId="2" fillId="0" borderId="53" xfId="0" applyFont="1" applyBorder="1" applyAlignment="1">
      <alignment horizontal="center" vertical="center"/>
    </xf>
    <xf numFmtId="165" fontId="2" fillId="5" borderId="53" xfId="0" applyNumberFormat="1" applyFont="1" applyFill="1" applyBorder="1" applyAlignment="1">
      <alignment horizontal="center" vertical="center"/>
    </xf>
    <xf numFmtId="0" fontId="2" fillId="18" borderId="53" xfId="0" applyFont="1" applyFill="1" applyBorder="1" applyAlignment="1">
      <alignment horizontal="center" vertical="center"/>
    </xf>
    <xf numFmtId="0" fontId="2" fillId="18" borderId="68" xfId="0" applyFont="1" applyFill="1" applyBorder="1" applyAlignment="1">
      <alignment horizontal="center" vertical="center"/>
    </xf>
    <xf numFmtId="165" fontId="2" fillId="18" borderId="53" xfId="0" applyNumberFormat="1" applyFont="1" applyFill="1" applyBorder="1" applyAlignment="1">
      <alignment horizontal="center" vertical="center"/>
    </xf>
    <xf numFmtId="0" fontId="2" fillId="0" borderId="67" xfId="0" applyFont="1" applyBorder="1" applyAlignment="1">
      <alignment horizontal="center" vertical="center" wrapText="1"/>
    </xf>
    <xf numFmtId="0" fontId="2" fillId="0" borderId="53" xfId="0" applyFont="1" applyBorder="1" applyAlignment="1">
      <alignment horizontal="center" vertical="center" wrapText="1"/>
    </xf>
    <xf numFmtId="0" fontId="2" fillId="19" borderId="53" xfId="0" applyFont="1" applyFill="1" applyBorder="1" applyAlignment="1">
      <alignment horizontal="center" vertical="center" wrapText="1"/>
    </xf>
    <xf numFmtId="0" fontId="2" fillId="19" borderId="53" xfId="0" applyFont="1" applyFill="1" applyBorder="1" applyAlignment="1">
      <alignment horizontal="center" vertical="center"/>
    </xf>
    <xf numFmtId="0" fontId="2" fillId="19" borderId="68" xfId="0" applyFont="1" applyFill="1" applyBorder="1" applyAlignment="1">
      <alignment horizontal="center" vertical="center"/>
    </xf>
    <xf numFmtId="0" fontId="2" fillId="18" borderId="53" xfId="0" applyFont="1" applyFill="1" applyBorder="1" applyAlignment="1">
      <alignment horizontal="center" vertical="center" wrapText="1"/>
    </xf>
    <xf numFmtId="0" fontId="2" fillId="18" borderId="68" xfId="0" applyFont="1" applyFill="1" applyBorder="1" applyAlignment="1">
      <alignment horizontal="center" vertical="center" wrapText="1"/>
    </xf>
    <xf numFmtId="0" fontId="0" fillId="11" borderId="6" xfId="0" applyFill="1" applyBorder="1" applyAlignment="1">
      <alignment horizontal="center" vertical="center"/>
    </xf>
    <xf numFmtId="0" fontId="5" fillId="0" borderId="1" xfId="0" applyFont="1" applyBorder="1" applyAlignment="1">
      <alignment horizontal="center" vertical="center"/>
    </xf>
    <xf numFmtId="0" fontId="22" fillId="10" borderId="26" xfId="5" applyFont="1" applyFill="1" applyBorder="1" applyAlignment="1">
      <alignment horizontal="center" vertical="center"/>
    </xf>
    <xf numFmtId="0" fontId="7" fillId="10" borderId="18" xfId="0" applyFont="1" applyFill="1" applyBorder="1" applyAlignment="1">
      <alignment horizontal="center" vertical="center"/>
    </xf>
    <xf numFmtId="0" fontId="7" fillId="10" borderId="22" xfId="0" applyFont="1" applyFill="1" applyBorder="1" applyAlignment="1">
      <alignment horizontal="center" vertical="center"/>
    </xf>
    <xf numFmtId="0" fontId="7" fillId="10" borderId="27" xfId="0" applyFont="1" applyFill="1" applyBorder="1" applyAlignment="1">
      <alignment horizontal="center" vertical="center"/>
    </xf>
    <xf numFmtId="0" fontId="7" fillId="10" borderId="13" xfId="0" applyFont="1" applyFill="1" applyBorder="1" applyAlignment="1">
      <alignment horizontal="center" vertical="center"/>
    </xf>
    <xf numFmtId="0" fontId="14" fillId="11" borderId="0" xfId="0" applyFont="1" applyFill="1" applyAlignment="1">
      <alignment horizontal="left" vertical="top" wrapText="1"/>
    </xf>
    <xf numFmtId="0" fontId="7" fillId="10" borderId="20" xfId="0" applyFont="1" applyFill="1" applyBorder="1" applyAlignment="1">
      <alignment horizontal="center" vertical="center"/>
    </xf>
    <xf numFmtId="0" fontId="7" fillId="5" borderId="0" xfId="0" applyFont="1" applyFill="1" applyBorder="1" applyAlignment="1">
      <alignment horizontal="center" vertical="center"/>
    </xf>
    <xf numFmtId="0" fontId="2" fillId="5" borderId="18" xfId="0" applyFont="1" applyFill="1" applyBorder="1" applyAlignment="1">
      <alignment horizontal="center" vertical="center"/>
    </xf>
    <xf numFmtId="0" fontId="2" fillId="5" borderId="19"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20" xfId="0" applyFont="1" applyFill="1" applyBorder="1" applyAlignment="1">
      <alignment horizontal="center" vertical="center"/>
    </xf>
    <xf numFmtId="0" fontId="5" fillId="10" borderId="1" xfId="0" applyFont="1" applyFill="1" applyBorder="1" applyAlignment="1">
      <alignment horizontal="center"/>
    </xf>
    <xf numFmtId="0" fontId="6" fillId="0" borderId="2" xfId="0" applyFont="1" applyBorder="1" applyAlignment="1">
      <alignment horizontal="center" vertical="center" wrapText="1"/>
    </xf>
    <xf numFmtId="0" fontId="0" fillId="11" borderId="1" xfId="0" applyFill="1" applyBorder="1" applyAlignment="1">
      <alignment horizontal="center" vertical="center"/>
    </xf>
    <xf numFmtId="0" fontId="0" fillId="0" borderId="1" xfId="0" applyFill="1" applyBorder="1" applyAlignment="1">
      <alignment horizontal="center" vertical="center"/>
    </xf>
    <xf numFmtId="0" fontId="20" fillId="10" borderId="13" xfId="0" applyFont="1" applyFill="1" applyBorder="1" applyAlignment="1">
      <alignment horizontal="center" vertical="center"/>
    </xf>
    <xf numFmtId="0" fontId="0" fillId="0" borderId="0" xfId="0" applyAlignment="1">
      <alignment horizontal="left" vertical="top" wrapText="1"/>
    </xf>
    <xf numFmtId="0" fontId="1" fillId="4" borderId="23" xfId="0" quotePrefix="1" applyFont="1" applyFill="1" applyBorder="1" applyAlignment="1">
      <alignment horizontal="center" vertical="center"/>
    </xf>
    <xf numFmtId="0" fontId="0" fillId="0" borderId="1" xfId="0" applyBorder="1" applyAlignment="1">
      <alignment horizontal="center" vertical="center"/>
    </xf>
    <xf numFmtId="0" fontId="0" fillId="0" borderId="0" xfId="0" applyAlignment="1">
      <alignment horizontal="left" vertical="center" wrapText="1"/>
    </xf>
    <xf numFmtId="0" fontId="0" fillId="12" borderId="160"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33" borderId="1" xfId="0" applyFill="1" applyBorder="1" applyAlignment="1">
      <alignment horizontal="center" vertical="center"/>
    </xf>
    <xf numFmtId="0" fontId="0" fillId="12" borderId="1" xfId="0" applyFill="1" applyBorder="1" applyAlignment="1">
      <alignment horizontal="center" vertical="center"/>
    </xf>
    <xf numFmtId="0" fontId="0" fillId="0" borderId="165" xfId="0" applyBorder="1" applyAlignment="1">
      <alignment horizontal="center" vertical="center"/>
    </xf>
    <xf numFmtId="0" fontId="5" fillId="0" borderId="1" xfId="0" applyFont="1" applyBorder="1" applyAlignment="1">
      <alignment horizontal="center"/>
    </xf>
    <xf numFmtId="0" fontId="0" fillId="0" borderId="0" xfId="0" applyBorder="1" applyAlignment="1">
      <alignment horizontal="center"/>
    </xf>
    <xf numFmtId="0" fontId="0" fillId="0" borderId="4" xfId="0" applyBorder="1" applyAlignment="1">
      <alignment horizontal="center" vertical="center"/>
    </xf>
    <xf numFmtId="0" fontId="2" fillId="0" borderId="0" xfId="0" applyFont="1" applyAlignment="1">
      <alignment horizontal="left" vertical="center" wrapText="1"/>
    </xf>
    <xf numFmtId="0" fontId="2" fillId="0" borderId="0" xfId="0" quotePrefix="1" applyFont="1" applyAlignment="1">
      <alignment horizontal="left" vertical="center" wrapText="1"/>
    </xf>
    <xf numFmtId="0" fontId="2" fillId="0" borderId="0" xfId="0" applyFont="1" applyAlignment="1">
      <alignment horizontal="left" vertical="center"/>
    </xf>
    <xf numFmtId="0" fontId="2" fillId="11" borderId="166" xfId="0" applyFont="1" applyFill="1" applyBorder="1" applyAlignment="1">
      <alignment horizontal="center" vertical="center"/>
    </xf>
    <xf numFmtId="0" fontId="2" fillId="0" borderId="166" xfId="0" applyFont="1" applyBorder="1" applyAlignment="1">
      <alignment horizontal="left" vertical="center" wrapText="1"/>
    </xf>
    <xf numFmtId="0" fontId="7" fillId="0" borderId="164" xfId="0" applyFont="1" applyBorder="1" applyAlignment="1">
      <alignment horizontal="center" vertical="center"/>
    </xf>
    <xf numFmtId="0" fontId="7" fillId="0" borderId="147" xfId="0" applyFont="1" applyBorder="1" applyAlignment="1">
      <alignment horizontal="center" vertical="center"/>
    </xf>
    <xf numFmtId="0" fontId="2" fillId="11" borderId="162" xfId="0" applyFont="1" applyFill="1" applyBorder="1" applyAlignment="1">
      <alignment horizontal="center" vertical="center"/>
    </xf>
    <xf numFmtId="0" fontId="2" fillId="0" borderId="162" xfId="0" applyFont="1" applyBorder="1" applyAlignment="1">
      <alignment horizontal="left" vertical="center" wrapText="1"/>
    </xf>
    <xf numFmtId="0" fontId="7" fillId="0" borderId="165" xfId="0" applyFont="1" applyBorder="1" applyAlignment="1">
      <alignment horizontal="center" vertical="center"/>
    </xf>
    <xf numFmtId="0" fontId="11" fillId="16" borderId="77" xfId="6" applyFont="1" applyFill="1" applyBorder="1" applyAlignment="1">
      <alignment horizontal="left" vertical="center" wrapText="1"/>
    </xf>
    <xf numFmtId="0" fontId="22" fillId="5" borderId="0" xfId="5" applyFont="1" applyFill="1" applyBorder="1" applyAlignment="1">
      <alignment vertical="center"/>
    </xf>
    <xf numFmtId="0" fontId="22" fillId="5" borderId="80" xfId="5" applyFont="1" applyFill="1" applyBorder="1" applyAlignment="1">
      <alignment vertical="center"/>
    </xf>
    <xf numFmtId="0" fontId="11" fillId="16" borderId="78" xfId="6" applyFont="1" applyFill="1" applyBorder="1" applyAlignment="1">
      <alignment horizontal="left" vertical="center" wrapText="1"/>
    </xf>
    <xf numFmtId="0" fontId="22" fillId="10" borderId="25" xfId="5" applyFont="1" applyFill="1" applyBorder="1" applyAlignment="1">
      <alignment horizontal="center" vertical="center" wrapText="1"/>
    </xf>
    <xf numFmtId="0" fontId="76" fillId="5" borderId="18" xfId="0" applyFont="1" applyFill="1" applyBorder="1" applyAlignment="1">
      <alignment horizontal="center" vertical="center"/>
    </xf>
    <xf numFmtId="0" fontId="76" fillId="5" borderId="29" xfId="0" applyFont="1" applyFill="1" applyBorder="1" applyAlignment="1">
      <alignment horizontal="center" vertical="center"/>
    </xf>
    <xf numFmtId="0" fontId="46" fillId="14" borderId="10" xfId="0" applyFont="1" applyFill="1" applyBorder="1" applyAlignment="1">
      <alignment horizontal="center" vertical="center"/>
    </xf>
    <xf numFmtId="0" fontId="46" fillId="14" borderId="11"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5" borderId="6" xfId="0" applyFont="1" applyFill="1" applyBorder="1" applyAlignment="1">
      <alignment horizontal="center" vertical="center" wrapText="1"/>
    </xf>
    <xf numFmtId="0" fontId="3" fillId="5" borderId="163" xfId="0" applyFont="1" applyFill="1" applyBorder="1" applyAlignment="1">
      <alignment horizontal="center" vertical="center" wrapText="1"/>
    </xf>
    <xf numFmtId="0" fontId="3" fillId="5" borderId="166" xfId="0" applyFont="1" applyFill="1" applyBorder="1" applyAlignment="1">
      <alignment horizontal="center" vertical="center" wrapText="1"/>
    </xf>
    <xf numFmtId="0" fontId="2" fillId="0" borderId="16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61" xfId="0" applyFont="1" applyBorder="1" applyAlignment="1">
      <alignment horizontal="center" vertical="center" wrapText="1"/>
    </xf>
    <xf numFmtId="0" fontId="2" fillId="0" borderId="163" xfId="0" applyFont="1" applyBorder="1" applyAlignment="1">
      <alignment horizontal="center" vertical="center"/>
    </xf>
    <xf numFmtId="0" fontId="2" fillId="0" borderId="5" xfId="0" applyFont="1" applyBorder="1" applyAlignment="1">
      <alignment horizontal="center" vertical="center"/>
    </xf>
    <xf numFmtId="0" fontId="2" fillId="0" borderId="161" xfId="0" applyFont="1" applyBorder="1" applyAlignment="1">
      <alignment horizontal="center" vertical="center"/>
    </xf>
    <xf numFmtId="49" fontId="0" fillId="4" borderId="14"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31" xfId="0" applyNumberFormat="1" applyFill="1" applyBorder="1" applyAlignment="1">
      <alignment horizontal="center" vertical="center"/>
    </xf>
    <xf numFmtId="14" fontId="47" fillId="14" borderId="14" xfId="5" applyNumberFormat="1" applyFont="1" applyFill="1" applyBorder="1" applyAlignment="1">
      <alignment horizontal="center" vertical="center"/>
    </xf>
    <xf numFmtId="14" fontId="47" fillId="14" borderId="31" xfId="5" applyNumberFormat="1" applyFont="1" applyFill="1" applyBorder="1" applyAlignment="1">
      <alignment horizontal="center" vertical="center"/>
    </xf>
    <xf numFmtId="0" fontId="22" fillId="10" borderId="14" xfId="5" applyFont="1" applyFill="1" applyBorder="1" applyAlignment="1">
      <alignment horizontal="center" vertical="center"/>
    </xf>
    <xf numFmtId="0" fontId="22" fillId="10" borderId="16" xfId="5" applyFont="1" applyFill="1" applyBorder="1" applyAlignment="1">
      <alignment horizontal="center" vertical="center"/>
    </xf>
    <xf numFmtId="0" fontId="22" fillId="5" borderId="14" xfId="5" applyFont="1" applyFill="1" applyBorder="1" applyAlignment="1">
      <alignment horizontal="left" vertical="center"/>
    </xf>
    <xf numFmtId="0" fontId="22" fillId="5" borderId="16" xfId="5" applyFont="1" applyFill="1" applyBorder="1" applyAlignment="1">
      <alignment horizontal="left" vertical="center"/>
    </xf>
    <xf numFmtId="0" fontId="11" fillId="5" borderId="31" xfId="6" applyFont="1" applyFill="1" applyBorder="1" applyAlignment="1">
      <alignment horizontal="center" vertical="center" wrapText="1"/>
    </xf>
    <xf numFmtId="0" fontId="11" fillId="5" borderId="33" xfId="6" applyFont="1" applyFill="1" applyBorder="1" applyAlignment="1">
      <alignment horizontal="center" vertical="center" wrapText="1"/>
    </xf>
    <xf numFmtId="0" fontId="22" fillId="10" borderId="15" xfId="5" applyFont="1" applyFill="1" applyBorder="1" applyAlignment="1">
      <alignment horizontal="center" vertical="center"/>
    </xf>
    <xf numFmtId="0" fontId="22" fillId="5" borderId="15" xfId="5" applyFont="1" applyFill="1" applyBorder="1" applyAlignment="1">
      <alignment horizontal="left" vertical="center"/>
    </xf>
    <xf numFmtId="0" fontId="11" fillId="5" borderId="31" xfId="6" applyFont="1" applyFill="1" applyBorder="1" applyAlignment="1">
      <alignment horizontal="left" vertical="center" wrapText="1"/>
    </xf>
    <xf numFmtId="0" fontId="11" fillId="5" borderId="32" xfId="6" applyFont="1" applyFill="1" applyBorder="1" applyAlignment="1">
      <alignment horizontal="left" vertical="center" wrapText="1"/>
    </xf>
    <xf numFmtId="0" fontId="22" fillId="10" borderId="36" xfId="5" applyFont="1" applyFill="1" applyBorder="1" applyAlignment="1">
      <alignment horizontal="center" vertical="center"/>
    </xf>
    <xf numFmtId="0" fontId="22" fillId="5" borderId="36" xfId="5" applyFont="1" applyFill="1" applyBorder="1" applyAlignment="1">
      <alignment horizontal="left" vertical="center"/>
    </xf>
    <xf numFmtId="0" fontId="11" fillId="5" borderId="77" xfId="6" applyFont="1" applyFill="1" applyBorder="1" applyAlignment="1">
      <alignment horizontal="left" vertical="center" wrapText="1"/>
    </xf>
    <xf numFmtId="0" fontId="11" fillId="5" borderId="33" xfId="6" applyFont="1" applyFill="1" applyBorder="1" applyAlignment="1">
      <alignment horizontal="left" vertical="center" wrapText="1"/>
    </xf>
    <xf numFmtId="0" fontId="22" fillId="10" borderId="24" xfId="5" applyFont="1" applyFill="1" applyBorder="1" applyAlignment="1">
      <alignment horizontal="center" vertical="center"/>
    </xf>
    <xf numFmtId="0" fontId="22" fillId="10" borderId="27" xfId="5" applyFont="1" applyFill="1" applyBorder="1" applyAlignment="1">
      <alignment horizontal="center" vertical="center" wrapText="1"/>
    </xf>
    <xf numFmtId="0" fontId="22" fillId="10" borderId="22" xfId="5" applyFont="1" applyFill="1" applyBorder="1" applyAlignment="1">
      <alignment horizontal="center" vertical="center" wrapText="1"/>
    </xf>
    <xf numFmtId="0" fontId="22" fillId="5" borderId="19" xfId="5" applyFont="1" applyFill="1" applyBorder="1" applyAlignment="1">
      <alignment horizontal="center" vertical="center"/>
    </xf>
    <xf numFmtId="0" fontId="22" fillId="5" borderId="22" xfId="5" applyFont="1" applyFill="1" applyBorder="1" applyAlignment="1">
      <alignment horizontal="center" vertical="center"/>
    </xf>
    <xf numFmtId="0" fontId="22" fillId="10" borderId="19" xfId="5" applyFont="1" applyFill="1" applyBorder="1" applyAlignment="1">
      <alignment horizontal="center" vertical="center" wrapText="1"/>
    </xf>
    <xf numFmtId="0" fontId="22" fillId="10" borderId="22" xfId="5" applyFont="1" applyFill="1" applyBorder="1" applyAlignment="1">
      <alignment horizontal="center" vertical="center"/>
    </xf>
    <xf numFmtId="14" fontId="47" fillId="14" borderId="23" xfId="5" applyNumberFormat="1" applyFont="1" applyFill="1" applyBorder="1" applyAlignment="1">
      <alignment horizontal="center" vertical="center"/>
    </xf>
    <xf numFmtId="14" fontId="47" fillId="14" borderId="37" xfId="5" applyNumberFormat="1" applyFont="1" applyFill="1" applyBorder="1" applyAlignment="1">
      <alignment horizontal="center" vertical="center"/>
    </xf>
    <xf numFmtId="14" fontId="47" fillId="14" borderId="29" xfId="5" applyNumberFormat="1" applyFont="1" applyFill="1" applyBorder="1" applyAlignment="1">
      <alignment horizontal="center" vertical="center"/>
    </xf>
    <xf numFmtId="0" fontId="11" fillId="5" borderId="150" xfId="6" applyFont="1" applyFill="1" applyBorder="1" applyAlignment="1">
      <alignment horizontal="left" vertical="center" wrapText="1"/>
    </xf>
    <xf numFmtId="0" fontId="11" fillId="5" borderId="203" xfId="6" applyFont="1" applyFill="1" applyBorder="1" applyAlignment="1">
      <alignment horizontal="left" vertical="center" wrapText="1"/>
    </xf>
    <xf numFmtId="0" fontId="11" fillId="5" borderId="79" xfId="6" applyFont="1" applyFill="1" applyBorder="1" applyAlignment="1">
      <alignment horizontal="left" vertical="center" wrapText="1"/>
    </xf>
    <xf numFmtId="0" fontId="11" fillId="5" borderId="78" xfId="6" applyFont="1" applyFill="1" applyBorder="1" applyAlignment="1">
      <alignment horizontal="left" vertical="center" wrapText="1"/>
    </xf>
    <xf numFmtId="0" fontId="22" fillId="10" borderId="18" xfId="5" applyFont="1" applyFill="1" applyBorder="1" applyAlignment="1">
      <alignment horizontal="center" vertical="center"/>
    </xf>
    <xf numFmtId="0" fontId="22" fillId="10" borderId="19" xfId="5" applyFont="1" applyFill="1" applyBorder="1" applyAlignment="1">
      <alignment horizontal="center" vertical="center"/>
    </xf>
    <xf numFmtId="0" fontId="22" fillId="10" borderId="27" xfId="5" applyFont="1" applyFill="1" applyBorder="1" applyAlignment="1">
      <alignment horizontal="center" vertical="center"/>
    </xf>
    <xf numFmtId="0" fontId="22" fillId="10" borderId="20" xfId="5" applyFont="1" applyFill="1" applyBorder="1" applyAlignment="1">
      <alignment horizontal="center" vertical="center" wrapText="1"/>
    </xf>
    <xf numFmtId="0" fontId="22" fillId="5" borderId="27" xfId="5" applyFont="1" applyFill="1" applyBorder="1" applyAlignment="1">
      <alignment horizontal="center" vertical="center"/>
    </xf>
    <xf numFmtId="0" fontId="22" fillId="5" borderId="20" xfId="5" applyFont="1" applyFill="1" applyBorder="1" applyAlignment="1">
      <alignment horizontal="center" vertical="center"/>
    </xf>
    <xf numFmtId="49" fontId="0" fillId="0" borderId="27" xfId="0" applyNumberFormat="1" applyFont="1" applyFill="1" applyBorder="1" applyAlignment="1">
      <alignment horizontal="center" vertical="center"/>
    </xf>
    <xf numFmtId="49" fontId="0" fillId="0" borderId="19" xfId="0" applyNumberFormat="1" applyFont="1" applyFill="1" applyBorder="1" applyAlignment="1">
      <alignment horizontal="center" vertical="center"/>
    </xf>
    <xf numFmtId="49" fontId="0" fillId="0" borderId="20" xfId="0" applyNumberFormat="1" applyFont="1" applyFill="1" applyBorder="1" applyAlignment="1">
      <alignment horizontal="center" vertical="center"/>
    </xf>
    <xf numFmtId="14" fontId="47" fillId="14" borderId="13" xfId="5" applyNumberFormat="1" applyFont="1" applyFill="1" applyBorder="1" applyAlignment="1">
      <alignment horizontal="center" vertical="center"/>
    </xf>
    <xf numFmtId="0" fontId="22" fillId="5" borderId="51" xfId="5" applyFont="1" applyFill="1" applyBorder="1" applyAlignment="1">
      <alignment horizontal="center" vertical="center"/>
    </xf>
    <xf numFmtId="0" fontId="22" fillId="5" borderId="18" xfId="5" applyFont="1" applyFill="1" applyBorder="1" applyAlignment="1">
      <alignment horizontal="center" vertical="center"/>
    </xf>
    <xf numFmtId="0" fontId="22" fillId="5" borderId="41" xfId="5" applyFont="1" applyFill="1" applyBorder="1" applyAlignment="1">
      <alignment horizontal="center" vertical="center"/>
    </xf>
    <xf numFmtId="49" fontId="0" fillId="0" borderId="18"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22" xfId="0" applyNumberFormat="1" applyFont="1" applyFill="1" applyBorder="1" applyAlignment="1">
      <alignment horizontal="center" vertical="center"/>
    </xf>
    <xf numFmtId="49" fontId="0" fillId="0" borderId="51" xfId="0" applyNumberFormat="1" applyBorder="1" applyAlignment="1">
      <alignment horizontal="center" vertical="center"/>
    </xf>
    <xf numFmtId="49" fontId="0" fillId="0" borderId="22" xfId="0" applyNumberFormat="1" applyBorder="1" applyAlignment="1">
      <alignment horizontal="center" vertical="center"/>
    </xf>
    <xf numFmtId="0" fontId="22" fillId="10" borderId="51" xfId="5" applyFont="1" applyFill="1" applyBorder="1" applyAlignment="1">
      <alignment horizontal="center" vertical="center" wrapText="1"/>
    </xf>
    <xf numFmtId="49" fontId="0" fillId="0" borderId="18" xfId="0" applyNumberFormat="1" applyBorder="1" applyAlignment="1">
      <alignment horizontal="center" vertical="center"/>
    </xf>
    <xf numFmtId="49" fontId="0" fillId="0" borderId="41" xfId="0" applyNumberFormat="1" applyBorder="1" applyAlignment="1">
      <alignment horizontal="center" vertical="center"/>
    </xf>
    <xf numFmtId="0" fontId="22" fillId="10" borderId="18" xfId="5" applyFont="1" applyFill="1" applyBorder="1" applyAlignment="1">
      <alignment horizontal="center" vertical="center" wrapText="1"/>
    </xf>
    <xf numFmtId="0" fontId="22" fillId="10" borderId="41" xfId="5" applyFont="1" applyFill="1" applyBorder="1" applyAlignment="1">
      <alignment horizontal="center" vertical="center" wrapText="1"/>
    </xf>
    <xf numFmtId="0" fontId="11" fillId="5" borderId="77" xfId="6" applyFill="1" applyBorder="1" applyAlignment="1">
      <alignment horizontal="left" vertical="center" wrapText="1"/>
    </xf>
    <xf numFmtId="0" fontId="11" fillId="5" borderId="34" xfId="6" applyFill="1" applyBorder="1" applyAlignment="1">
      <alignment horizontal="left" vertical="center" wrapText="1"/>
    </xf>
    <xf numFmtId="0" fontId="22" fillId="5" borderId="24" xfId="5" applyFont="1" applyFill="1" applyBorder="1" applyAlignment="1">
      <alignment horizontal="left" vertical="center"/>
    </xf>
    <xf numFmtId="0" fontId="22" fillId="10" borderId="27" xfId="5" applyFont="1" applyFill="1" applyBorder="1" applyAlignment="1">
      <alignment horizontal="left" vertical="center"/>
    </xf>
    <xf numFmtId="0" fontId="22" fillId="10" borderId="22" xfId="5" applyFont="1" applyFill="1" applyBorder="1" applyAlignment="1">
      <alignment horizontal="left" vertical="center"/>
    </xf>
    <xf numFmtId="0" fontId="11" fillId="5" borderId="34" xfId="6" applyFont="1" applyFill="1" applyBorder="1" applyAlignment="1">
      <alignment horizontal="left" vertical="center" wrapText="1"/>
    </xf>
    <xf numFmtId="0" fontId="11" fillId="5" borderId="83" xfId="6" applyFont="1" applyFill="1" applyBorder="1" applyAlignment="1">
      <alignment vertical="center" wrapText="1"/>
    </xf>
    <xf numFmtId="0" fontId="11" fillId="5" borderId="87" xfId="6" applyFont="1" applyFill="1" applyBorder="1" applyAlignment="1">
      <alignment vertical="center" wrapText="1"/>
    </xf>
    <xf numFmtId="0" fontId="22" fillId="5" borderId="36" xfId="5" applyFont="1" applyFill="1" applyBorder="1" applyAlignment="1">
      <alignment vertical="center"/>
    </xf>
    <xf numFmtId="0" fontId="22" fillId="5" borderId="85" xfId="5" applyFont="1" applyFill="1" applyBorder="1" applyAlignment="1">
      <alignment vertical="center"/>
    </xf>
    <xf numFmtId="0" fontId="22" fillId="5" borderId="15" xfId="5" applyFont="1" applyFill="1" applyBorder="1" applyAlignment="1">
      <alignment vertical="center"/>
    </xf>
    <xf numFmtId="0" fontId="11" fillId="5" borderId="0" xfId="6" applyFont="1" applyFill="1" applyBorder="1" applyAlignment="1">
      <alignment vertical="center" wrapText="1"/>
    </xf>
    <xf numFmtId="0" fontId="22" fillId="5" borderId="24" xfId="5" applyFont="1" applyFill="1" applyBorder="1" applyAlignment="1">
      <alignment vertical="center"/>
    </xf>
    <xf numFmtId="0" fontId="11" fillId="5" borderId="80" xfId="6" applyFont="1" applyFill="1" applyBorder="1" applyAlignment="1">
      <alignment vertical="center" wrapText="1"/>
    </xf>
    <xf numFmtId="0" fontId="11" fillId="5" borderId="38" xfId="6" applyFont="1" applyFill="1" applyBorder="1" applyAlignment="1">
      <alignment horizontal="left" vertical="center" wrapText="1"/>
    </xf>
    <xf numFmtId="0" fontId="11" fillId="5" borderId="0" xfId="6" applyFont="1" applyFill="1" applyBorder="1" applyAlignment="1">
      <alignment horizontal="left" vertical="center" wrapText="1"/>
    </xf>
    <xf numFmtId="0" fontId="11" fillId="5" borderId="87" xfId="6" applyFont="1" applyFill="1" applyBorder="1" applyAlignment="1">
      <alignment horizontal="left" vertical="center" wrapText="1"/>
    </xf>
    <xf numFmtId="0" fontId="22" fillId="5" borderId="14" xfId="5" applyFont="1" applyFill="1" applyBorder="1" applyAlignment="1">
      <alignment vertical="center"/>
    </xf>
    <xf numFmtId="0" fontId="11" fillId="5" borderId="80" xfId="6" applyFont="1" applyFill="1" applyBorder="1" applyAlignment="1">
      <alignment horizontal="left" vertical="center" wrapText="1"/>
    </xf>
    <xf numFmtId="0" fontId="22" fillId="5" borderId="85" xfId="5" applyFont="1" applyFill="1" applyBorder="1" applyAlignment="1">
      <alignment horizontal="left" vertical="center"/>
    </xf>
    <xf numFmtId="0" fontId="11" fillId="5" borderId="83" xfId="6" applyFont="1" applyFill="1" applyBorder="1" applyAlignment="1">
      <alignment horizontal="left" vertical="center" wrapText="1"/>
    </xf>
    <xf numFmtId="0" fontId="11" fillId="5" borderId="0" xfId="6" applyFont="1" applyFill="1" applyBorder="1" applyAlignment="1">
      <alignment horizontal="left" vertical="center"/>
    </xf>
    <xf numFmtId="0" fontId="11" fillId="5" borderId="87" xfId="6" applyFont="1" applyFill="1" applyBorder="1" applyAlignment="1">
      <alignment horizontal="left" vertical="center"/>
    </xf>
    <xf numFmtId="0" fontId="22" fillId="5" borderId="82" xfId="5" applyFont="1" applyFill="1" applyBorder="1" applyAlignment="1">
      <alignment horizontal="left" vertical="center"/>
    </xf>
    <xf numFmtId="0" fontId="11" fillId="5" borderId="94" xfId="6" applyFont="1" applyFill="1" applyBorder="1" applyAlignment="1">
      <alignment horizontal="left" vertical="center" wrapText="1"/>
    </xf>
    <xf numFmtId="0" fontId="22" fillId="5" borderId="15" xfId="6" applyFont="1" applyFill="1" applyBorder="1" applyAlignment="1">
      <alignment horizontal="left" vertical="center"/>
    </xf>
    <xf numFmtId="0" fontId="22" fillId="5" borderId="24" xfId="6" applyFont="1" applyFill="1" applyBorder="1" applyAlignment="1">
      <alignment horizontal="left" vertical="center"/>
    </xf>
    <xf numFmtId="0" fontId="11" fillId="5" borderId="83" xfId="6" applyFont="1" applyFill="1" applyBorder="1" applyAlignment="1">
      <alignment horizontal="left" vertical="center"/>
    </xf>
    <xf numFmtId="0" fontId="22" fillId="5" borderId="85" xfId="6" applyFont="1" applyFill="1" applyBorder="1" applyAlignment="1">
      <alignment horizontal="left" vertical="center"/>
    </xf>
    <xf numFmtId="0" fontId="22" fillId="10" borderId="20" xfId="5" applyFont="1" applyFill="1" applyBorder="1" applyAlignment="1">
      <alignment horizontal="center" vertical="center"/>
    </xf>
    <xf numFmtId="0" fontId="11" fillId="5" borderId="91" xfId="6" applyFont="1" applyFill="1" applyBorder="1" applyAlignment="1">
      <alignment horizontal="left" vertical="center" wrapText="1"/>
    </xf>
    <xf numFmtId="0" fontId="11" fillId="5" borderId="97" xfId="6" applyFont="1" applyFill="1" applyBorder="1" applyAlignment="1">
      <alignment horizontal="left" vertical="center" wrapText="1"/>
    </xf>
    <xf numFmtId="0" fontId="22" fillId="5" borderId="90" xfId="5" applyFont="1" applyFill="1" applyBorder="1" applyAlignment="1">
      <alignment horizontal="left" vertical="center"/>
    </xf>
    <xf numFmtId="0" fontId="22" fillId="5" borderId="93" xfId="5" applyFont="1" applyFill="1" applyBorder="1" applyAlignment="1">
      <alignment horizontal="left" vertical="center"/>
    </xf>
    <xf numFmtId="0" fontId="11" fillId="5" borderId="95" xfId="6" applyFont="1" applyFill="1" applyBorder="1" applyAlignment="1">
      <alignment horizontal="left" vertical="center" wrapText="1"/>
    </xf>
    <xf numFmtId="0" fontId="22" fillId="5" borderId="86" xfId="5" applyFont="1" applyFill="1" applyBorder="1" applyAlignment="1">
      <alignment horizontal="left" vertical="center"/>
    </xf>
    <xf numFmtId="0" fontId="11" fillId="16" borderId="0" xfId="6" applyFont="1" applyFill="1" applyBorder="1" applyAlignment="1">
      <alignment horizontal="left" vertical="center" wrapText="1"/>
    </xf>
    <xf numFmtId="0" fontId="11" fillId="16" borderId="17" xfId="6" applyFont="1" applyFill="1" applyBorder="1" applyAlignment="1">
      <alignment horizontal="left" vertical="center" wrapText="1"/>
    </xf>
    <xf numFmtId="0" fontId="22" fillId="16" borderId="15" xfId="5" applyFont="1" applyFill="1" applyBorder="1" applyAlignment="1">
      <alignment horizontal="left" vertical="center"/>
    </xf>
    <xf numFmtId="0" fontId="22" fillId="16" borderId="16" xfId="5" applyFont="1" applyFill="1" applyBorder="1" applyAlignment="1">
      <alignment horizontal="left" vertical="center"/>
    </xf>
    <xf numFmtId="0" fontId="11" fillId="16" borderId="83" xfId="6" applyFont="1" applyFill="1" applyBorder="1" applyAlignment="1">
      <alignment horizontal="left" vertical="center" wrapText="1"/>
    </xf>
    <xf numFmtId="0" fontId="11" fillId="16" borderId="87" xfId="6" applyFont="1" applyFill="1" applyBorder="1" applyAlignment="1">
      <alignment horizontal="left" vertical="center" wrapText="1"/>
    </xf>
    <xf numFmtId="0" fontId="22" fillId="16" borderId="36" xfId="5" applyFont="1" applyFill="1" applyBorder="1" applyAlignment="1">
      <alignment horizontal="left" vertical="center"/>
    </xf>
    <xf numFmtId="0" fontId="22" fillId="16" borderId="85" xfId="5" applyFont="1" applyFill="1" applyBorder="1" applyAlignment="1">
      <alignment horizontal="left" vertical="center"/>
    </xf>
    <xf numFmtId="0" fontId="11" fillId="16" borderId="80" xfId="6" applyFont="1" applyFill="1" applyBorder="1" applyAlignment="1">
      <alignment horizontal="left" vertical="center" wrapText="1"/>
    </xf>
    <xf numFmtId="0" fontId="22" fillId="16" borderId="24" xfId="5" applyFont="1" applyFill="1" applyBorder="1" applyAlignment="1">
      <alignment horizontal="left" vertical="center"/>
    </xf>
    <xf numFmtId="0" fontId="11" fillId="5" borderId="95" xfId="6" applyFill="1" applyBorder="1" applyAlignment="1">
      <alignment horizontal="left" vertical="center" wrapText="1"/>
    </xf>
    <xf numFmtId="0" fontId="11" fillId="5" borderId="87" xfId="6" applyFill="1" applyBorder="1" applyAlignment="1">
      <alignment horizontal="left" vertical="center" wrapText="1"/>
    </xf>
    <xf numFmtId="0" fontId="11" fillId="5" borderId="80" xfId="6" applyFill="1" applyBorder="1" applyAlignment="1">
      <alignment horizontal="left" vertical="center" wrapText="1"/>
    </xf>
    <xf numFmtId="0" fontId="0" fillId="10" borderId="36" xfId="0" applyFill="1" applyBorder="1" applyAlignment="1">
      <alignment horizontal="center" vertical="center"/>
    </xf>
    <xf numFmtId="0" fontId="0" fillId="10" borderId="15" xfId="0" applyFill="1" applyBorder="1" applyAlignment="1">
      <alignment horizontal="center" vertical="center"/>
    </xf>
    <xf numFmtId="0" fontId="0" fillId="10" borderId="24" xfId="0" applyFill="1" applyBorder="1" applyAlignment="1">
      <alignment horizontal="center" vertical="center"/>
    </xf>
    <xf numFmtId="0" fontId="11" fillId="5" borderId="83" xfId="6" applyFill="1" applyBorder="1" applyAlignment="1">
      <alignment horizontal="left" vertical="center" wrapText="1"/>
    </xf>
    <xf numFmtId="0" fontId="11" fillId="5" borderId="0" xfId="6" applyFill="1" applyBorder="1" applyAlignment="1">
      <alignment horizontal="left" vertical="center" wrapText="1"/>
    </xf>
    <xf numFmtId="0" fontId="0" fillId="10" borderId="27" xfId="0" applyFill="1" applyBorder="1" applyAlignment="1">
      <alignment horizontal="center" vertical="center"/>
    </xf>
    <xf numFmtId="0" fontId="0" fillId="10" borderId="19" xfId="0" applyFill="1" applyBorder="1" applyAlignment="1">
      <alignment horizontal="center" vertical="center"/>
    </xf>
    <xf numFmtId="0" fontId="0" fillId="10" borderId="22" xfId="0" applyFill="1" applyBorder="1" applyAlignment="1">
      <alignment horizontal="center" vertical="center"/>
    </xf>
    <xf numFmtId="0" fontId="11" fillId="5" borderId="94" xfId="6" applyFill="1" applyBorder="1" applyAlignment="1">
      <alignment horizontal="left" vertical="center" wrapText="1"/>
    </xf>
    <xf numFmtId="0" fontId="22" fillId="5" borderId="137" xfId="5" applyFont="1" applyFill="1" applyBorder="1" applyAlignment="1">
      <alignment horizontal="center" vertical="center"/>
    </xf>
    <xf numFmtId="0" fontId="22" fillId="5" borderId="140" xfId="5" applyFont="1" applyFill="1" applyBorder="1" applyAlignment="1">
      <alignment horizontal="center" vertical="center"/>
    </xf>
    <xf numFmtId="0" fontId="22" fillId="5" borderId="139" xfId="5" applyFont="1" applyFill="1" applyBorder="1" applyAlignment="1">
      <alignment horizontal="center" vertical="center"/>
    </xf>
    <xf numFmtId="165" fontId="22" fillId="10" borderId="141" xfId="5" applyNumberFormat="1" applyFont="1" applyFill="1" applyBorder="1" applyAlignment="1">
      <alignment horizontal="center" vertical="center" wrapText="1"/>
    </xf>
    <xf numFmtId="165" fontId="22" fillId="10" borderId="136" xfId="5" applyNumberFormat="1" applyFont="1" applyFill="1" applyBorder="1" applyAlignment="1">
      <alignment horizontal="center" vertical="center" wrapText="1"/>
    </xf>
    <xf numFmtId="165" fontId="22" fillId="10" borderId="142" xfId="5" applyNumberFormat="1" applyFont="1" applyFill="1" applyBorder="1" applyAlignment="1">
      <alignment horizontal="center" vertical="center" wrapText="1"/>
    </xf>
    <xf numFmtId="49" fontId="0" fillId="5" borderId="139" xfId="0" applyNumberFormat="1" applyFont="1" applyFill="1" applyBorder="1" applyAlignment="1">
      <alignment horizontal="center" vertical="center"/>
    </xf>
    <xf numFmtId="49" fontId="0" fillId="5" borderId="137" xfId="0" applyNumberFormat="1" applyFont="1" applyFill="1" applyBorder="1" applyAlignment="1">
      <alignment horizontal="center" vertical="center"/>
    </xf>
    <xf numFmtId="49" fontId="0" fillId="5" borderId="140" xfId="0" applyNumberFormat="1" applyFont="1" applyFill="1" applyBorder="1" applyAlignment="1">
      <alignment horizontal="center" vertical="center"/>
    </xf>
    <xf numFmtId="0" fontId="22" fillId="5" borderId="143" xfId="5" applyFont="1" applyFill="1" applyBorder="1" applyAlignment="1">
      <alignment horizontal="center" vertical="center"/>
    </xf>
    <xf numFmtId="0" fontId="22" fillId="5" borderId="135" xfId="5" applyFont="1" applyFill="1" applyBorder="1" applyAlignment="1">
      <alignment horizontal="center" vertical="center"/>
    </xf>
    <xf numFmtId="49" fontId="0" fillId="5" borderId="143" xfId="0" applyNumberFormat="1" applyFont="1" applyFill="1" applyBorder="1" applyAlignment="1">
      <alignment horizontal="center" vertical="center"/>
    </xf>
    <xf numFmtId="49" fontId="0" fillId="5" borderId="135" xfId="0" applyNumberFormat="1" applyFont="1" applyFill="1" applyBorder="1" applyAlignment="1">
      <alignment horizontal="center" vertical="center"/>
    </xf>
    <xf numFmtId="165" fontId="22" fillId="10" borderId="144" xfId="5" applyNumberFormat="1" applyFont="1" applyFill="1" applyBorder="1" applyAlignment="1">
      <alignment horizontal="center" vertical="center" wrapText="1"/>
    </xf>
    <xf numFmtId="165" fontId="22" fillId="10" borderId="122" xfId="5" applyNumberFormat="1" applyFont="1" applyFill="1" applyBorder="1" applyAlignment="1">
      <alignment horizontal="center" vertical="center" wrapText="1"/>
    </xf>
    <xf numFmtId="0" fontId="14" fillId="11" borderId="18" xfId="0" applyFont="1" applyFill="1" applyBorder="1" applyAlignment="1">
      <alignment horizontal="center" vertical="center" wrapText="1"/>
    </xf>
    <xf numFmtId="0" fontId="14" fillId="11" borderId="19" xfId="0"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20" xfId="0" applyFont="1" applyFill="1" applyBorder="1" applyAlignment="1">
      <alignment horizontal="center" vertical="center" wrapText="1"/>
    </xf>
    <xf numFmtId="14" fontId="47" fillId="14" borderId="38" xfId="5" applyNumberFormat="1" applyFont="1" applyFill="1" applyBorder="1" applyAlignment="1">
      <alignment horizontal="center" vertical="center"/>
    </xf>
    <xf numFmtId="0" fontId="11" fillId="5" borderId="83" xfId="5" applyFont="1" applyFill="1" applyBorder="1" applyAlignment="1">
      <alignment horizontal="left" vertical="center"/>
    </xf>
    <xf numFmtId="0" fontId="11" fillId="5" borderId="80" xfId="5" applyFont="1" applyFill="1" applyBorder="1" applyAlignment="1">
      <alignment horizontal="left" vertical="center"/>
    </xf>
    <xf numFmtId="0" fontId="11" fillId="5" borderId="0" xfId="5" applyFont="1" applyFill="1" applyBorder="1" applyAlignment="1">
      <alignment horizontal="left" vertical="center"/>
    </xf>
    <xf numFmtId="0" fontId="0" fillId="18" borderId="56" xfId="0" applyFill="1" applyBorder="1" applyAlignment="1">
      <alignment horizontal="center" vertical="center"/>
    </xf>
    <xf numFmtId="0" fontId="0" fillId="18" borderId="19" xfId="0" applyFill="1" applyBorder="1" applyAlignment="1">
      <alignment horizontal="center" vertical="center"/>
    </xf>
    <xf numFmtId="0" fontId="0" fillId="18" borderId="20" xfId="0" applyFill="1" applyBorder="1" applyAlignment="1">
      <alignment horizontal="center" vertical="center"/>
    </xf>
    <xf numFmtId="0" fontId="0" fillId="18" borderId="27" xfId="0" applyFill="1" applyBorder="1" applyAlignment="1">
      <alignment horizontal="center" vertical="center"/>
    </xf>
    <xf numFmtId="0" fontId="0" fillId="18" borderId="18" xfId="0" applyFill="1" applyBorder="1" applyAlignment="1">
      <alignment horizontal="center" vertical="center"/>
    </xf>
    <xf numFmtId="0" fontId="0" fillId="18" borderId="22" xfId="0" applyFill="1" applyBorder="1" applyAlignment="1">
      <alignment horizontal="center" vertical="center"/>
    </xf>
    <xf numFmtId="169" fontId="0" fillId="5" borderId="49" xfId="0" applyNumberFormat="1" applyFill="1" applyBorder="1" applyAlignment="1">
      <alignment horizontal="center" vertical="center"/>
    </xf>
    <xf numFmtId="169" fontId="0" fillId="5" borderId="61" xfId="0" applyNumberFormat="1" applyFill="1" applyBorder="1" applyAlignment="1">
      <alignment horizontal="center" vertical="center"/>
    </xf>
    <xf numFmtId="169" fontId="0" fillId="5" borderId="48" xfId="0" applyNumberFormat="1" applyFill="1" applyBorder="1" applyAlignment="1">
      <alignment horizontal="center" vertical="center"/>
    </xf>
    <xf numFmtId="169" fontId="0" fillId="5" borderId="60" xfId="0" applyNumberFormat="1" applyFill="1" applyBorder="1" applyAlignment="1">
      <alignment horizontal="center" vertical="center"/>
    </xf>
    <xf numFmtId="169" fontId="0" fillId="5" borderId="43" xfId="0" applyNumberFormat="1" applyFill="1" applyBorder="1" applyAlignment="1">
      <alignment horizontal="center" vertical="center"/>
    </xf>
    <xf numFmtId="169" fontId="0" fillId="5" borderId="57" xfId="0" applyNumberFormat="1" applyFill="1" applyBorder="1" applyAlignment="1">
      <alignment horizontal="center" vertical="center"/>
    </xf>
    <xf numFmtId="0" fontId="0" fillId="21" borderId="19" xfId="0" applyFill="1" applyBorder="1" applyAlignment="1">
      <alignment horizontal="center" vertical="center"/>
    </xf>
    <xf numFmtId="0" fontId="0" fillId="21" borderId="22" xfId="0" applyFill="1" applyBorder="1" applyAlignment="1">
      <alignment horizontal="center" vertical="center"/>
    </xf>
    <xf numFmtId="168" fontId="0" fillId="5" borderId="72" xfId="0" applyNumberFormat="1" applyFill="1" applyBorder="1" applyAlignment="1">
      <alignment horizontal="center" vertical="center"/>
    </xf>
    <xf numFmtId="168" fontId="0" fillId="5" borderId="59" xfId="0" applyNumberFormat="1" applyFill="1" applyBorder="1" applyAlignment="1">
      <alignment horizontal="center" vertical="center"/>
    </xf>
    <xf numFmtId="168" fontId="0" fillId="5" borderId="48" xfId="0" applyNumberFormat="1" applyFill="1" applyBorder="1" applyAlignment="1">
      <alignment horizontal="center" vertical="center"/>
    </xf>
    <xf numFmtId="168" fontId="0" fillId="5" borderId="60" xfId="0" applyNumberFormat="1" applyFill="1" applyBorder="1" applyAlignment="1">
      <alignment horizontal="center" vertical="center"/>
    </xf>
    <xf numFmtId="168" fontId="0" fillId="5" borderId="50" xfId="0" applyNumberFormat="1" applyFill="1" applyBorder="1" applyAlignment="1">
      <alignment horizontal="center" vertical="center"/>
    </xf>
    <xf numFmtId="168" fontId="0" fillId="5" borderId="62" xfId="0" applyNumberFormat="1" applyFill="1" applyBorder="1" applyAlignment="1">
      <alignment horizontal="center" vertical="center"/>
    </xf>
    <xf numFmtId="169" fontId="0" fillId="5" borderId="50" xfId="0" applyNumberFormat="1" applyFill="1" applyBorder="1" applyAlignment="1">
      <alignment horizontal="center" vertical="center"/>
    </xf>
    <xf numFmtId="169" fontId="0" fillId="5" borderId="62" xfId="0" applyNumberFormat="1" applyFill="1" applyBorder="1" applyAlignment="1">
      <alignment horizontal="center" vertical="center"/>
    </xf>
    <xf numFmtId="168" fontId="0" fillId="5" borderId="49" xfId="0" applyNumberFormat="1" applyFill="1" applyBorder="1" applyAlignment="1">
      <alignment horizontal="center" vertical="center"/>
    </xf>
    <xf numFmtId="168" fontId="0" fillId="5" borderId="61" xfId="0" applyNumberFormat="1" applyFill="1" applyBorder="1" applyAlignment="1">
      <alignment horizontal="center" vertical="center"/>
    </xf>
    <xf numFmtId="168" fontId="0" fillId="5" borderId="43" xfId="0" applyNumberFormat="1" applyFill="1" applyBorder="1" applyAlignment="1">
      <alignment horizontal="center" vertical="center"/>
    </xf>
    <xf numFmtId="168" fontId="0" fillId="5" borderId="57" xfId="0" applyNumberFormat="1" applyFill="1" applyBorder="1" applyAlignment="1">
      <alignment horizontal="center" vertical="center"/>
    </xf>
    <xf numFmtId="168" fontId="0" fillId="5" borderId="44" xfId="0" applyNumberFormat="1" applyFill="1" applyBorder="1" applyAlignment="1">
      <alignment horizontal="center" vertical="center"/>
    </xf>
    <xf numFmtId="168" fontId="0" fillId="5" borderId="46" xfId="0" applyNumberFormat="1" applyFill="1" applyBorder="1" applyAlignment="1">
      <alignment horizontal="center" vertical="center"/>
    </xf>
    <xf numFmtId="0" fontId="40" fillId="10" borderId="13" xfId="0" applyFont="1" applyFill="1" applyBorder="1" applyAlignment="1">
      <alignment horizontal="center" vertical="center" textRotation="90" wrapText="1"/>
    </xf>
    <xf numFmtId="0" fontId="40" fillId="10" borderId="13" xfId="0" applyFont="1" applyFill="1" applyBorder="1" applyAlignment="1">
      <alignment horizontal="center" vertical="center" textRotation="90"/>
    </xf>
    <xf numFmtId="0" fontId="1" fillId="4" borderId="13" xfId="0" applyFont="1" applyFill="1" applyBorder="1" applyAlignment="1">
      <alignment horizontal="center" vertical="center"/>
    </xf>
    <xf numFmtId="49" fontId="2" fillId="5" borderId="58" xfId="0" applyNumberFormat="1" applyFont="1" applyFill="1" applyBorder="1" applyAlignment="1">
      <alignment horizontal="center" vertical="center" wrapText="1"/>
    </xf>
    <xf numFmtId="49" fontId="2" fillId="5" borderId="52" xfId="0" applyNumberFormat="1" applyFont="1" applyFill="1" applyBorder="1" applyAlignment="1">
      <alignment horizontal="center" vertical="center"/>
    </xf>
    <xf numFmtId="49" fontId="2" fillId="5" borderId="55" xfId="0" applyNumberFormat="1" applyFont="1" applyFill="1" applyBorder="1" applyAlignment="1">
      <alignment horizontal="center" vertical="center"/>
    </xf>
    <xf numFmtId="49" fontId="0" fillId="5" borderId="13" xfId="0" applyNumberFormat="1" applyFill="1" applyBorder="1" applyAlignment="1">
      <alignment horizontal="center" vertical="center" wrapText="1"/>
    </xf>
    <xf numFmtId="49" fontId="0" fillId="5" borderId="21" xfId="0" applyNumberFormat="1" applyFill="1" applyBorder="1" applyAlignment="1">
      <alignment horizontal="center" vertical="center" wrapText="1"/>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7" xfId="0" applyFill="1" applyBorder="1" applyAlignment="1">
      <alignment horizontal="center" vertical="center"/>
    </xf>
    <xf numFmtId="49" fontId="0" fillId="5" borderId="20" xfId="0" applyNumberFormat="1" applyFill="1" applyBorder="1" applyAlignment="1">
      <alignment horizontal="center" vertical="center"/>
    </xf>
    <xf numFmtId="49" fontId="0" fillId="5" borderId="13" xfId="0" applyNumberFormat="1" applyFill="1" applyBorder="1" applyAlignment="1">
      <alignment horizontal="center" vertical="center"/>
    </xf>
    <xf numFmtId="49" fontId="0" fillId="5" borderId="21" xfId="0" applyNumberFormat="1" applyFill="1" applyBorder="1" applyAlignment="1">
      <alignment horizontal="center" vertical="center"/>
    </xf>
    <xf numFmtId="49" fontId="0" fillId="5" borderId="18" xfId="0" applyNumberFormat="1" applyFill="1" applyBorder="1" applyAlignment="1">
      <alignment horizontal="center" vertical="center"/>
    </xf>
    <xf numFmtId="49" fontId="0" fillId="5" borderId="19" xfId="0" applyNumberFormat="1" applyFill="1" applyBorder="1" applyAlignment="1">
      <alignment horizontal="center" vertical="center"/>
    </xf>
    <xf numFmtId="49" fontId="0" fillId="5" borderId="58"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4"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55" xfId="0" applyNumberFormat="1" applyFill="1" applyBorder="1" applyAlignment="1">
      <alignment horizontal="center" vertical="center"/>
    </xf>
    <xf numFmtId="0" fontId="0" fillId="5" borderId="16" xfId="0" applyFill="1" applyBorder="1" applyAlignment="1">
      <alignment horizontal="center" vertical="center" wrapText="1"/>
    </xf>
    <xf numFmtId="0" fontId="0" fillId="5" borderId="23"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21" xfId="0" applyFill="1" applyBorder="1" applyAlignment="1">
      <alignment horizontal="center" vertical="center" wrapText="1"/>
    </xf>
    <xf numFmtId="0" fontId="1" fillId="20" borderId="0" xfId="0" applyFont="1" applyFill="1" applyAlignment="1">
      <alignment horizontal="center" vertical="center"/>
    </xf>
    <xf numFmtId="49" fontId="0" fillId="18" borderId="18" xfId="0" applyNumberFormat="1" applyFill="1" applyBorder="1" applyAlignment="1">
      <alignment horizontal="center" vertical="center"/>
    </xf>
    <xf numFmtId="49" fontId="0" fillId="18" borderId="19" xfId="0" applyNumberFormat="1" applyFill="1" applyBorder="1" applyAlignment="1">
      <alignment horizontal="center" vertical="center"/>
    </xf>
    <xf numFmtId="49" fontId="0" fillId="18" borderId="22" xfId="0" applyNumberFormat="1" applyFill="1" applyBorder="1" applyAlignment="1">
      <alignment horizontal="center" vertical="center"/>
    </xf>
    <xf numFmtId="49" fontId="14" fillId="18" borderId="18" xfId="0" applyNumberFormat="1" applyFont="1" applyFill="1" applyBorder="1" applyAlignment="1">
      <alignment horizontal="center" vertical="center"/>
    </xf>
    <xf numFmtId="49" fontId="14" fillId="18" borderId="19" xfId="0" applyNumberFormat="1" applyFont="1" applyFill="1" applyBorder="1" applyAlignment="1">
      <alignment horizontal="center" vertical="center"/>
    </xf>
    <xf numFmtId="49" fontId="14" fillId="18" borderId="22" xfId="0" applyNumberFormat="1" applyFont="1" applyFill="1" applyBorder="1" applyAlignment="1">
      <alignment horizontal="center" vertical="center"/>
    </xf>
    <xf numFmtId="49" fontId="0" fillId="18" borderId="27" xfId="0" applyNumberFormat="1" applyFill="1" applyBorder="1" applyAlignment="1">
      <alignment horizontal="center" vertical="center"/>
    </xf>
    <xf numFmtId="49" fontId="0" fillId="18" borderId="20" xfId="0" applyNumberFormat="1" applyFill="1" applyBorder="1" applyAlignment="1">
      <alignment horizontal="center" vertical="center"/>
    </xf>
    <xf numFmtId="49" fontId="14" fillId="18" borderId="27" xfId="0" applyNumberFormat="1" applyFont="1" applyFill="1" applyBorder="1" applyAlignment="1">
      <alignment horizontal="center" vertical="center"/>
    </xf>
    <xf numFmtId="49" fontId="14" fillId="18" borderId="20" xfId="0" applyNumberFormat="1" applyFont="1" applyFill="1" applyBorder="1" applyAlignment="1">
      <alignment horizontal="center" vertical="center"/>
    </xf>
    <xf numFmtId="49" fontId="1" fillId="4" borderId="23" xfId="0" applyNumberFormat="1" applyFont="1" applyFill="1" applyBorder="1" applyAlignment="1">
      <alignment horizontal="center" vertical="center"/>
    </xf>
    <xf numFmtId="49" fontId="1" fillId="4" borderId="37" xfId="0" applyNumberFormat="1" applyFont="1" applyFill="1" applyBorder="1" applyAlignment="1">
      <alignment horizontal="center" vertical="center"/>
    </xf>
    <xf numFmtId="169" fontId="0" fillId="5" borderId="72" xfId="0" applyNumberFormat="1" applyFill="1" applyBorder="1" applyAlignment="1">
      <alignment horizontal="center" vertical="center"/>
    </xf>
    <xf numFmtId="169" fontId="0" fillId="5" borderId="59" xfId="0" applyNumberFormat="1" applyFill="1" applyBorder="1" applyAlignment="1">
      <alignment horizontal="center" vertical="center"/>
    </xf>
    <xf numFmtId="169" fontId="0" fillId="5" borderId="44" xfId="0" applyNumberFormat="1" applyFill="1" applyBorder="1" applyAlignment="1">
      <alignment horizontal="center" vertical="center"/>
    </xf>
    <xf numFmtId="169" fontId="0" fillId="5" borderId="46" xfId="0" applyNumberFormat="1" applyFill="1" applyBorder="1" applyAlignment="1">
      <alignment horizontal="center" vertical="center"/>
    </xf>
    <xf numFmtId="49" fontId="7" fillId="5" borderId="17" xfId="0" applyNumberFormat="1" applyFont="1" applyFill="1" applyBorder="1" applyAlignment="1">
      <alignment horizontal="center" vertical="center"/>
    </xf>
    <xf numFmtId="0" fontId="0" fillId="5" borderId="14" xfId="0" applyFill="1" applyBorder="1" applyAlignment="1">
      <alignment horizontal="center" vertical="center"/>
    </xf>
    <xf numFmtId="0" fontId="0" fillId="5" borderId="15" xfId="0" applyFill="1" applyBorder="1" applyAlignment="1">
      <alignment horizontal="center" vertical="center"/>
    </xf>
    <xf numFmtId="0" fontId="0" fillId="5" borderId="16" xfId="0" applyFill="1" applyBorder="1" applyAlignment="1">
      <alignment horizontal="center" vertical="center"/>
    </xf>
    <xf numFmtId="0" fontId="0" fillId="5" borderId="18" xfId="0" applyFill="1" applyBorder="1" applyAlignment="1">
      <alignment horizontal="center" vertical="center"/>
    </xf>
    <xf numFmtId="0" fontId="0" fillId="5" borderId="20" xfId="0" applyFill="1" applyBorder="1" applyAlignment="1">
      <alignment horizontal="center" vertical="center"/>
    </xf>
    <xf numFmtId="0" fontId="0" fillId="5" borderId="100" xfId="0" applyFill="1" applyBorder="1" applyAlignment="1">
      <alignment horizontal="center" vertical="center"/>
    </xf>
    <xf numFmtId="0" fontId="0" fillId="5" borderId="101" xfId="0" applyFill="1" applyBorder="1" applyAlignment="1">
      <alignment horizontal="center" vertical="center"/>
    </xf>
    <xf numFmtId="0" fontId="0" fillId="5" borderId="102" xfId="0" applyFill="1" applyBorder="1" applyAlignment="1">
      <alignment horizontal="center" vertical="center"/>
    </xf>
    <xf numFmtId="0" fontId="0" fillId="5" borderId="13" xfId="0" applyFill="1" applyBorder="1" applyAlignment="1">
      <alignment horizontal="center" vertical="center"/>
    </xf>
    <xf numFmtId="165" fontId="22" fillId="10" borderId="18" xfId="5" applyNumberFormat="1" applyFont="1" applyFill="1" applyBorder="1" applyAlignment="1">
      <alignment horizontal="center" vertical="center" wrapText="1"/>
    </xf>
    <xf numFmtId="165" fontId="22" fillId="10" borderId="19" xfId="5" applyNumberFormat="1" applyFont="1" applyFill="1" applyBorder="1" applyAlignment="1">
      <alignment horizontal="center" vertical="center" wrapText="1"/>
    </xf>
    <xf numFmtId="165" fontId="22" fillId="10" borderId="22" xfId="5" applyNumberFormat="1" applyFont="1" applyFill="1" applyBorder="1" applyAlignment="1">
      <alignment horizontal="center" vertical="center" wrapText="1"/>
    </xf>
    <xf numFmtId="165" fontId="22" fillId="10" borderId="27" xfId="5" applyNumberFormat="1" applyFont="1" applyFill="1" applyBorder="1" applyAlignment="1">
      <alignment horizontal="center" vertical="center" wrapText="1"/>
    </xf>
    <xf numFmtId="0" fontId="2" fillId="18" borderId="56"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 fillId="18" borderId="4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0" fillId="5" borderId="18" xfId="0" applyFill="1" applyBorder="1" applyAlignment="1">
      <alignment horizontal="center" vertical="center" wrapText="1"/>
    </xf>
    <xf numFmtId="0" fontId="0" fillId="5" borderId="19" xfId="0" applyFill="1" applyBorder="1" applyAlignment="1">
      <alignment horizontal="center" vertical="center" wrapText="1"/>
    </xf>
    <xf numFmtId="0" fontId="0" fillId="5" borderId="20" xfId="0" applyFill="1" applyBorder="1" applyAlignment="1">
      <alignment horizontal="center" vertical="center" wrapText="1"/>
    </xf>
    <xf numFmtId="0" fontId="2" fillId="18" borderId="18" xfId="0" applyFont="1" applyFill="1" applyBorder="1" applyAlignment="1">
      <alignment horizontal="center" vertical="center" wrapText="1"/>
    </xf>
    <xf numFmtId="0" fontId="14" fillId="11" borderId="13" xfId="0" applyFont="1" applyFill="1" applyBorder="1" applyAlignment="1">
      <alignment horizontal="center" vertical="center"/>
    </xf>
    <xf numFmtId="0" fontId="47" fillId="4" borderId="23" xfId="6" applyFont="1" applyFill="1" applyBorder="1" applyAlignment="1">
      <alignment horizontal="left" vertical="center"/>
    </xf>
    <xf numFmtId="0" fontId="47" fillId="4" borderId="37" xfId="6" applyFont="1" applyFill="1" applyBorder="1" applyAlignment="1">
      <alignment horizontal="left" vertical="center"/>
    </xf>
    <xf numFmtId="0" fontId="22" fillId="10" borderId="23" xfId="6" applyFont="1" applyFill="1" applyBorder="1" applyAlignment="1">
      <alignment horizontal="left" vertical="center" indent="1"/>
    </xf>
    <xf numFmtId="0" fontId="22" fillId="10" borderId="29" xfId="6" applyFont="1" applyFill="1" applyBorder="1" applyAlignment="1">
      <alignment horizontal="left" vertical="center" indent="1"/>
    </xf>
    <xf numFmtId="0" fontId="47" fillId="4" borderId="29" xfId="6" applyFont="1" applyFill="1" applyBorder="1" applyAlignment="1">
      <alignment horizontal="left" vertical="center"/>
    </xf>
    <xf numFmtId="0" fontId="22" fillId="10" borderId="90" xfId="6" applyFont="1" applyFill="1" applyBorder="1" applyAlignment="1">
      <alignment horizontal="left" vertical="center" indent="1"/>
    </xf>
    <xf numFmtId="0" fontId="22" fillId="10" borderId="91" xfId="6" applyFont="1" applyFill="1" applyBorder="1" applyAlignment="1">
      <alignment horizontal="left" vertical="center" indent="1"/>
    </xf>
    <xf numFmtId="0" fontId="22" fillId="10" borderId="85" xfId="6" applyFont="1" applyFill="1" applyBorder="1" applyAlignment="1">
      <alignment horizontal="left" vertical="center" indent="1"/>
    </xf>
    <xf numFmtId="0" fontId="22" fillId="10" borderId="87" xfId="6" applyFont="1" applyFill="1" applyBorder="1" applyAlignment="1">
      <alignment horizontal="left" vertical="center" indent="1"/>
    </xf>
    <xf numFmtId="14" fontId="47" fillId="14" borderId="18" xfId="5" applyNumberFormat="1" applyFont="1" applyFill="1" applyBorder="1" applyAlignment="1">
      <alignment horizontal="center" vertical="center"/>
    </xf>
    <xf numFmtId="0" fontId="22" fillId="10" borderId="116" xfId="5" applyFont="1" applyFill="1" applyBorder="1" applyAlignment="1">
      <alignment horizontal="center" vertical="center"/>
    </xf>
    <xf numFmtId="0" fontId="22" fillId="10" borderId="110" xfId="5" applyFont="1" applyFill="1" applyBorder="1" applyAlignment="1">
      <alignment horizontal="center" vertical="center"/>
    </xf>
    <xf numFmtId="0" fontId="22" fillId="10" borderId="113" xfId="5" applyFont="1" applyFill="1" applyBorder="1" applyAlignment="1">
      <alignment horizontal="center" vertical="center"/>
    </xf>
    <xf numFmtId="0" fontId="22" fillId="10" borderId="107" xfId="5" applyFont="1" applyFill="1" applyBorder="1" applyAlignment="1">
      <alignment horizontal="center" vertical="center"/>
    </xf>
    <xf numFmtId="0" fontId="11" fillId="5" borderId="111" xfId="6" applyFont="1" applyFill="1" applyBorder="1" applyAlignment="1">
      <alignment horizontal="left" vertical="center" wrapText="1"/>
    </xf>
    <xf numFmtId="0" fontId="11" fillId="5" borderId="114" xfId="6" applyFont="1" applyFill="1" applyBorder="1" applyAlignment="1">
      <alignment horizontal="left" vertical="center" wrapText="1"/>
    </xf>
    <xf numFmtId="0" fontId="22" fillId="5" borderId="111" xfId="6" applyFont="1" applyFill="1" applyBorder="1" applyAlignment="1">
      <alignment horizontal="left" vertical="center"/>
    </xf>
    <xf numFmtId="0" fontId="22" fillId="5" borderId="114" xfId="6" applyFont="1" applyFill="1" applyBorder="1" applyAlignment="1">
      <alignment horizontal="left" vertical="center"/>
    </xf>
    <xf numFmtId="0" fontId="22" fillId="10" borderId="118" xfId="5" applyFont="1" applyFill="1" applyBorder="1" applyAlignment="1">
      <alignment horizontal="center" vertical="center"/>
    </xf>
    <xf numFmtId="0" fontId="22" fillId="10" borderId="112" xfId="5" applyFont="1" applyFill="1" applyBorder="1" applyAlignment="1">
      <alignment horizontal="center" vertical="center"/>
    </xf>
    <xf numFmtId="0" fontId="22" fillId="10" borderId="115" xfId="5" applyFont="1" applyFill="1" applyBorder="1" applyAlignment="1">
      <alignment horizontal="center" vertical="center"/>
    </xf>
    <xf numFmtId="0" fontId="22" fillId="10" borderId="109" xfId="5" applyFont="1" applyFill="1" applyBorder="1" applyAlignment="1">
      <alignment horizontal="center" vertical="center"/>
    </xf>
    <xf numFmtId="0" fontId="1" fillId="4" borderId="16" xfId="0" applyFont="1" applyFill="1" applyBorder="1" applyAlignment="1">
      <alignment horizontal="center" vertical="center" wrapText="1"/>
    </xf>
    <xf numFmtId="0" fontId="1" fillId="4" borderId="17" xfId="0" applyFont="1" applyFill="1" applyBorder="1" applyAlignment="1">
      <alignment horizontal="center" vertical="center" wrapText="1"/>
    </xf>
    <xf numFmtId="49" fontId="1" fillId="4" borderId="17" xfId="0" applyNumberFormat="1" applyFont="1" applyFill="1" applyBorder="1" applyAlignment="1">
      <alignment horizontal="center" vertical="center"/>
    </xf>
    <xf numFmtId="49" fontId="1" fillId="4" borderId="33" xfId="0" applyNumberFormat="1" applyFont="1" applyFill="1" applyBorder="1" applyAlignment="1">
      <alignment horizontal="center" vertical="center"/>
    </xf>
    <xf numFmtId="0" fontId="1" fillId="8" borderId="0" xfId="0" applyFont="1" applyFill="1" applyAlignment="1">
      <alignment horizontal="center" vertical="center"/>
    </xf>
    <xf numFmtId="0" fontId="40" fillId="10" borderId="13" xfId="0" applyFont="1" applyFill="1" applyBorder="1" applyAlignment="1">
      <alignment horizontal="center" vertical="center" wrapText="1"/>
    </xf>
    <xf numFmtId="0" fontId="40" fillId="10" borderId="13" xfId="0" applyFont="1" applyFill="1" applyBorder="1" applyAlignment="1">
      <alignment horizontal="center" vertical="center"/>
    </xf>
    <xf numFmtId="0" fontId="40" fillId="10" borderId="18" xfId="0" applyFont="1" applyFill="1" applyBorder="1" applyAlignment="1">
      <alignment horizontal="center" vertical="center" wrapText="1"/>
    </xf>
    <xf numFmtId="0" fontId="40" fillId="10" borderId="19" xfId="0" applyFont="1" applyFill="1" applyBorder="1" applyAlignment="1">
      <alignment horizontal="center" vertical="center" wrapText="1"/>
    </xf>
    <xf numFmtId="0" fontId="40" fillId="10" borderId="20" xfId="0" applyFont="1" applyFill="1" applyBorder="1" applyAlignment="1">
      <alignment horizontal="center" vertical="center" wrapText="1"/>
    </xf>
    <xf numFmtId="0" fontId="5" fillId="10" borderId="27" xfId="0" applyFont="1" applyFill="1" applyBorder="1" applyAlignment="1">
      <alignment horizontal="center" vertical="center"/>
    </xf>
    <xf numFmtId="0" fontId="5" fillId="10" borderId="22" xfId="0" applyFont="1" applyFill="1" applyBorder="1" applyAlignment="1">
      <alignment horizontal="center" vertical="center"/>
    </xf>
    <xf numFmtId="0" fontId="0" fillId="5" borderId="27" xfId="0" applyFill="1" applyBorder="1" applyAlignment="1">
      <alignment horizontal="center" vertical="center" wrapText="1"/>
    </xf>
    <xf numFmtId="0" fontId="0" fillId="5" borderId="22" xfId="0"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37" xfId="0" applyFont="1" applyFill="1" applyBorder="1" applyAlignment="1">
      <alignment horizontal="center" vertical="center" wrapText="1"/>
    </xf>
    <xf numFmtId="0" fontId="1" fillId="4" borderId="29" xfId="0" applyFont="1" applyFill="1" applyBorder="1" applyAlignment="1">
      <alignment horizontal="center" vertical="center" wrapText="1"/>
    </xf>
    <xf numFmtId="14" fontId="4" fillId="14" borderId="13" xfId="5" applyNumberFormat="1" applyFont="1" applyFill="1" applyBorder="1" applyAlignment="1">
      <alignment horizontal="center" vertical="center"/>
    </xf>
    <xf numFmtId="0" fontId="60" fillId="10" borderId="14" xfId="5" applyFont="1" applyFill="1" applyBorder="1" applyAlignment="1">
      <alignment horizontal="center" vertical="center"/>
    </xf>
    <xf numFmtId="0" fontId="60" fillId="10" borderId="15" xfId="5" applyFont="1" applyFill="1" applyBorder="1" applyAlignment="1">
      <alignment horizontal="center" vertical="center"/>
    </xf>
    <xf numFmtId="0" fontId="60" fillId="10" borderId="24" xfId="5" applyFont="1" applyFill="1" applyBorder="1" applyAlignment="1">
      <alignment horizontal="center" vertical="center"/>
    </xf>
    <xf numFmtId="0" fontId="60" fillId="5" borderId="36" xfId="5" applyFont="1" applyFill="1" applyBorder="1" applyAlignment="1">
      <alignment horizontal="left" vertical="center"/>
    </xf>
    <xf numFmtId="0" fontId="60" fillId="5" borderId="85" xfId="5" applyFont="1" applyFill="1" applyBorder="1" applyAlignment="1">
      <alignment horizontal="left" vertical="center"/>
    </xf>
    <xf numFmtId="0" fontId="61" fillId="5" borderId="83" xfId="6" applyFont="1" applyFill="1" applyBorder="1" applyAlignment="1">
      <alignment horizontal="left" vertical="center" wrapText="1"/>
    </xf>
    <xf numFmtId="0" fontId="61" fillId="5" borderId="87" xfId="6" applyFont="1" applyFill="1" applyBorder="1" applyAlignment="1">
      <alignment horizontal="left" vertical="center" wrapText="1"/>
    </xf>
    <xf numFmtId="0" fontId="60" fillId="5" borderId="14" xfId="5" applyFont="1" applyFill="1" applyBorder="1" applyAlignment="1">
      <alignment horizontal="left" vertical="center"/>
    </xf>
    <xf numFmtId="0" fontId="60" fillId="5" borderId="15" xfId="5" applyFont="1" applyFill="1" applyBorder="1" applyAlignment="1">
      <alignment horizontal="left" vertical="center"/>
    </xf>
    <xf numFmtId="0" fontId="60" fillId="5" borderId="24" xfId="5" applyFont="1" applyFill="1" applyBorder="1" applyAlignment="1">
      <alignment horizontal="left" vertical="center"/>
    </xf>
    <xf numFmtId="0" fontId="61" fillId="5" borderId="0" xfId="6" applyFont="1" applyFill="1" applyBorder="1" applyAlignment="1">
      <alignment horizontal="left" vertical="center" wrapText="1"/>
    </xf>
    <xf numFmtId="0" fontId="61" fillId="5" borderId="80" xfId="6" applyFont="1" applyFill="1" applyBorder="1" applyAlignment="1">
      <alignment horizontal="left" vertical="center" wrapText="1"/>
    </xf>
    <xf numFmtId="0" fontId="60" fillId="10" borderId="19" xfId="5" applyFont="1" applyFill="1" applyBorder="1" applyAlignment="1">
      <alignment horizontal="center" vertical="center"/>
    </xf>
    <xf numFmtId="0" fontId="60" fillId="10" borderId="22" xfId="5" applyFont="1" applyFill="1" applyBorder="1" applyAlignment="1">
      <alignment horizontal="center" vertical="center"/>
    </xf>
    <xf numFmtId="0" fontId="60" fillId="10" borderId="27" xfId="5" applyFont="1" applyFill="1" applyBorder="1" applyAlignment="1">
      <alignment horizontal="center" vertical="center"/>
    </xf>
    <xf numFmtId="0" fontId="61" fillId="5" borderId="38" xfId="6" applyFont="1" applyFill="1" applyBorder="1" applyAlignment="1">
      <alignment horizontal="left" vertical="center" wrapText="1"/>
    </xf>
    <xf numFmtId="0" fontId="60" fillId="10" borderId="18" xfId="5" applyFont="1" applyFill="1" applyBorder="1" applyAlignment="1">
      <alignment horizontal="center" vertical="center"/>
    </xf>
    <xf numFmtId="0" fontId="2" fillId="5"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2" fillId="5" borderId="14" xfId="0" applyFont="1" applyFill="1" applyBorder="1" applyAlignment="1">
      <alignment horizontal="center" vertical="center" wrapText="1"/>
    </xf>
    <xf numFmtId="0" fontId="2" fillId="5" borderId="15" xfId="0" applyFont="1" applyFill="1" applyBorder="1" applyAlignment="1">
      <alignment horizontal="center" vertical="center" wrapText="1"/>
    </xf>
    <xf numFmtId="0" fontId="2" fillId="5" borderId="16"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20" xfId="0" applyFont="1" applyFill="1" applyBorder="1" applyAlignment="1">
      <alignment horizontal="center" vertical="center" wrapText="1"/>
    </xf>
    <xf numFmtId="49" fontId="1" fillId="4" borderId="29" xfId="0" applyNumberFormat="1" applyFont="1" applyFill="1" applyBorder="1" applyAlignment="1">
      <alignment horizontal="center" vertical="center"/>
    </xf>
    <xf numFmtId="0" fontId="14" fillId="5" borderId="18" xfId="0" applyFont="1" applyFill="1" applyBorder="1" applyAlignment="1">
      <alignment horizontal="center" vertical="center"/>
    </xf>
    <xf numFmtId="0" fontId="14" fillId="5" borderId="22" xfId="0" applyFont="1" applyFill="1" applyBorder="1" applyAlignment="1">
      <alignment horizontal="center"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22" xfId="0" applyFont="1" applyFill="1" applyBorder="1" applyAlignment="1">
      <alignment horizontal="center" vertical="center" wrapText="1"/>
    </xf>
    <xf numFmtId="0" fontId="2" fillId="0" borderId="19" xfId="0" applyFont="1" applyFill="1" applyBorder="1" applyAlignment="1">
      <alignment horizontal="center" vertical="center"/>
    </xf>
    <xf numFmtId="0" fontId="2" fillId="0" borderId="20" xfId="0" applyFont="1" applyFill="1" applyBorder="1" applyAlignment="1">
      <alignment horizontal="center" vertical="center"/>
    </xf>
    <xf numFmtId="0" fontId="7" fillId="10" borderId="75" xfId="0" applyFont="1" applyFill="1" applyBorder="1" applyAlignment="1">
      <alignment horizontal="center" vertical="center"/>
    </xf>
    <xf numFmtId="0" fontId="7" fillId="10" borderId="73" xfId="0" applyFont="1" applyFill="1" applyBorder="1" applyAlignment="1">
      <alignment horizontal="center" vertical="center"/>
    </xf>
    <xf numFmtId="0" fontId="7" fillId="10" borderId="69" xfId="0" applyFont="1" applyFill="1" applyBorder="1" applyAlignment="1">
      <alignment horizontal="center" vertical="center"/>
    </xf>
    <xf numFmtId="0" fontId="37" fillId="10" borderId="53" xfId="0" applyFont="1" applyFill="1" applyBorder="1" applyAlignment="1">
      <alignment horizontal="center" vertical="center"/>
    </xf>
    <xf numFmtId="0" fontId="37" fillId="10" borderId="68" xfId="0" applyFont="1" applyFill="1" applyBorder="1" applyAlignment="1">
      <alignment horizontal="center" vertical="center"/>
    </xf>
    <xf numFmtId="0" fontId="36" fillId="5" borderId="53" xfId="0" applyFont="1" applyFill="1" applyBorder="1" applyAlignment="1">
      <alignment horizontal="center" vertical="center" wrapText="1"/>
    </xf>
    <xf numFmtId="0" fontId="36" fillId="5" borderId="68" xfId="0" applyFont="1" applyFill="1" applyBorder="1" applyAlignment="1">
      <alignment horizontal="center" vertical="center" wrapText="1"/>
    </xf>
    <xf numFmtId="0" fontId="1" fillId="4" borderId="18" xfId="0" applyFont="1" applyFill="1" applyBorder="1" applyAlignment="1">
      <alignment horizontal="center" vertical="center" wrapText="1"/>
    </xf>
    <xf numFmtId="0" fontId="37" fillId="10" borderId="13" xfId="0" applyFont="1" applyFill="1" applyBorder="1" applyAlignment="1">
      <alignment horizontal="center" vertical="center" wrapText="1"/>
    </xf>
    <xf numFmtId="0" fontId="37" fillId="10" borderId="18" xfId="0" applyFont="1" applyFill="1" applyBorder="1" applyAlignment="1">
      <alignment horizontal="center" vertical="center" wrapText="1"/>
    </xf>
    <xf numFmtId="0" fontId="37" fillId="10" borderId="74" xfId="0" applyFont="1" applyFill="1" applyBorder="1" applyAlignment="1">
      <alignment horizontal="center" vertical="center"/>
    </xf>
    <xf numFmtId="0" fontId="36" fillId="5" borderId="74" xfId="0" applyFont="1" applyFill="1" applyBorder="1" applyAlignment="1">
      <alignment horizontal="center" vertical="center" wrapText="1"/>
    </xf>
    <xf numFmtId="0" fontId="36" fillId="5" borderId="75" xfId="0" applyFont="1" applyFill="1" applyBorder="1" applyAlignment="1">
      <alignment horizontal="center" vertical="center" wrapText="1"/>
    </xf>
    <xf numFmtId="0" fontId="36" fillId="5" borderId="69" xfId="0" applyFont="1" applyFill="1" applyBorder="1" applyAlignment="1">
      <alignment horizontal="center" vertical="center" wrapText="1"/>
    </xf>
    <xf numFmtId="0" fontId="37" fillId="10" borderId="75" xfId="0" applyFont="1" applyFill="1" applyBorder="1" applyAlignment="1">
      <alignment horizontal="center" vertical="center"/>
    </xf>
    <xf numFmtId="0" fontId="37" fillId="10" borderId="69" xfId="0" applyFont="1" applyFill="1" applyBorder="1" applyAlignment="1">
      <alignment horizontal="center" vertical="center"/>
    </xf>
    <xf numFmtId="0" fontId="7" fillId="10" borderId="53" xfId="0" applyFont="1" applyFill="1" applyBorder="1" applyAlignment="1">
      <alignment horizontal="center" vertical="center"/>
    </xf>
    <xf numFmtId="0" fontId="7" fillId="10" borderId="68" xfId="0" applyFont="1" applyFill="1" applyBorder="1" applyAlignment="1">
      <alignment horizontal="center" vertical="center"/>
    </xf>
    <xf numFmtId="0" fontId="36" fillId="5" borderId="53" xfId="0" applyFont="1" applyFill="1" applyBorder="1" applyAlignment="1">
      <alignment horizontal="center" vertical="center"/>
    </xf>
    <xf numFmtId="0" fontId="36" fillId="5" borderId="68" xfId="0" applyFont="1" applyFill="1" applyBorder="1" applyAlignment="1">
      <alignment horizontal="center" vertical="center"/>
    </xf>
    <xf numFmtId="0" fontId="2" fillId="0" borderId="53" xfId="0" applyFont="1" applyBorder="1" applyAlignment="1">
      <alignment horizontal="center" vertical="center"/>
    </xf>
    <xf numFmtId="165" fontId="2" fillId="5" borderId="53" xfId="0" applyNumberFormat="1" applyFont="1" applyFill="1" applyBorder="1" applyAlignment="1">
      <alignment horizontal="center" vertical="center"/>
    </xf>
    <xf numFmtId="0" fontId="2" fillId="18" borderId="53" xfId="0" applyFont="1" applyFill="1" applyBorder="1" applyAlignment="1">
      <alignment horizontal="center" vertical="center"/>
    </xf>
    <xf numFmtId="0" fontId="2" fillId="18" borderId="68" xfId="0" applyFont="1" applyFill="1" applyBorder="1" applyAlignment="1">
      <alignment horizontal="center" vertical="center"/>
    </xf>
    <xf numFmtId="165" fontId="2" fillId="18" borderId="53" xfId="0" applyNumberFormat="1" applyFont="1" applyFill="1" applyBorder="1" applyAlignment="1">
      <alignment horizontal="center" vertical="center"/>
    </xf>
    <xf numFmtId="0" fontId="2" fillId="0" borderId="75" xfId="0" applyFont="1" applyBorder="1" applyAlignment="1">
      <alignment horizontal="center" vertical="center"/>
    </xf>
    <xf numFmtId="0" fontId="2" fillId="0" borderId="67" xfId="0" applyFont="1" applyBorder="1" applyAlignment="1">
      <alignment horizontal="center" vertical="center"/>
    </xf>
    <xf numFmtId="0" fontId="2" fillId="0" borderId="75" xfId="0" applyFont="1" applyBorder="1" applyAlignment="1">
      <alignment horizontal="center" vertical="center" wrapText="1"/>
    </xf>
    <xf numFmtId="0" fontId="2" fillId="0" borderId="67" xfId="0" applyFont="1" applyBorder="1" applyAlignment="1">
      <alignment horizontal="center" vertical="center" wrapText="1"/>
    </xf>
    <xf numFmtId="0" fontId="2" fillId="0" borderId="73" xfId="0" applyFont="1" applyBorder="1" applyAlignment="1">
      <alignment horizontal="center" vertical="center"/>
    </xf>
    <xf numFmtId="0" fontId="2" fillId="0" borderId="74" xfId="0" applyFont="1" applyBorder="1" applyAlignment="1">
      <alignment horizontal="center" vertical="center" wrapText="1"/>
    </xf>
    <xf numFmtId="0" fontId="7" fillId="10" borderId="74" xfId="0" applyFont="1" applyFill="1" applyBorder="1" applyAlignment="1">
      <alignment horizontal="center" vertical="center"/>
    </xf>
    <xf numFmtId="0" fontId="36" fillId="5" borderId="74" xfId="0" applyFont="1" applyFill="1" applyBorder="1" applyAlignment="1">
      <alignment horizontal="center" vertical="center"/>
    </xf>
    <xf numFmtId="0" fontId="7" fillId="10" borderId="70" xfId="0" applyFont="1" applyFill="1" applyBorder="1" applyAlignment="1">
      <alignment horizontal="center" vertical="center"/>
    </xf>
    <xf numFmtId="0" fontId="7" fillId="10" borderId="67" xfId="0" applyFont="1" applyFill="1" applyBorder="1" applyAlignment="1">
      <alignment horizontal="center" vertical="center"/>
    </xf>
    <xf numFmtId="0" fontId="36" fillId="5" borderId="70" xfId="0" applyFont="1" applyFill="1" applyBorder="1" applyAlignment="1">
      <alignment horizontal="center" vertical="center"/>
    </xf>
    <xf numFmtId="0" fontId="36" fillId="5" borderId="67" xfId="0" applyFont="1" applyFill="1" applyBorder="1" applyAlignment="1">
      <alignment horizontal="center" vertical="center"/>
    </xf>
    <xf numFmtId="0" fontId="2" fillId="0" borderId="53" xfId="0" applyFont="1" applyBorder="1" applyAlignment="1">
      <alignment horizontal="center" vertical="center" wrapText="1"/>
    </xf>
    <xf numFmtId="0" fontId="2" fillId="19" borderId="53" xfId="0" applyFont="1" applyFill="1" applyBorder="1" applyAlignment="1">
      <alignment horizontal="center" vertical="center" wrapText="1"/>
    </xf>
    <xf numFmtId="0" fontId="1" fillId="4" borderId="17" xfId="0" applyFont="1" applyFill="1" applyBorder="1" applyAlignment="1">
      <alignment horizontal="center" vertical="center"/>
    </xf>
    <xf numFmtId="0" fontId="1" fillId="4" borderId="33" xfId="0" applyFont="1" applyFill="1" applyBorder="1" applyAlignment="1">
      <alignment horizontal="center" vertical="center"/>
    </xf>
    <xf numFmtId="0" fontId="36" fillId="0" borderId="75" xfId="0" applyFont="1" applyBorder="1" applyAlignment="1">
      <alignment horizontal="center" vertical="center"/>
    </xf>
    <xf numFmtId="0" fontId="36" fillId="0" borderId="69" xfId="0" applyFont="1" applyBorder="1" applyAlignment="1">
      <alignment horizontal="center" vertical="center"/>
    </xf>
    <xf numFmtId="0" fontId="36" fillId="0" borderId="67" xfId="0" applyFont="1" applyBorder="1" applyAlignment="1">
      <alignment horizontal="center" vertical="center"/>
    </xf>
    <xf numFmtId="0" fontId="36" fillId="5" borderId="67" xfId="0" applyFont="1" applyFill="1" applyBorder="1" applyAlignment="1">
      <alignment horizontal="center" vertical="center" wrapText="1"/>
    </xf>
    <xf numFmtId="0" fontId="36" fillId="18" borderId="75" xfId="0" applyFont="1" applyFill="1" applyBorder="1" applyAlignment="1">
      <alignment horizontal="center" vertical="center" wrapText="1"/>
    </xf>
    <xf numFmtId="0" fontId="36" fillId="18" borderId="67" xfId="0" applyFont="1" applyFill="1" applyBorder="1" applyAlignment="1">
      <alignment horizontal="center" vertical="center" wrapText="1"/>
    </xf>
    <xf numFmtId="0" fontId="36" fillId="5" borderId="73" xfId="0" applyFont="1" applyFill="1" applyBorder="1" applyAlignment="1">
      <alignment horizontal="center" vertical="center" wrapText="1"/>
    </xf>
    <xf numFmtId="0" fontId="2" fillId="19" borderId="53" xfId="0" applyFont="1" applyFill="1" applyBorder="1" applyAlignment="1">
      <alignment horizontal="center" vertical="center"/>
    </xf>
    <xf numFmtId="0" fontId="2" fillId="19" borderId="68" xfId="0" applyFont="1" applyFill="1" applyBorder="1" applyAlignment="1">
      <alignment horizontal="center" vertical="center"/>
    </xf>
    <xf numFmtId="0" fontId="2" fillId="18" borderId="53" xfId="0" applyFont="1" applyFill="1" applyBorder="1" applyAlignment="1">
      <alignment horizontal="center" vertical="center" wrapText="1"/>
    </xf>
    <xf numFmtId="0" fontId="2" fillId="18" borderId="68" xfId="0" applyFont="1" applyFill="1" applyBorder="1" applyAlignment="1">
      <alignment horizontal="center" vertical="center" wrapText="1"/>
    </xf>
    <xf numFmtId="0" fontId="0" fillId="5" borderId="147" xfId="0" applyFill="1" applyBorder="1" applyAlignment="1">
      <alignment horizontal="center" vertical="center" wrapText="1"/>
    </xf>
    <xf numFmtId="0" fontId="5" fillId="0" borderId="6" xfId="0" applyFont="1" applyBorder="1" applyAlignment="1">
      <alignment horizontal="center" vertical="center"/>
    </xf>
    <xf numFmtId="0" fontId="5" fillId="0" borderId="8" xfId="0" applyFont="1" applyBorder="1" applyAlignment="1">
      <alignment horizontal="center" vertical="center"/>
    </xf>
    <xf numFmtId="0" fontId="5" fillId="0" borderId="7" xfId="0" applyFont="1" applyBorder="1" applyAlignment="1">
      <alignment horizontal="center" vertical="center"/>
    </xf>
    <xf numFmtId="0" fontId="0" fillId="11" borderId="6" xfId="0" applyFill="1" applyBorder="1" applyAlignment="1">
      <alignment horizontal="center" vertical="center"/>
    </xf>
    <xf numFmtId="0" fontId="0" fillId="11" borderId="7" xfId="0" applyFill="1" applyBorder="1" applyAlignment="1">
      <alignment horizontal="center" vertical="center"/>
    </xf>
    <xf numFmtId="0" fontId="5" fillId="0" borderId="1" xfId="0" applyFont="1" applyBorder="1" applyAlignment="1">
      <alignment horizontal="center" vertical="center"/>
    </xf>
    <xf numFmtId="0" fontId="22" fillId="10" borderId="21" xfId="5" applyFont="1" applyFill="1" applyBorder="1" applyAlignment="1">
      <alignment horizontal="center" vertical="center"/>
    </xf>
    <xf numFmtId="0" fontId="22" fillId="10" borderId="13" xfId="5" applyFont="1" applyFill="1" applyBorder="1" applyAlignment="1">
      <alignment horizontal="center" vertical="center"/>
    </xf>
    <xf numFmtId="0" fontId="22" fillId="10" borderId="23" xfId="5" applyFont="1" applyFill="1" applyBorder="1" applyAlignment="1">
      <alignment horizontal="center" vertical="center"/>
    </xf>
    <xf numFmtId="0" fontId="22" fillId="10" borderId="90" xfId="6" applyFont="1" applyFill="1" applyBorder="1" applyAlignment="1">
      <alignment horizontal="left" vertical="center"/>
    </xf>
    <xf numFmtId="0" fontId="22" fillId="10" borderId="91" xfId="6" applyFont="1" applyFill="1" applyBorder="1" applyAlignment="1">
      <alignment horizontal="left" vertical="center"/>
    </xf>
    <xf numFmtId="0" fontId="22" fillId="10" borderId="26" xfId="5" applyFont="1" applyFill="1" applyBorder="1" applyAlignment="1">
      <alignment horizontal="center" vertical="center"/>
    </xf>
    <xf numFmtId="0" fontId="51" fillId="10" borderId="20" xfId="5" applyFont="1" applyFill="1" applyBorder="1" applyAlignment="1">
      <alignment horizontal="center" vertical="center"/>
    </xf>
    <xf numFmtId="0" fontId="51" fillId="10" borderId="21" xfId="5" applyFont="1" applyFill="1" applyBorder="1" applyAlignment="1">
      <alignment horizontal="center" vertical="center"/>
    </xf>
    <xf numFmtId="0" fontId="51" fillId="10" borderId="13" xfId="5" applyFont="1" applyFill="1" applyBorder="1" applyAlignment="1">
      <alignment horizontal="center" vertical="center"/>
    </xf>
    <xf numFmtId="0" fontId="22" fillId="10" borderId="27" xfId="5" quotePrefix="1" applyFont="1" applyFill="1" applyBorder="1" applyAlignment="1">
      <alignment horizontal="center" vertical="center"/>
    </xf>
    <xf numFmtId="0" fontId="22" fillId="10" borderId="19" xfId="5" quotePrefix="1" applyFont="1" applyFill="1" applyBorder="1" applyAlignment="1">
      <alignment horizontal="center" vertical="center"/>
    </xf>
    <xf numFmtId="0" fontId="22" fillId="10" borderId="22" xfId="5" quotePrefix="1" applyFont="1" applyFill="1" applyBorder="1" applyAlignment="1">
      <alignment horizontal="center" vertical="center"/>
    </xf>
    <xf numFmtId="0" fontId="7" fillId="10" borderId="18" xfId="0" quotePrefix="1" applyFont="1" applyFill="1" applyBorder="1" applyAlignment="1">
      <alignment horizontal="center" vertical="center"/>
    </xf>
    <xf numFmtId="0" fontId="7" fillId="10" borderId="22" xfId="0" quotePrefix="1" applyFont="1" applyFill="1" applyBorder="1" applyAlignment="1">
      <alignment horizontal="center" vertical="center"/>
    </xf>
    <xf numFmtId="0" fontId="7" fillId="10" borderId="19" xfId="0" quotePrefix="1" applyFont="1" applyFill="1" applyBorder="1" applyAlignment="1">
      <alignment horizontal="center" vertical="center"/>
    </xf>
    <xf numFmtId="0" fontId="7" fillId="10" borderId="27" xfId="0" quotePrefix="1" applyFont="1" applyFill="1" applyBorder="1" applyAlignment="1">
      <alignment horizontal="center" vertical="center"/>
    </xf>
    <xf numFmtId="0" fontId="7" fillId="10" borderId="18" xfId="0" applyFont="1" applyFill="1" applyBorder="1" applyAlignment="1">
      <alignment horizontal="center" vertical="center"/>
    </xf>
    <xf numFmtId="0" fontId="7" fillId="10" borderId="19" xfId="0" applyFont="1" applyFill="1" applyBorder="1" applyAlignment="1">
      <alignment horizontal="center" vertical="center"/>
    </xf>
    <xf numFmtId="0" fontId="7" fillId="10" borderId="22" xfId="0" applyFont="1" applyFill="1" applyBorder="1" applyAlignment="1">
      <alignment horizontal="center" vertical="center"/>
    </xf>
    <xf numFmtId="0" fontId="7" fillId="10" borderId="27" xfId="0" applyFont="1" applyFill="1" applyBorder="1" applyAlignment="1">
      <alignment horizontal="center" vertical="center"/>
    </xf>
    <xf numFmtId="0" fontId="67" fillId="5" borderId="10" xfId="7" applyFont="1" applyFill="1" applyBorder="1" applyAlignment="1">
      <alignment horizontal="center" vertical="center"/>
    </xf>
    <xf numFmtId="0" fontId="67" fillId="5" borderId="11" xfId="7" applyFont="1" applyFill="1" applyBorder="1" applyAlignment="1">
      <alignment horizontal="center" vertical="center"/>
    </xf>
    <xf numFmtId="0" fontId="68" fillId="5" borderId="11" xfId="7" applyFont="1" applyFill="1" applyBorder="1" applyAlignment="1">
      <alignment horizontal="center" vertical="center"/>
    </xf>
    <xf numFmtId="0" fontId="68" fillId="5" borderId="0" xfId="7" applyFont="1" applyFill="1" applyBorder="1" applyAlignment="1">
      <alignment horizontal="center" vertical="center"/>
    </xf>
    <xf numFmtId="0" fontId="68" fillId="5" borderId="130" xfId="7" applyFont="1" applyFill="1" applyBorder="1" applyAlignment="1">
      <alignment horizontal="center" vertical="center"/>
    </xf>
    <xf numFmtId="0" fontId="70" fillId="5" borderId="127" xfId="7" applyFont="1" applyFill="1" applyBorder="1" applyAlignment="1">
      <alignment horizontal="center" vertical="center"/>
    </xf>
    <xf numFmtId="0" fontId="70" fillId="5" borderId="0" xfId="7" applyFont="1" applyFill="1" applyBorder="1" applyAlignment="1">
      <alignment horizontal="center" vertical="center"/>
    </xf>
    <xf numFmtId="0" fontId="70" fillId="5" borderId="129" xfId="7" applyFont="1" applyFill="1" applyBorder="1" applyAlignment="1">
      <alignment horizontal="center" vertical="center"/>
    </xf>
    <xf numFmtId="0" fontId="70" fillId="5" borderId="130" xfId="7" applyFont="1" applyFill="1" applyBorder="1" applyAlignment="1">
      <alignment horizontal="center" vertical="center"/>
    </xf>
    <xf numFmtId="0" fontId="7" fillId="10" borderId="13" xfId="0" applyFont="1" applyFill="1" applyBorder="1" applyAlignment="1">
      <alignment horizontal="center" vertical="center"/>
    </xf>
    <xf numFmtId="0" fontId="14" fillId="11" borderId="0" xfId="0" applyFont="1" applyFill="1" applyAlignment="1">
      <alignment horizontal="left" vertical="top" wrapText="1"/>
    </xf>
    <xf numFmtId="0" fontId="7" fillId="10" borderId="20" xfId="0" applyFont="1" applyFill="1" applyBorder="1" applyAlignment="1">
      <alignment horizontal="center" vertical="center"/>
    </xf>
    <xf numFmtId="0" fontId="7" fillId="11" borderId="18" xfId="0" applyFont="1" applyFill="1" applyBorder="1" applyAlignment="1">
      <alignment horizontal="center" vertical="center"/>
    </xf>
    <xf numFmtId="0" fontId="7" fillId="11" borderId="20" xfId="0" applyFont="1" applyFill="1" applyBorder="1" applyAlignment="1">
      <alignment horizontal="center" vertical="center"/>
    </xf>
    <xf numFmtId="0" fontId="7" fillId="5" borderId="0" xfId="0" applyFont="1" applyFill="1" applyBorder="1" applyAlignment="1">
      <alignment horizontal="center" vertical="center"/>
    </xf>
    <xf numFmtId="0" fontId="1" fillId="4" borderId="23" xfId="0" quotePrefix="1" applyFont="1" applyFill="1" applyBorder="1" applyAlignment="1">
      <alignment horizontal="left" vertical="center"/>
    </xf>
    <xf numFmtId="0" fontId="1" fillId="4" borderId="29" xfId="0" quotePrefix="1" applyFont="1" applyFill="1" applyBorder="1" applyAlignment="1">
      <alignment horizontal="left" vertical="center"/>
    </xf>
    <xf numFmtId="0" fontId="1" fillId="4" borderId="23" xfId="0" applyFont="1" applyFill="1" applyBorder="1" applyAlignment="1">
      <alignment horizontal="left" vertical="center"/>
    </xf>
    <xf numFmtId="0" fontId="1" fillId="4" borderId="29" xfId="0" applyFont="1" applyFill="1" applyBorder="1" applyAlignment="1">
      <alignment horizontal="left" vertical="center"/>
    </xf>
    <xf numFmtId="0" fontId="2" fillId="5" borderId="18" xfId="0" applyFont="1" applyFill="1" applyBorder="1" applyAlignment="1">
      <alignment horizontal="center" vertical="center"/>
    </xf>
    <xf numFmtId="0" fontId="2" fillId="5" borderId="19"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20" xfId="0" applyFont="1" applyFill="1" applyBorder="1" applyAlignment="1">
      <alignment horizontal="center" vertical="center"/>
    </xf>
    <xf numFmtId="165" fontId="7" fillId="10" borderId="32" xfId="0" applyNumberFormat="1" applyFont="1" applyFill="1" applyBorder="1" applyAlignment="1">
      <alignment horizontal="center" vertical="center"/>
    </xf>
    <xf numFmtId="165" fontId="7" fillId="10" borderId="33" xfId="0" applyNumberFormat="1" applyFont="1" applyFill="1" applyBorder="1" applyAlignment="1">
      <alignment horizontal="center" vertical="center"/>
    </xf>
    <xf numFmtId="0" fontId="5" fillId="10" borderId="1" xfId="0" applyFont="1" applyFill="1" applyBorder="1" applyAlignment="1">
      <alignment horizontal="center" vertical="top"/>
    </xf>
    <xf numFmtId="0" fontId="5" fillId="10" borderId="1" xfId="0" applyFont="1" applyFill="1" applyBorder="1" applyAlignment="1">
      <alignment horizontal="center"/>
    </xf>
    <xf numFmtId="0" fontId="5" fillId="10" borderId="6" xfId="0" applyFont="1" applyFill="1" applyBorder="1" applyAlignment="1">
      <alignment horizontal="center" vertical="center" wrapText="1"/>
    </xf>
    <xf numFmtId="0" fontId="5" fillId="10" borderId="7" xfId="0"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18" fillId="0" borderId="2" xfId="0" applyFont="1" applyBorder="1" applyAlignment="1">
      <alignment horizontal="left" vertical="center"/>
    </xf>
    <xf numFmtId="0" fontId="18" fillId="0" borderId="3" xfId="0" applyFont="1" applyBorder="1" applyAlignment="1">
      <alignment horizontal="left" vertical="center"/>
    </xf>
    <xf numFmtId="0" fontId="18" fillId="0" borderId="4" xfId="0" applyFont="1" applyBorder="1" applyAlignment="1">
      <alignment horizontal="left" vertical="center"/>
    </xf>
    <xf numFmtId="0" fontId="0" fillId="11" borderId="1" xfId="0" applyFill="1" applyBorder="1" applyAlignment="1">
      <alignment horizontal="center" vertical="center"/>
    </xf>
    <xf numFmtId="0" fontId="0" fillId="0" borderId="1" xfId="0" applyFill="1" applyBorder="1" applyAlignment="1">
      <alignment horizontal="center" vertical="center"/>
    </xf>
    <xf numFmtId="0" fontId="20" fillId="10" borderId="13" xfId="0" applyFont="1" applyFill="1" applyBorder="1" applyAlignment="1">
      <alignment horizontal="center" vertical="center"/>
    </xf>
    <xf numFmtId="0" fontId="20" fillId="10" borderId="18" xfId="0" applyFont="1" applyFill="1" applyBorder="1" applyAlignment="1">
      <alignment horizontal="center" vertical="center"/>
    </xf>
    <xf numFmtId="0" fontId="20" fillId="10" borderId="20" xfId="0" applyFont="1" applyFill="1" applyBorder="1" applyAlignment="1">
      <alignment horizontal="center" vertical="center"/>
    </xf>
    <xf numFmtId="0" fontId="0" fillId="0" borderId="0" xfId="0" applyAlignment="1">
      <alignment horizontal="left" vertical="top" wrapText="1"/>
    </xf>
    <xf numFmtId="0" fontId="1" fillId="4" borderId="23" xfId="0" quotePrefix="1" applyFont="1" applyFill="1" applyBorder="1" applyAlignment="1">
      <alignment horizontal="center" vertical="center"/>
    </xf>
    <xf numFmtId="0" fontId="1" fillId="4" borderId="37" xfId="0" quotePrefix="1" applyFont="1" applyFill="1" applyBorder="1" applyAlignment="1">
      <alignment horizontal="center" vertical="center"/>
    </xf>
    <xf numFmtId="0" fontId="0" fillId="0" borderId="1" xfId="0" applyBorder="1" applyAlignment="1">
      <alignment horizontal="center" vertical="center"/>
    </xf>
    <xf numFmtId="0" fontId="0" fillId="0" borderId="166" xfId="0" applyBorder="1" applyAlignment="1">
      <alignment horizontal="center" vertical="center"/>
    </xf>
    <xf numFmtId="0" fontId="0" fillId="0" borderId="162" xfId="0" applyBorder="1" applyAlignment="1">
      <alignment horizontal="center" vertical="center"/>
    </xf>
    <xf numFmtId="0" fontId="0" fillId="0" borderId="0" xfId="0" applyAlignment="1">
      <alignment horizontal="left" vertical="center" wrapText="1"/>
    </xf>
    <xf numFmtId="0" fontId="0" fillId="0" borderId="0" xfId="0" applyBorder="1" applyAlignment="1">
      <alignment horizontal="left" vertical="center" wrapText="1"/>
    </xf>
    <xf numFmtId="0" fontId="14" fillId="11" borderId="6" xfId="0" applyFont="1" applyFill="1" applyBorder="1" applyAlignment="1">
      <alignment horizontal="center" vertical="center"/>
    </xf>
    <xf numFmtId="0" fontId="14" fillId="11" borderId="8" xfId="0" applyFont="1" applyFill="1" applyBorder="1" applyAlignment="1">
      <alignment horizontal="center" vertical="center"/>
    </xf>
    <xf numFmtId="0" fontId="0" fillId="12" borderId="159" xfId="0" applyFill="1" applyBorder="1" applyAlignment="1">
      <alignment horizontal="center" vertical="center"/>
    </xf>
    <xf numFmtId="0" fontId="0" fillId="12" borderId="160" xfId="0" applyFill="1" applyBorder="1" applyAlignment="1">
      <alignment horizontal="center" vertical="center"/>
    </xf>
    <xf numFmtId="0" fontId="0" fillId="33" borderId="151" xfId="0" applyFill="1" applyBorder="1" applyAlignment="1">
      <alignment horizontal="center" vertical="center"/>
    </xf>
    <xf numFmtId="0" fontId="0" fillId="33" borderId="152"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11" borderId="8" xfId="0" applyFill="1" applyBorder="1" applyAlignment="1">
      <alignment horizontal="center" vertical="center"/>
    </xf>
    <xf numFmtId="0" fontId="0" fillId="33" borderId="2" xfId="0" applyFill="1" applyBorder="1" applyAlignment="1">
      <alignment horizontal="center" vertical="center"/>
    </xf>
    <xf numFmtId="0" fontId="0" fillId="33" borderId="4" xfId="0" applyFill="1" applyBorder="1" applyAlignment="1">
      <alignment horizontal="center" vertical="center"/>
    </xf>
    <xf numFmtId="0" fontId="77" fillId="33" borderId="2" xfId="0" applyFont="1" applyFill="1" applyBorder="1" applyAlignment="1">
      <alignment horizontal="center" vertical="center"/>
    </xf>
    <xf numFmtId="0" fontId="77" fillId="33" borderId="4" xfId="0" applyFont="1" applyFill="1" applyBorder="1" applyAlignment="1">
      <alignment horizontal="center" vertical="center"/>
    </xf>
    <xf numFmtId="0" fontId="0" fillId="33" borderId="1" xfId="0" applyFill="1" applyBorder="1" applyAlignment="1">
      <alignment horizontal="center" vertical="center"/>
    </xf>
    <xf numFmtId="0" fontId="0" fillId="12" borderId="2" xfId="0" applyFill="1" applyBorder="1" applyAlignment="1">
      <alignment horizontal="center" vertical="center"/>
    </xf>
    <xf numFmtId="0" fontId="0" fillId="12" borderId="4" xfId="0" applyFill="1" applyBorder="1" applyAlignment="1">
      <alignment horizontal="center" vertical="center"/>
    </xf>
    <xf numFmtId="0" fontId="77" fillId="12" borderId="2" xfId="0" applyFont="1" applyFill="1" applyBorder="1" applyAlignment="1">
      <alignment horizontal="center" vertical="center"/>
    </xf>
    <xf numFmtId="0" fontId="77" fillId="12" borderId="4" xfId="0" applyFont="1" applyFill="1" applyBorder="1" applyAlignment="1">
      <alignment horizontal="center" vertical="center"/>
    </xf>
    <xf numFmtId="0" fontId="0" fillId="12" borderId="1" xfId="0" applyFill="1" applyBorder="1" applyAlignment="1">
      <alignment horizontal="center" vertical="center"/>
    </xf>
    <xf numFmtId="0" fontId="0" fillId="0" borderId="163" xfId="0" applyBorder="1" applyAlignment="1">
      <alignment horizontal="center" vertical="center"/>
    </xf>
    <xf numFmtId="0" fontId="0" fillId="0" borderId="161" xfId="0" applyBorder="1" applyAlignment="1">
      <alignment horizontal="center" vertical="center"/>
    </xf>
    <xf numFmtId="0" fontId="0" fillId="0" borderId="164" xfId="0" applyBorder="1" applyAlignment="1">
      <alignment horizontal="center" vertical="center"/>
    </xf>
    <xf numFmtId="0" fontId="0" fillId="0" borderId="165" xfId="0" applyBorder="1" applyAlignment="1">
      <alignment horizontal="center" vertical="center"/>
    </xf>
    <xf numFmtId="0" fontId="0" fillId="33" borderId="2" xfId="0" applyFill="1" applyBorder="1" applyAlignment="1">
      <alignment horizontal="center"/>
    </xf>
    <xf numFmtId="0" fontId="0" fillId="33" borderId="4" xfId="0" applyFill="1" applyBorder="1" applyAlignment="1">
      <alignment horizontal="center"/>
    </xf>
    <xf numFmtId="0" fontId="0" fillId="33" borderId="3" xfId="0" applyFill="1" applyBorder="1" applyAlignment="1">
      <alignment horizontal="center"/>
    </xf>
    <xf numFmtId="0" fontId="0" fillId="12" borderId="2" xfId="0" applyFill="1" applyBorder="1" applyAlignment="1">
      <alignment horizontal="center"/>
    </xf>
    <xf numFmtId="0" fontId="0" fillId="12" borderId="4" xfId="0" applyFill="1" applyBorder="1" applyAlignment="1">
      <alignment horizontal="center"/>
    </xf>
    <xf numFmtId="0" fontId="0" fillId="12" borderId="3" xfId="0" applyFill="1" applyBorder="1" applyAlignment="1">
      <alignment horizontal="center"/>
    </xf>
    <xf numFmtId="0" fontId="5" fillId="0" borderId="1" xfId="0" applyFont="1" applyBorder="1" applyAlignment="1">
      <alignment horizontal="center"/>
    </xf>
    <xf numFmtId="0" fontId="5" fillId="0" borderId="162" xfId="0" applyFont="1" applyBorder="1" applyAlignment="1">
      <alignment horizontal="center"/>
    </xf>
    <xf numFmtId="0" fontId="5" fillId="0" borderId="163" xfId="0" applyFont="1" applyBorder="1" applyAlignment="1">
      <alignment horizontal="center"/>
    </xf>
    <xf numFmtId="0" fontId="5" fillId="0" borderId="164" xfId="0" applyFont="1" applyBorder="1" applyAlignment="1">
      <alignment horizontal="center"/>
    </xf>
    <xf numFmtId="0" fontId="5" fillId="0" borderId="2" xfId="0" applyFont="1" applyBorder="1" applyAlignment="1">
      <alignment horizontal="center"/>
    </xf>
    <xf numFmtId="0" fontId="5" fillId="0" borderId="4" xfId="0" applyFont="1" applyBorder="1" applyAlignment="1">
      <alignment horizontal="center"/>
    </xf>
    <xf numFmtId="0" fontId="5" fillId="0" borderId="1" xfId="0" applyFont="1" applyBorder="1" applyAlignment="1">
      <alignment horizontal="center" vertical="top" wrapText="1"/>
    </xf>
    <xf numFmtId="0" fontId="0" fillId="0" borderId="1" xfId="0" applyBorder="1" applyAlignment="1">
      <alignment horizontal="center" vertical="top"/>
    </xf>
    <xf numFmtId="0" fontId="5" fillId="0" borderId="3" xfId="0" applyFont="1" applyBorder="1" applyAlignment="1">
      <alignment horizontal="center"/>
    </xf>
    <xf numFmtId="0" fontId="5" fillId="0" borderId="2" xfId="0" applyFont="1" applyBorder="1" applyAlignment="1">
      <alignment horizontal="right"/>
    </xf>
    <xf numFmtId="0" fontId="5" fillId="0" borderId="4" xfId="0" applyFont="1" applyBorder="1" applyAlignment="1">
      <alignment horizontal="right"/>
    </xf>
    <xf numFmtId="0" fontId="0" fillId="0" borderId="1" xfId="0" applyFill="1" applyBorder="1" applyAlignment="1">
      <alignment horizontal="center" vertical="top" wrapText="1"/>
    </xf>
    <xf numFmtId="0" fontId="5" fillId="0" borderId="3" xfId="0" applyFont="1" applyBorder="1" applyAlignment="1">
      <alignment horizontal="right"/>
    </xf>
    <xf numFmtId="0" fontId="0" fillId="0" borderId="163" xfId="0" applyBorder="1" applyAlignment="1">
      <alignment horizontal="center" wrapText="1"/>
    </xf>
    <xf numFmtId="0" fontId="0" fillId="0" borderId="166" xfId="0" applyBorder="1" applyAlignment="1">
      <alignment horizontal="center"/>
    </xf>
    <xf numFmtId="0" fontId="0" fillId="0" borderId="16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147" xfId="0" applyBorder="1" applyAlignment="1">
      <alignment horizontal="center"/>
    </xf>
    <xf numFmtId="0" fontId="0" fillId="0" borderId="161" xfId="0" applyBorder="1" applyAlignment="1">
      <alignment horizontal="center"/>
    </xf>
    <xf numFmtId="0" fontId="0" fillId="0" borderId="162" xfId="0" applyBorder="1" applyAlignment="1">
      <alignment horizontal="center"/>
    </xf>
    <xf numFmtId="0" fontId="0" fillId="0" borderId="165" xfId="0" applyBorder="1" applyAlignment="1">
      <alignment horizontal="center"/>
    </xf>
    <xf numFmtId="0" fontId="5" fillId="0" borderId="166" xfId="0" applyFont="1" applyBorder="1" applyAlignment="1">
      <alignment horizontal="center"/>
    </xf>
    <xf numFmtId="0" fontId="5" fillId="0" borderId="5" xfId="0" applyFont="1" applyBorder="1" applyAlignment="1">
      <alignment horizontal="center"/>
    </xf>
    <xf numFmtId="0" fontId="5" fillId="0" borderId="0" xfId="0" applyFont="1" applyBorder="1" applyAlignment="1">
      <alignment horizontal="center"/>
    </xf>
    <xf numFmtId="0" fontId="5" fillId="0" borderId="147" xfId="0" applyFont="1" applyBorder="1" applyAlignment="1">
      <alignment horizontal="center"/>
    </xf>
    <xf numFmtId="0" fontId="5" fillId="0" borderId="161" xfId="0" applyFont="1" applyBorder="1" applyAlignment="1">
      <alignment horizontal="center"/>
    </xf>
    <xf numFmtId="0" fontId="5" fillId="0" borderId="165" xfId="0" applyFont="1" applyBorder="1" applyAlignment="1">
      <alignment horizontal="center"/>
    </xf>
    <xf numFmtId="0" fontId="0" fillId="40" borderId="1" xfId="0"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Font="1" applyBorder="1" applyAlignment="1">
      <alignment horizontal="left" vertical="top" wrapText="1"/>
    </xf>
    <xf numFmtId="0" fontId="0" fillId="0" borderId="0" xfId="0" applyFont="1" applyBorder="1" applyAlignment="1">
      <alignment horizontal="left" vertical="top"/>
    </xf>
  </cellXfs>
  <cellStyles count="12">
    <cellStyle name="Hyperlink" xfId="3" builtinId="8"/>
    <cellStyle name="Hyperlink 2" xfId="7"/>
    <cellStyle name="Neutral" xfId="9" builtinId="28"/>
    <cellStyle name="Normal" xfId="0" builtinId="0"/>
    <cellStyle name="Normal - Style1 10" xfId="5"/>
    <cellStyle name="Normal 13" xfId="2"/>
    <cellStyle name="Normal 192" xfId="6"/>
    <cellStyle name="Normal 2" xfId="1"/>
    <cellStyle name="Normal 79" xfId="4"/>
    <cellStyle name="Normal_TEP_StaticPressLogic_1" xfId="10"/>
    <cellStyle name="Normal_TPE_ReffAccLogic_1" xfId="8"/>
    <cellStyle name="Normal_TPE_TempEffect" xfId="11"/>
  </cellStyles>
  <dxfs count="23">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1" defaultTableStyle="TableStyleMedium9" defaultPivotStyle="PivotStyleLight16">
    <tableStyle name="Table Style 1" pivot="0" count="0"/>
  </tableStyles>
  <colors>
    <mruColors>
      <color rgb="FF44546A"/>
      <color rgb="FF556A85"/>
      <color rgb="FF3C6372"/>
      <color rgb="FF085F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1.xml"/><Relationship Id="rId93"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9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 Thermal</a:t>
            </a:r>
            <a:r>
              <a:rPr lang="en-US" b="1" baseline="0"/>
              <a:t> Range Expander</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FillFluidProperties!$B$40</c:f>
              <c:strCache>
                <c:ptCount val="1"/>
                <c:pt idx="0">
                  <c:v>Silicone 704
Silicone 704 for vacuum applications</c:v>
                </c:pt>
              </c:strCache>
            </c:strRef>
          </c:tx>
          <c:spPr>
            <a:ln w="31750" cap="rnd">
              <a:solidFill>
                <a:srgbClr val="0070C0"/>
              </a:solidFill>
              <a:round/>
            </a:ln>
            <a:effectLst/>
          </c:spPr>
          <c:marker>
            <c:symbol val="circle"/>
            <c:size val="6"/>
            <c:spPr>
              <a:solidFill>
                <a:srgbClr val="0070C0"/>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0-0847-424E-9B39-1BC8B231076A}"/>
                </c:ext>
                <c:ext xmlns:c15="http://schemas.microsoft.com/office/drawing/2012/chart" uri="{CE6537A1-D6FC-4f65-9D91-7224C49458BB}"/>
              </c:extLst>
            </c:dLbl>
            <c:dLbl>
              <c:idx val="2"/>
              <c:layout/>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1-0847-424E-9B39-1BC8B231076A}"/>
                </c:ext>
                <c:ext xmlns:c15="http://schemas.microsoft.com/office/drawing/2012/chart" uri="{CE6537A1-D6FC-4f65-9D91-7224C49458BB}">
                  <c15:layout/>
                </c:ext>
              </c:extLst>
            </c:dLbl>
            <c:dLbl>
              <c:idx val="3"/>
              <c:delete val="1"/>
              <c:extLst xmlns:c16r2="http://schemas.microsoft.com/office/drawing/2015/06/chart">
                <c:ext xmlns:c16="http://schemas.microsoft.com/office/drawing/2014/chart" uri="{C3380CC4-5D6E-409C-BE32-E72D297353CC}">
                  <c16:uniqueId val="{00000002-0847-424E-9B39-1BC8B231076A}"/>
                </c:ext>
                <c:ext xmlns:c15="http://schemas.microsoft.com/office/drawing/2012/chart" uri="{CE6537A1-D6FC-4f65-9D91-7224C49458BB}"/>
              </c:extLst>
            </c:dLbl>
            <c:dLbl>
              <c:idx val="4"/>
              <c:layout>
                <c:manualLayout>
                  <c:x val="-4.5198961937716262E-2"/>
                  <c:y val="-2.5062656641604029E-2"/>
                </c:manualLayout>
              </c:layout>
              <c:dLblPos val="r"/>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3-0847-424E-9B39-1BC8B231076A}"/>
                </c:ext>
                <c:ext xmlns:c15="http://schemas.microsoft.com/office/drawing/2012/chart" uri="{CE6537A1-D6FC-4f65-9D91-7224C49458BB}">
                  <c15:layout/>
                </c:ext>
              </c:extLst>
            </c:dLbl>
            <c:dLbl>
              <c:idx val="5"/>
              <c:layout/>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4-0847-424E-9B39-1BC8B231076A}"/>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70C0"/>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xVal>
            <c:numRef>
              <c:f>FillFluidProperties!$C$40:$C$45</c:f>
              <c:numCache>
                <c:formatCode>General</c:formatCode>
                <c:ptCount val="6"/>
                <c:pt idx="0">
                  <c:v>-30</c:v>
                </c:pt>
                <c:pt idx="1">
                  <c:v>315</c:v>
                </c:pt>
                <c:pt idx="2">
                  <c:v>315</c:v>
                </c:pt>
                <c:pt idx="3">
                  <c:v>85</c:v>
                </c:pt>
                <c:pt idx="4">
                  <c:v>-30</c:v>
                </c:pt>
                <c:pt idx="5">
                  <c:v>-30</c:v>
                </c:pt>
              </c:numCache>
            </c:numRef>
          </c:xVal>
          <c:yVal>
            <c:numRef>
              <c:f>FillFluidProperties!$D$40:$D$45</c:f>
              <c:numCache>
                <c:formatCode>General</c:formatCode>
                <c:ptCount val="6"/>
                <c:pt idx="0">
                  <c:v>-30</c:v>
                </c:pt>
                <c:pt idx="1">
                  <c:v>-81.75</c:v>
                </c:pt>
                <c:pt idx="2">
                  <c:v>64.8</c:v>
                </c:pt>
                <c:pt idx="3">
                  <c:v>85</c:v>
                </c:pt>
                <c:pt idx="4">
                  <c:v>85</c:v>
                </c:pt>
                <c:pt idx="5">
                  <c:v>-30</c:v>
                </c:pt>
              </c:numCache>
            </c:numRef>
          </c:yVal>
          <c:smooth val="0"/>
          <c:extLst xmlns:c16r2="http://schemas.microsoft.com/office/drawing/2015/06/chart">
            <c:ext xmlns:c16="http://schemas.microsoft.com/office/drawing/2014/chart" uri="{C3380CC4-5D6E-409C-BE32-E72D297353CC}">
              <c16:uniqueId val="{00000005-0847-424E-9B39-1BC8B231076A}"/>
            </c:ext>
          </c:extLst>
        </c:ser>
        <c:ser>
          <c:idx val="1"/>
          <c:order val="1"/>
          <c:tx>
            <c:strRef>
              <c:f>FillFluidProperties!$B$46</c:f>
              <c:strCache>
                <c:ptCount val="1"/>
                <c:pt idx="0">
                  <c:v>Silicone 705
Silicone 705 for vacuum applications</c:v>
                </c:pt>
              </c:strCache>
            </c:strRef>
          </c:tx>
          <c:spPr>
            <a:ln w="25400" cap="rnd">
              <a:solidFill>
                <a:srgbClr val="FF0000"/>
              </a:solidFill>
              <a:round/>
            </a:ln>
            <a:effectLst/>
          </c:spPr>
          <c:marker>
            <c:symbol val="circle"/>
            <c:size val="6"/>
            <c:spPr>
              <a:solidFill>
                <a:srgbClr val="FF0000"/>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6-0847-424E-9B39-1BC8B231076A}"/>
                </c:ext>
                <c:ext xmlns:c15="http://schemas.microsoft.com/office/drawing/2012/chart" uri="{CE6537A1-D6FC-4f65-9D91-7224C49458BB}"/>
              </c:extLst>
            </c:dLbl>
            <c:dLbl>
              <c:idx val="2"/>
              <c:layout/>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7-0847-424E-9B39-1BC8B231076A}"/>
                </c:ext>
                <c:ext xmlns:c15="http://schemas.microsoft.com/office/drawing/2012/chart" uri="{CE6537A1-D6FC-4f65-9D91-7224C49458BB}">
                  <c15:layout/>
                </c:ext>
              </c:extLst>
            </c:dLbl>
            <c:dLbl>
              <c:idx val="3"/>
              <c:delete val="1"/>
              <c:extLst xmlns:c16r2="http://schemas.microsoft.com/office/drawing/2015/06/chart">
                <c:ext xmlns:c16="http://schemas.microsoft.com/office/drawing/2014/chart" uri="{C3380CC4-5D6E-409C-BE32-E72D297353CC}">
                  <c16:uniqueId val="{00000008-0847-424E-9B39-1BC8B231076A}"/>
                </c:ext>
                <c:ext xmlns:c15="http://schemas.microsoft.com/office/drawing/2012/chart" uri="{CE6537A1-D6FC-4f65-9D91-7224C49458BB}"/>
              </c:extLst>
            </c:dLbl>
            <c:dLbl>
              <c:idx val="4"/>
              <c:layout/>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9-0847-424E-9B39-1BC8B231076A}"/>
                </c:ext>
                <c:ext xmlns:c15="http://schemas.microsoft.com/office/drawing/2012/chart" uri="{CE6537A1-D6FC-4f65-9D91-7224C49458BB}">
                  <c15:layout/>
                </c:ext>
              </c:extLst>
            </c:dLbl>
            <c:dLbl>
              <c:idx val="5"/>
              <c:layout/>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A-0847-424E-9B39-1BC8B231076A}"/>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xVal>
            <c:numRef>
              <c:f>FillFluidProperties!$C$46:$C$51</c:f>
              <c:numCache>
                <c:formatCode>General</c:formatCode>
                <c:ptCount val="6"/>
                <c:pt idx="0">
                  <c:v>-10</c:v>
                </c:pt>
                <c:pt idx="1">
                  <c:v>370</c:v>
                </c:pt>
                <c:pt idx="2">
                  <c:v>370</c:v>
                </c:pt>
                <c:pt idx="3">
                  <c:v>85</c:v>
                </c:pt>
                <c:pt idx="4">
                  <c:v>-10</c:v>
                </c:pt>
                <c:pt idx="5">
                  <c:v>-10</c:v>
                </c:pt>
              </c:numCache>
            </c:numRef>
          </c:xVal>
          <c:yVal>
            <c:numRef>
              <c:f>FillFluidProperties!$D$46:$D$51</c:f>
              <c:numCache>
                <c:formatCode>General</c:formatCode>
                <c:ptCount val="6"/>
                <c:pt idx="0">
                  <c:v>-10</c:v>
                </c:pt>
                <c:pt idx="1">
                  <c:v>-67</c:v>
                </c:pt>
                <c:pt idx="2">
                  <c:v>60</c:v>
                </c:pt>
                <c:pt idx="3">
                  <c:v>85</c:v>
                </c:pt>
                <c:pt idx="4">
                  <c:v>85</c:v>
                </c:pt>
                <c:pt idx="5">
                  <c:v>-10</c:v>
                </c:pt>
              </c:numCache>
            </c:numRef>
          </c:yVal>
          <c:smooth val="0"/>
          <c:extLst xmlns:c16r2="http://schemas.microsoft.com/office/drawing/2015/06/chart">
            <c:ext xmlns:c16="http://schemas.microsoft.com/office/drawing/2014/chart" uri="{C3380CC4-5D6E-409C-BE32-E72D297353CC}">
              <c16:uniqueId val="{0000000B-0847-424E-9B39-1BC8B231076A}"/>
            </c:ext>
          </c:extLst>
        </c:ser>
        <c:ser>
          <c:idx val="2"/>
          <c:order val="2"/>
          <c:tx>
            <c:strRef>
              <c:f>FillFluidProperties!$B$52</c:f>
              <c:strCache>
                <c:ptCount val="1"/>
                <c:pt idx="0">
                  <c:v>UltraTherm 805
UltraTherm 805 for vacuum applications</c:v>
                </c:pt>
              </c:strCache>
            </c:strRef>
          </c:tx>
          <c:spPr>
            <a:ln w="25400" cap="rnd">
              <a:solidFill>
                <a:schemeClr val="accent6"/>
              </a:solidFill>
              <a:round/>
            </a:ln>
            <a:effectLst/>
          </c:spPr>
          <c:marker>
            <c:symbol val="circle"/>
            <c:size val="6"/>
            <c:spPr>
              <a:solidFill>
                <a:schemeClr val="accent6"/>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C-0847-424E-9B39-1BC8B231076A}"/>
                </c:ext>
                <c:ext xmlns:c15="http://schemas.microsoft.com/office/drawing/2012/chart" uri="{CE6537A1-D6FC-4f65-9D91-7224C49458BB}"/>
              </c:extLst>
            </c:dLbl>
            <c:dLbl>
              <c:idx val="1"/>
              <c:layout/>
              <c:dLblPos val="r"/>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D-0847-424E-9B39-1BC8B231076A}"/>
                </c:ext>
                <c:ext xmlns:c15="http://schemas.microsoft.com/office/drawing/2012/chart" uri="{CE6537A1-D6FC-4f65-9D91-7224C49458BB}">
                  <c15:layout/>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1"/>
              <c:showSerName val="0"/>
              <c:showPercent val="0"/>
              <c:showBubbleSize val="0"/>
            </c:dLbl>
            <c:dLbl>
              <c:idx val="4"/>
              <c:layout>
                <c:manualLayout>
                  <c:x val="-1.8742791234140743E-2"/>
                  <c:y val="-2.5062656641604029E-2"/>
                </c:manualLayout>
              </c:layout>
              <c:dLblPos val="r"/>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F-0847-424E-9B39-1BC8B231076A}"/>
                </c:ext>
                <c:ext xmlns:c15="http://schemas.microsoft.com/office/drawing/2012/chart" uri="{CE6537A1-D6FC-4f65-9D91-7224C49458BB}">
                  <c15:layout/>
                </c:ext>
              </c:extLst>
            </c:dLbl>
            <c:dLbl>
              <c:idx val="5"/>
              <c:layout/>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10-0847-424E-9B39-1BC8B231076A}"/>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t"/>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layout/>
                <c15:showLeaderLines val="0"/>
              </c:ext>
            </c:extLst>
          </c:dLbls>
          <c:xVal>
            <c:numRef>
              <c:f>FillFluidProperties!$C$52:$C$57</c:f>
              <c:numCache>
                <c:formatCode>General</c:formatCode>
                <c:ptCount val="6"/>
                <c:pt idx="0">
                  <c:v>10</c:v>
                </c:pt>
                <c:pt idx="1">
                  <c:v>410</c:v>
                </c:pt>
                <c:pt idx="2">
                  <c:v>410</c:v>
                </c:pt>
                <c:pt idx="3">
                  <c:v>85</c:v>
                </c:pt>
                <c:pt idx="4">
                  <c:v>10</c:v>
                </c:pt>
                <c:pt idx="5">
                  <c:v>10</c:v>
                </c:pt>
              </c:numCache>
            </c:numRef>
          </c:xVal>
          <c:yVal>
            <c:numRef>
              <c:f>FillFluidProperties!$D$52:$D$57</c:f>
              <c:numCache>
                <c:formatCode>0</c:formatCode>
                <c:ptCount val="6"/>
                <c:pt idx="0" formatCode="General">
                  <c:v>10</c:v>
                </c:pt>
                <c:pt idx="1">
                  <c:v>-50</c:v>
                </c:pt>
                <c:pt idx="2" formatCode="General">
                  <c:v>56.5</c:v>
                </c:pt>
                <c:pt idx="3" formatCode="General">
                  <c:v>85</c:v>
                </c:pt>
                <c:pt idx="4" formatCode="General">
                  <c:v>85</c:v>
                </c:pt>
                <c:pt idx="5" formatCode="General">
                  <c:v>10</c:v>
                </c:pt>
              </c:numCache>
            </c:numRef>
          </c:yVal>
          <c:smooth val="0"/>
          <c:extLst xmlns:c16r2="http://schemas.microsoft.com/office/drawing/2015/06/chart">
            <c:ext xmlns:c16="http://schemas.microsoft.com/office/drawing/2014/chart" uri="{C3380CC4-5D6E-409C-BE32-E72D297353CC}">
              <c16:uniqueId val="{00000011-0847-424E-9B39-1BC8B231076A}"/>
            </c:ext>
          </c:extLst>
        </c:ser>
        <c:dLbls>
          <c:showLegendKey val="0"/>
          <c:showVal val="0"/>
          <c:showCatName val="0"/>
          <c:showSerName val="0"/>
          <c:showPercent val="0"/>
          <c:showBubbleSize val="0"/>
        </c:dLbls>
        <c:axId val="1024992992"/>
        <c:axId val="1024997888"/>
      </c:scatterChart>
      <c:valAx>
        <c:axId val="1024992992"/>
        <c:scaling>
          <c:orientation val="minMax"/>
          <c:max val="415"/>
          <c:min val="-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Process Temperature (°C)</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7888"/>
        <c:crosses val="autoZero"/>
        <c:crossBetween val="midCat"/>
      </c:valAx>
      <c:valAx>
        <c:axId val="1024997888"/>
        <c:scaling>
          <c:orientation val="minMax"/>
          <c:max val="90"/>
          <c:min val="-8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Ambient Temperature (°C)</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2992"/>
        <c:crosses val="autoZero"/>
        <c:crossBetween val="midCat"/>
        <c:majorUnit val="1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DirectMountExtension!$B$22</c:f>
              <c:strCache>
                <c:ptCount val="1"/>
                <c:pt idx="0">
                  <c:v>Thermal Optimizer
Silizone 704</c:v>
                </c:pt>
              </c:strCache>
            </c:strRef>
          </c:tx>
          <c:spPr>
            <a:ln w="19050" cap="rnd">
              <a:solidFill>
                <a:schemeClr val="accent1"/>
              </a:solidFill>
              <a:round/>
            </a:ln>
            <a:effectLst/>
          </c:spPr>
          <c:marker>
            <c:symbol val="none"/>
          </c:marker>
          <c:xVal>
            <c:numRef>
              <c:f>DirectMountExtension!$C$22:$C$28</c:f>
              <c:numCache>
                <c:formatCode>General</c:formatCode>
                <c:ptCount val="7"/>
                <c:pt idx="0">
                  <c:v>0</c:v>
                </c:pt>
                <c:pt idx="1">
                  <c:v>85</c:v>
                </c:pt>
                <c:pt idx="2">
                  <c:v>315</c:v>
                </c:pt>
                <c:pt idx="3">
                  <c:v>315</c:v>
                </c:pt>
                <c:pt idx="4">
                  <c:v>205</c:v>
                </c:pt>
                <c:pt idx="5">
                  <c:v>0</c:v>
                </c:pt>
                <c:pt idx="6">
                  <c:v>0</c:v>
                </c:pt>
              </c:numCache>
            </c:numRef>
          </c:xVal>
          <c:yVal>
            <c:numRef>
              <c:f>DirectMountExtension!$D$22:$D$28</c:f>
              <c:numCache>
                <c:formatCode>General</c:formatCode>
                <c:ptCount val="7"/>
                <c:pt idx="0">
                  <c:v>85</c:v>
                </c:pt>
                <c:pt idx="1">
                  <c:v>85</c:v>
                </c:pt>
                <c:pt idx="2">
                  <c:v>37</c:v>
                </c:pt>
                <c:pt idx="3">
                  <c:v>-56</c:v>
                </c:pt>
                <c:pt idx="4">
                  <c:v>-50</c:v>
                </c:pt>
                <c:pt idx="5">
                  <c:v>0</c:v>
                </c:pt>
                <c:pt idx="6">
                  <c:v>85</c:v>
                </c:pt>
              </c:numCache>
            </c:numRef>
          </c:yVal>
          <c:smooth val="0"/>
          <c:extLst xmlns:c16r2="http://schemas.microsoft.com/office/drawing/2015/06/chart">
            <c:ext xmlns:c16="http://schemas.microsoft.com/office/drawing/2014/chart" uri="{C3380CC4-5D6E-409C-BE32-E72D297353CC}">
              <c16:uniqueId val="{00000000-7045-4E70-BFAC-12F765026AEF}"/>
            </c:ext>
          </c:extLst>
        </c:ser>
        <c:ser>
          <c:idx val="1"/>
          <c:order val="1"/>
          <c:tx>
            <c:strRef>
              <c:f>DirectMountExtension!$B$29</c:f>
              <c:strCache>
                <c:ptCount val="1"/>
                <c:pt idx="0">
                  <c:v>Thermal Optimizer
Silizone 705</c:v>
                </c:pt>
              </c:strCache>
            </c:strRef>
          </c:tx>
          <c:spPr>
            <a:ln w="19050" cap="rnd">
              <a:solidFill>
                <a:schemeClr val="accent2"/>
              </a:solidFill>
              <a:round/>
            </a:ln>
            <a:effectLst/>
          </c:spPr>
          <c:marker>
            <c:symbol val="none"/>
          </c:marker>
          <c:xVal>
            <c:numRef>
              <c:f>DirectMountExtension!$C$29:$C$35</c:f>
              <c:numCache>
                <c:formatCode>General</c:formatCode>
                <c:ptCount val="7"/>
                <c:pt idx="0">
                  <c:v>20</c:v>
                </c:pt>
                <c:pt idx="1">
                  <c:v>85</c:v>
                </c:pt>
                <c:pt idx="2">
                  <c:v>370</c:v>
                </c:pt>
                <c:pt idx="3">
                  <c:v>370</c:v>
                </c:pt>
                <c:pt idx="4">
                  <c:v>205</c:v>
                </c:pt>
                <c:pt idx="5">
                  <c:v>20</c:v>
                </c:pt>
                <c:pt idx="6">
                  <c:v>20</c:v>
                </c:pt>
              </c:numCache>
            </c:numRef>
          </c:xVal>
          <c:yVal>
            <c:numRef>
              <c:f>DirectMountExtension!$D$29:$D$35</c:f>
              <c:numCache>
                <c:formatCode>General</c:formatCode>
                <c:ptCount val="7"/>
                <c:pt idx="0">
                  <c:v>85</c:v>
                </c:pt>
                <c:pt idx="1">
                  <c:v>85</c:v>
                </c:pt>
                <c:pt idx="2">
                  <c:v>25</c:v>
                </c:pt>
                <c:pt idx="3">
                  <c:v>-60</c:v>
                </c:pt>
                <c:pt idx="4">
                  <c:v>-50</c:v>
                </c:pt>
                <c:pt idx="5">
                  <c:v>20</c:v>
                </c:pt>
                <c:pt idx="6">
                  <c:v>85</c:v>
                </c:pt>
              </c:numCache>
            </c:numRef>
          </c:yVal>
          <c:smooth val="0"/>
          <c:extLst xmlns:c16r2="http://schemas.microsoft.com/office/drawing/2015/06/chart">
            <c:ext xmlns:c16="http://schemas.microsoft.com/office/drawing/2014/chart" uri="{C3380CC4-5D6E-409C-BE32-E72D297353CC}">
              <c16:uniqueId val="{00000001-7045-4E70-BFAC-12F765026AEF}"/>
            </c:ext>
          </c:extLst>
        </c:ser>
        <c:dLbls>
          <c:showLegendKey val="0"/>
          <c:showVal val="0"/>
          <c:showCatName val="0"/>
          <c:showSerName val="0"/>
          <c:showPercent val="0"/>
          <c:showBubbleSize val="0"/>
        </c:dLbls>
        <c:axId val="1025001696"/>
        <c:axId val="1025002240"/>
      </c:scatterChart>
      <c:valAx>
        <c:axId val="10250016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2240"/>
        <c:crosses val="autoZero"/>
        <c:crossBetween val="midCat"/>
      </c:valAx>
      <c:valAx>
        <c:axId val="102500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1696"/>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DirectMountExtension!$B$38</c:f>
              <c:strCache>
                <c:ptCount val="1"/>
                <c:pt idx="0">
                  <c:v>0" Direct Mount</c:v>
                </c:pt>
              </c:strCache>
            </c:strRef>
          </c:tx>
          <c:spPr>
            <a:ln w="44450" cap="rnd">
              <a:solidFill>
                <a:schemeClr val="accent4"/>
              </a:solidFill>
              <a:round/>
            </a:ln>
            <a:effectLst/>
          </c:spPr>
          <c:marker>
            <c:symbol val="circle"/>
            <c:size val="6"/>
            <c:spPr>
              <a:solidFill>
                <a:schemeClr val="accent4"/>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0-C6B5-4837-A54C-9AF8F4914E7C}"/>
                </c:ext>
                <c:ext xmlns:c15="http://schemas.microsoft.com/office/drawing/2012/chart" uri="{CE6537A1-D6FC-4f65-9D91-7224C49458BB}"/>
              </c:extLst>
            </c:dLbl>
            <c:dLbl>
              <c:idx val="1"/>
              <c:delete val="1"/>
              <c:extLst xmlns:c16r2="http://schemas.microsoft.com/office/drawing/2015/06/chart">
                <c:ext xmlns:c16="http://schemas.microsoft.com/office/drawing/2014/chart" uri="{C3380CC4-5D6E-409C-BE32-E72D297353CC}">
                  <c16:uniqueId val="{00000001-C6B5-4837-A54C-9AF8F4914E7C}"/>
                </c:ext>
                <c:ext xmlns:c15="http://schemas.microsoft.com/office/drawing/2012/chart" uri="{CE6537A1-D6FC-4f65-9D91-7224C49458BB}"/>
              </c:extLst>
            </c:dLbl>
            <c:dLbl>
              <c:idx val="3"/>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2-C6B5-4837-A54C-9AF8F4914E7C}"/>
                </c:ext>
                <c:ext xmlns:c15="http://schemas.microsoft.com/office/drawing/2012/chart" uri="{CE6537A1-D6FC-4f65-9D91-7224C49458BB}"/>
              </c:extLst>
            </c:dLbl>
            <c:dLbl>
              <c:idx val="4"/>
              <c:delete val="1"/>
              <c:extLst xmlns:c16r2="http://schemas.microsoft.com/office/drawing/2015/06/chart">
                <c:ext xmlns:c16="http://schemas.microsoft.com/office/drawing/2014/chart" uri="{C3380CC4-5D6E-409C-BE32-E72D297353CC}">
                  <c16:uniqueId val="{00000003-C6B5-4837-A54C-9AF8F4914E7C}"/>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4-C6B5-4837-A54C-9AF8F4914E7C}"/>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xVal>
            <c:numRef>
              <c:f>DirectMountExtension!$C$38:$C$43</c:f>
              <c:numCache>
                <c:formatCode>General</c:formatCode>
                <c:ptCount val="6"/>
                <c:pt idx="0">
                  <c:v>-40</c:v>
                </c:pt>
                <c:pt idx="1">
                  <c:v>85</c:v>
                </c:pt>
                <c:pt idx="2">
                  <c:v>205</c:v>
                </c:pt>
                <c:pt idx="3">
                  <c:v>205</c:v>
                </c:pt>
                <c:pt idx="4">
                  <c:v>-40</c:v>
                </c:pt>
                <c:pt idx="5">
                  <c:v>-40</c:v>
                </c:pt>
              </c:numCache>
            </c:numRef>
          </c:xVal>
          <c:yVal>
            <c:numRef>
              <c:f>DirectMountExtension!$D$38:$D$43</c:f>
              <c:numCache>
                <c:formatCode>General</c:formatCode>
                <c:ptCount val="6"/>
                <c:pt idx="0">
                  <c:v>85</c:v>
                </c:pt>
                <c:pt idx="1">
                  <c:v>85</c:v>
                </c:pt>
                <c:pt idx="2">
                  <c:v>21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5-C6B5-4837-A54C-9AF8F4914E7C}"/>
            </c:ext>
          </c:extLst>
        </c:ser>
        <c:ser>
          <c:idx val="4"/>
          <c:order val="1"/>
          <c:tx>
            <c:strRef>
              <c:f>DirectMountExtension!$B$44</c:f>
              <c:strCache>
                <c:ptCount val="1"/>
                <c:pt idx="0">
                  <c:v>2" Direct Mount</c:v>
                </c:pt>
              </c:strCache>
            </c:strRef>
          </c:tx>
          <c:spPr>
            <a:ln w="31750" cap="rnd">
              <a:solidFill>
                <a:srgbClr val="00B050"/>
              </a:solidFill>
              <a:round/>
            </a:ln>
            <a:effectLst/>
          </c:spPr>
          <c:marker>
            <c:symbol val="circle"/>
            <c:size val="6"/>
            <c:spPr>
              <a:solidFill>
                <a:srgbClr val="00B050"/>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6-C6B5-4837-A54C-9AF8F4914E7C}"/>
                </c:ext>
                <c:ext xmlns:c15="http://schemas.microsoft.com/office/drawing/2012/chart" uri="{CE6537A1-D6FC-4f65-9D91-7224C49458BB}"/>
              </c:extLst>
            </c:dLbl>
            <c:dLbl>
              <c:idx val="1"/>
              <c:delete val="1"/>
              <c:extLst xmlns:c16r2="http://schemas.microsoft.com/office/drawing/2015/06/chart">
                <c:ext xmlns:c16="http://schemas.microsoft.com/office/drawing/2014/chart" uri="{C3380CC4-5D6E-409C-BE32-E72D297353CC}">
                  <c16:uniqueId val="{00000007-C6B5-4837-A54C-9AF8F4914E7C}"/>
                </c:ext>
                <c:ext xmlns:c15="http://schemas.microsoft.com/office/drawing/2012/chart" uri="{CE6537A1-D6FC-4f65-9D91-7224C49458BB}"/>
              </c:extLst>
            </c:dLbl>
            <c:dLbl>
              <c:idx val="4"/>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8-C6B5-4837-A54C-9AF8F4914E7C}"/>
                </c:ext>
                <c:ext xmlns:c15="http://schemas.microsoft.com/office/drawing/2012/chart" uri="{CE6537A1-D6FC-4f65-9D91-7224C49458BB}"/>
              </c:extLst>
            </c:dLbl>
            <c:dLbl>
              <c:idx val="5"/>
              <c:delete val="1"/>
              <c:extLst xmlns:c16r2="http://schemas.microsoft.com/office/drawing/2015/06/chart">
                <c:ext xmlns:c16="http://schemas.microsoft.com/office/drawing/2014/chart" uri="{C3380CC4-5D6E-409C-BE32-E72D297353CC}">
                  <c16:uniqueId val="{00000009-C6B5-4837-A54C-9AF8F4914E7C}"/>
                </c:ext>
                <c:ext xmlns:c15="http://schemas.microsoft.com/office/drawing/2012/chart" uri="{CE6537A1-D6FC-4f65-9D91-7224C49458BB}"/>
              </c:extLst>
            </c:dLbl>
            <c:dLbl>
              <c:idx val="6"/>
              <c:delete val="1"/>
              <c:extLst xmlns:c16r2="http://schemas.microsoft.com/office/drawing/2015/06/chart">
                <c:ext xmlns:c16="http://schemas.microsoft.com/office/drawing/2014/chart" uri="{C3380CC4-5D6E-409C-BE32-E72D297353CC}">
                  <c16:uniqueId val="{0000000A-C6B5-4837-A54C-9AF8F4914E7C}"/>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xVal>
            <c:numRef>
              <c:f>DirectMountExtension!$C$44:$C$50</c:f>
              <c:numCache>
                <c:formatCode>General</c:formatCode>
                <c:ptCount val="7"/>
                <c:pt idx="0">
                  <c:v>-40</c:v>
                </c:pt>
                <c:pt idx="1">
                  <c:v>85</c:v>
                </c:pt>
                <c:pt idx="2">
                  <c:v>205</c:v>
                </c:pt>
                <c:pt idx="3">
                  <c:v>240</c:v>
                </c:pt>
                <c:pt idx="4">
                  <c:v>240</c:v>
                </c:pt>
                <c:pt idx="5">
                  <c:v>-40</c:v>
                </c:pt>
                <c:pt idx="6">
                  <c:v>-40</c:v>
                </c:pt>
              </c:numCache>
            </c:numRef>
          </c:xVal>
          <c:yVal>
            <c:numRef>
              <c:f>DirectMountExtension!$D$44:$D$50</c:f>
              <c:numCache>
                <c:formatCode>General</c:formatCode>
                <c:ptCount val="7"/>
                <c:pt idx="0">
                  <c:v>85</c:v>
                </c:pt>
                <c:pt idx="1">
                  <c:v>85</c:v>
                </c:pt>
                <c:pt idx="2">
                  <c:v>60</c:v>
                </c:pt>
                <c:pt idx="3">
                  <c:v>40</c:v>
                </c:pt>
                <c:pt idx="4">
                  <c:v>-40</c:v>
                </c:pt>
                <c:pt idx="5">
                  <c:v>-40</c:v>
                </c:pt>
                <c:pt idx="6">
                  <c:v>85</c:v>
                </c:pt>
              </c:numCache>
            </c:numRef>
          </c:yVal>
          <c:smooth val="0"/>
          <c:extLst xmlns:c16r2="http://schemas.microsoft.com/office/drawing/2015/06/chart">
            <c:ext xmlns:c16="http://schemas.microsoft.com/office/drawing/2014/chart" uri="{C3380CC4-5D6E-409C-BE32-E72D297353CC}">
              <c16:uniqueId val="{0000000B-C6B5-4837-A54C-9AF8F4914E7C}"/>
            </c:ext>
          </c:extLst>
        </c:ser>
        <c:ser>
          <c:idx val="5"/>
          <c:order val="2"/>
          <c:tx>
            <c:strRef>
              <c:f>DirectMountExtension!$B$51</c:f>
              <c:strCache>
                <c:ptCount val="1"/>
                <c:pt idx="0">
                  <c:v>4" Direct Mount</c:v>
                </c:pt>
              </c:strCache>
            </c:strRef>
          </c:tx>
          <c:spPr>
            <a:ln w="12700" cap="rnd">
              <a:solidFill>
                <a:srgbClr val="00B0F0">
                  <a:alpha val="94000"/>
                </a:srgbClr>
              </a:solidFill>
              <a:round/>
            </a:ln>
            <a:effectLst/>
          </c:spPr>
          <c:marker>
            <c:symbol val="circle"/>
            <c:size val="6"/>
            <c:spPr>
              <a:solidFill>
                <a:srgbClr val="00B0F0"/>
              </a:solidFill>
              <a:ln w="9525">
                <a:solidFill>
                  <a:schemeClr val="tx1"/>
                </a:solidFill>
              </a:ln>
              <a:effectLst/>
            </c:spPr>
          </c:marker>
          <c:dLbls>
            <c:dLbl>
              <c:idx val="0"/>
              <c:delete val="1"/>
              <c:extLst xmlns:c16r2="http://schemas.microsoft.com/office/drawing/2015/06/chart">
                <c:ext xmlns:c16="http://schemas.microsoft.com/office/drawing/2014/chart" uri="{C3380CC4-5D6E-409C-BE32-E72D297353CC}">
                  <c16:uniqueId val="{0000000C-C6B5-4837-A54C-9AF8F4914E7C}"/>
                </c:ext>
                <c:ext xmlns:c15="http://schemas.microsoft.com/office/drawing/2012/chart" uri="{CE6537A1-D6FC-4f65-9D91-7224C49458BB}"/>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D-C6B5-4837-A54C-9AF8F4914E7C}"/>
                </c:ext>
                <c:ext xmlns:c15="http://schemas.microsoft.com/office/drawing/2012/chart" uri="{CE6537A1-D6FC-4f65-9D91-7224C49458BB}"/>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E-C6B5-4837-A54C-9AF8F4914E7C}"/>
                </c:ext>
                <c:ext xmlns:c15="http://schemas.microsoft.com/office/drawing/2012/chart" uri="{CE6537A1-D6FC-4f65-9D91-7224C49458BB}"/>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0F-C6B5-4837-A54C-9AF8F4914E7C}"/>
                </c:ext>
                <c:ext xmlns:c15="http://schemas.microsoft.com/office/drawing/2012/chart" uri="{CE6537A1-D6FC-4f65-9D91-7224C49458BB}"/>
              </c:extLst>
            </c:dLbl>
            <c:dLbl>
              <c:idx val="4"/>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10-C6B5-4837-A54C-9AF8F4914E7C}"/>
                </c:ext>
                <c:ext xmlns:c15="http://schemas.microsoft.com/office/drawing/2012/chart" uri="{CE6537A1-D6FC-4f65-9D91-7224C49458BB}"/>
              </c:extLst>
            </c:dLbl>
            <c:dLbl>
              <c:idx val="5"/>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0"/>
              <c:showPercent val="0"/>
              <c:showBubbleSize val="0"/>
              <c:extLst xmlns:c16r2="http://schemas.microsoft.com/office/drawing/2015/06/chart">
                <c:ext xmlns:c16="http://schemas.microsoft.com/office/drawing/2014/chart" uri="{C3380CC4-5D6E-409C-BE32-E72D297353CC}">
                  <c16:uniqueId val="{00000011-C6B5-4837-A54C-9AF8F4914E7C}"/>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xVal>
            <c:numRef>
              <c:f>DirectMountExtension!$C$51:$C$56</c:f>
              <c:numCache>
                <c:formatCode>General</c:formatCode>
                <c:ptCount val="6"/>
                <c:pt idx="0">
                  <c:v>-40</c:v>
                </c:pt>
                <c:pt idx="1">
                  <c:v>85</c:v>
                </c:pt>
                <c:pt idx="2">
                  <c:v>300</c:v>
                </c:pt>
                <c:pt idx="3">
                  <c:v>300</c:v>
                </c:pt>
                <c:pt idx="4">
                  <c:v>-40</c:v>
                </c:pt>
                <c:pt idx="5">
                  <c:v>-40</c:v>
                </c:pt>
              </c:numCache>
            </c:numRef>
          </c:xVal>
          <c:yVal>
            <c:numRef>
              <c:f>DirectMountExtension!$D$51:$D$56</c:f>
              <c:numCache>
                <c:formatCode>General</c:formatCode>
                <c:ptCount val="6"/>
                <c:pt idx="0">
                  <c:v>85</c:v>
                </c:pt>
                <c:pt idx="1">
                  <c:v>85</c:v>
                </c:pt>
                <c:pt idx="2">
                  <c:v>75</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12-C6B5-4837-A54C-9AF8F4914E7C}"/>
            </c:ext>
          </c:extLst>
        </c:ser>
        <c:dLbls>
          <c:showLegendKey val="0"/>
          <c:showVal val="0"/>
          <c:showCatName val="0"/>
          <c:showSerName val="0"/>
          <c:showPercent val="0"/>
          <c:showBubbleSize val="0"/>
        </c:dLbls>
        <c:axId val="1024998432"/>
        <c:axId val="1024993536"/>
      </c:scatterChart>
      <c:valAx>
        <c:axId val="1024998432"/>
        <c:scaling>
          <c:orientation val="minMax"/>
          <c:max val="310"/>
          <c:min val="-6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3536"/>
        <c:crosses val="autoZero"/>
        <c:crossBetween val="midCat"/>
        <c:majorUnit val="20"/>
      </c:valAx>
      <c:valAx>
        <c:axId val="1024993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8432"/>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Structural Temperature Limits</a:t>
            </a:r>
          </a:p>
          <a:p>
            <a:pPr>
              <a:defRPr/>
            </a:pPr>
            <a:r>
              <a:rPr lang="en-US" sz="1000"/>
              <a:t>Validation:</a:t>
            </a:r>
            <a:r>
              <a:rPr lang="en-US" sz="1000" baseline="0"/>
              <a:t> each entered process vs ambient condition (min, normal, max, design) must fall within the range selected.</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8"/>
          <c:order val="0"/>
          <c:tx>
            <c:strRef>
              <c:f>DirectMountExtension!$B$59</c:f>
              <c:strCache>
                <c:ptCount val="1"/>
                <c:pt idx="0">
                  <c:v>Inline - Silicone Fill Sensor</c:v>
                </c:pt>
              </c:strCache>
            </c:strRef>
          </c:tx>
          <c:spPr>
            <a:ln w="19050" cap="rnd">
              <a:solidFill>
                <a:schemeClr val="accent3">
                  <a:lumMod val="60000"/>
                </a:schemeClr>
              </a:solidFill>
              <a:round/>
            </a:ln>
            <a:effectLst/>
          </c:spPr>
          <c:marker>
            <c:symbol val="none"/>
          </c:marker>
          <c:xVal>
            <c:numRef>
              <c:f>DirectMountExtension!$C$59:$C$64</c:f>
              <c:numCache>
                <c:formatCode>General</c:formatCode>
                <c:ptCount val="6"/>
                <c:pt idx="0">
                  <c:v>-40</c:v>
                </c:pt>
                <c:pt idx="1">
                  <c:v>85</c:v>
                </c:pt>
                <c:pt idx="2">
                  <c:v>121</c:v>
                </c:pt>
                <c:pt idx="3">
                  <c:v>121</c:v>
                </c:pt>
                <c:pt idx="4">
                  <c:v>-40</c:v>
                </c:pt>
                <c:pt idx="5">
                  <c:v>-40</c:v>
                </c:pt>
              </c:numCache>
            </c:numRef>
          </c:xVal>
          <c:yVal>
            <c:numRef>
              <c:f>DirectMountExtension!$D$59:$D$64</c:f>
              <c:numCache>
                <c:formatCode>General</c:formatCode>
                <c:ptCount val="6"/>
                <c:pt idx="0">
                  <c:v>85</c:v>
                </c:pt>
                <c:pt idx="1">
                  <c:v>85</c:v>
                </c:pt>
                <c:pt idx="2">
                  <c:v>31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0-9010-418E-AE6F-71286F616266}"/>
            </c:ext>
          </c:extLst>
        </c:ser>
        <c:ser>
          <c:idx val="9"/>
          <c:order val="1"/>
          <c:tx>
            <c:strRef>
              <c:f>DirectMountExtension!$B$65</c:f>
              <c:strCache>
                <c:ptCount val="1"/>
                <c:pt idx="0">
                  <c:v>Inline - Inert Fill Sensor</c:v>
                </c:pt>
              </c:strCache>
            </c:strRef>
          </c:tx>
          <c:spPr>
            <a:ln w="19050" cap="rnd">
              <a:solidFill>
                <a:schemeClr val="accent4">
                  <a:lumMod val="60000"/>
                </a:schemeClr>
              </a:solidFill>
              <a:round/>
            </a:ln>
            <a:effectLst/>
          </c:spPr>
          <c:marker>
            <c:symbol val="none"/>
          </c:marker>
          <c:xVal>
            <c:numRef>
              <c:f>DirectMountExtension!$C$65:$C$70</c:f>
              <c:numCache>
                <c:formatCode>General</c:formatCode>
                <c:ptCount val="6"/>
                <c:pt idx="0">
                  <c:v>-30</c:v>
                </c:pt>
                <c:pt idx="1">
                  <c:v>85</c:v>
                </c:pt>
                <c:pt idx="2">
                  <c:v>121</c:v>
                </c:pt>
                <c:pt idx="3">
                  <c:v>121</c:v>
                </c:pt>
                <c:pt idx="4">
                  <c:v>-30</c:v>
                </c:pt>
                <c:pt idx="5">
                  <c:v>-30</c:v>
                </c:pt>
              </c:numCache>
            </c:numRef>
          </c:xVal>
          <c:yVal>
            <c:numRef>
              <c:f>DirectMountExtension!$D$65:$D$70</c:f>
              <c:numCache>
                <c:formatCode>General</c:formatCode>
                <c:ptCount val="6"/>
                <c:pt idx="0">
                  <c:v>85</c:v>
                </c:pt>
                <c:pt idx="1">
                  <c:v>85</c:v>
                </c:pt>
                <c:pt idx="2">
                  <c:v>31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1-9010-418E-AE6F-71286F616266}"/>
            </c:ext>
          </c:extLst>
        </c:ser>
        <c:ser>
          <c:idx val="10"/>
          <c:order val="2"/>
          <c:tx>
            <c:strRef>
              <c:f>DirectMountExtension!$B$71</c:f>
              <c:strCache>
                <c:ptCount val="1"/>
                <c:pt idx="0">
                  <c:v>Coplanar - Traditional, Level Flanges - Silicone Fill Fluid</c:v>
                </c:pt>
              </c:strCache>
            </c:strRef>
          </c:tx>
          <c:spPr>
            <a:ln w="19050" cap="rnd">
              <a:solidFill>
                <a:schemeClr val="accent5">
                  <a:lumMod val="60000"/>
                </a:schemeClr>
              </a:solidFill>
              <a:round/>
            </a:ln>
            <a:effectLst/>
          </c:spPr>
          <c:marker>
            <c:symbol val="none"/>
          </c:marker>
          <c:xVal>
            <c:numRef>
              <c:f>DirectMountExtension!$C$71:$C$76</c:f>
              <c:numCache>
                <c:formatCode>General</c:formatCode>
                <c:ptCount val="6"/>
                <c:pt idx="0">
                  <c:v>-40</c:v>
                </c:pt>
                <c:pt idx="1">
                  <c:v>85</c:v>
                </c:pt>
                <c:pt idx="2">
                  <c:v>149</c:v>
                </c:pt>
                <c:pt idx="3">
                  <c:v>149</c:v>
                </c:pt>
                <c:pt idx="4">
                  <c:v>-40</c:v>
                </c:pt>
                <c:pt idx="5">
                  <c:v>-40</c:v>
                </c:pt>
              </c:numCache>
            </c:numRef>
          </c:xVal>
          <c:yVal>
            <c:numRef>
              <c:f>DirectMountExtension!$D$71:$D$76</c:f>
              <c:numCache>
                <c:formatCode>General</c:formatCode>
                <c:ptCount val="6"/>
                <c:pt idx="0">
                  <c:v>85</c:v>
                </c:pt>
                <c:pt idx="1">
                  <c:v>85</c:v>
                </c:pt>
                <c:pt idx="2">
                  <c:v>21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2-9010-418E-AE6F-71286F616266}"/>
            </c:ext>
          </c:extLst>
        </c:ser>
        <c:ser>
          <c:idx val="11"/>
          <c:order val="3"/>
          <c:tx>
            <c:strRef>
              <c:f>DirectMountExtension!$B$77</c:f>
              <c:strCache>
                <c:ptCount val="1"/>
                <c:pt idx="0">
                  <c:v>Coplanar - Coplanar Flange - Silicone Fill Fluid</c:v>
                </c:pt>
              </c:strCache>
            </c:strRef>
          </c:tx>
          <c:spPr>
            <a:ln w="19050" cap="rnd">
              <a:solidFill>
                <a:schemeClr val="accent6">
                  <a:lumMod val="60000"/>
                </a:schemeClr>
              </a:solidFill>
              <a:round/>
            </a:ln>
            <a:effectLst/>
          </c:spPr>
          <c:marker>
            <c:symbol val="none"/>
          </c:marker>
          <c:xVal>
            <c:numRef>
              <c:f>DirectMountExtension!$C$77:$C$82</c:f>
              <c:numCache>
                <c:formatCode>General</c:formatCode>
                <c:ptCount val="6"/>
                <c:pt idx="0">
                  <c:v>-40</c:v>
                </c:pt>
                <c:pt idx="1">
                  <c:v>85</c:v>
                </c:pt>
                <c:pt idx="2">
                  <c:v>121</c:v>
                </c:pt>
                <c:pt idx="3">
                  <c:v>121</c:v>
                </c:pt>
                <c:pt idx="4">
                  <c:v>-40</c:v>
                </c:pt>
                <c:pt idx="5">
                  <c:v>-40</c:v>
                </c:pt>
              </c:numCache>
            </c:numRef>
          </c:xVal>
          <c:yVal>
            <c:numRef>
              <c:f>DirectMountExtension!$D$77:$D$82</c:f>
              <c:numCache>
                <c:formatCode>General</c:formatCode>
                <c:ptCount val="6"/>
                <c:pt idx="0">
                  <c:v>85</c:v>
                </c:pt>
                <c:pt idx="1">
                  <c:v>85</c:v>
                </c:pt>
                <c:pt idx="2">
                  <c:v>31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3-9010-418E-AE6F-71286F616266}"/>
            </c:ext>
          </c:extLst>
        </c:ser>
        <c:ser>
          <c:idx val="12"/>
          <c:order val="4"/>
          <c:tx>
            <c:strRef>
              <c:f>DirectMountExtension!$B$83</c:f>
              <c:strCache>
                <c:ptCount val="1"/>
                <c:pt idx="0">
                  <c:v>Coplanar - 305 Integral Manifold - Silicone Fill Fluid</c:v>
                </c:pt>
              </c:strCache>
            </c:strRef>
          </c:tx>
          <c:spPr>
            <a:ln w="19050" cap="rnd">
              <a:solidFill>
                <a:schemeClr val="accent1">
                  <a:lumMod val="80000"/>
                  <a:lumOff val="20000"/>
                </a:schemeClr>
              </a:solidFill>
              <a:round/>
            </a:ln>
            <a:effectLst/>
          </c:spPr>
          <c:marker>
            <c:symbol val="none"/>
          </c:marker>
          <c:xVal>
            <c:numRef>
              <c:f>DirectMountExtension!$C$83:$C$88</c:f>
              <c:numCache>
                <c:formatCode>General</c:formatCode>
                <c:ptCount val="6"/>
                <c:pt idx="0">
                  <c:v>-40</c:v>
                </c:pt>
                <c:pt idx="1">
                  <c:v>85</c:v>
                </c:pt>
                <c:pt idx="2">
                  <c:v>149</c:v>
                </c:pt>
                <c:pt idx="3">
                  <c:v>149</c:v>
                </c:pt>
                <c:pt idx="4">
                  <c:v>-40</c:v>
                </c:pt>
                <c:pt idx="5">
                  <c:v>-40</c:v>
                </c:pt>
              </c:numCache>
            </c:numRef>
          </c:xVal>
          <c:yVal>
            <c:numRef>
              <c:f>DirectMountExtension!$D$83:$D$88</c:f>
              <c:numCache>
                <c:formatCode>General</c:formatCode>
                <c:ptCount val="6"/>
                <c:pt idx="0">
                  <c:v>85</c:v>
                </c:pt>
                <c:pt idx="1">
                  <c:v>85</c:v>
                </c:pt>
                <c:pt idx="2">
                  <c:v>-11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4-9010-418E-AE6F-71286F616266}"/>
            </c:ext>
          </c:extLst>
        </c:ser>
        <c:ser>
          <c:idx val="13"/>
          <c:order val="5"/>
          <c:tx>
            <c:strRef>
              <c:f>DirectMountExtension!$B$89</c:f>
              <c:strCache>
                <c:ptCount val="1"/>
                <c:pt idx="0">
                  <c:v>Coplanar - Inert Fill Sensor</c:v>
                </c:pt>
              </c:strCache>
            </c:strRef>
          </c:tx>
          <c:spPr>
            <a:ln w="19050" cap="rnd">
              <a:solidFill>
                <a:schemeClr val="accent2">
                  <a:lumMod val="80000"/>
                  <a:lumOff val="20000"/>
                </a:schemeClr>
              </a:solidFill>
              <a:round/>
            </a:ln>
            <a:effectLst/>
          </c:spPr>
          <c:marker>
            <c:symbol val="none"/>
          </c:marker>
          <c:xVal>
            <c:numRef>
              <c:f>DirectMountExtension!$C$89:$C$94</c:f>
              <c:numCache>
                <c:formatCode>General</c:formatCode>
                <c:ptCount val="6"/>
                <c:pt idx="0">
                  <c:v>-30</c:v>
                </c:pt>
                <c:pt idx="1">
                  <c:v>85</c:v>
                </c:pt>
                <c:pt idx="2">
                  <c:v>85</c:v>
                </c:pt>
                <c:pt idx="3">
                  <c:v>85</c:v>
                </c:pt>
                <c:pt idx="4">
                  <c:v>-30</c:v>
                </c:pt>
                <c:pt idx="5">
                  <c:v>-30</c:v>
                </c:pt>
              </c:numCache>
            </c:numRef>
          </c:xVal>
          <c:yVal>
            <c:numRef>
              <c:f>DirectMountExtension!$D$89:$D$94</c:f>
              <c:numCache>
                <c:formatCode>General</c:formatCode>
                <c:ptCount val="6"/>
                <c:pt idx="0">
                  <c:v>85</c:v>
                </c:pt>
                <c:pt idx="1">
                  <c:v>85</c:v>
                </c:pt>
                <c:pt idx="2">
                  <c:v>31</c:v>
                </c:pt>
                <c:pt idx="3">
                  <c:v>-40</c:v>
                </c:pt>
                <c:pt idx="4">
                  <c:v>-40</c:v>
                </c:pt>
                <c:pt idx="5">
                  <c:v>85</c:v>
                </c:pt>
              </c:numCache>
            </c:numRef>
          </c:yVal>
          <c:smooth val="0"/>
          <c:extLst xmlns:c16r2="http://schemas.microsoft.com/office/drawing/2015/06/chart">
            <c:ext xmlns:c16="http://schemas.microsoft.com/office/drawing/2014/chart" uri="{C3380CC4-5D6E-409C-BE32-E72D297353CC}">
              <c16:uniqueId val="{00000005-9010-418E-AE6F-71286F616266}"/>
            </c:ext>
          </c:extLst>
        </c:ser>
        <c:dLbls>
          <c:showLegendKey val="0"/>
          <c:showVal val="0"/>
          <c:showCatName val="0"/>
          <c:showSerName val="0"/>
          <c:showPercent val="0"/>
          <c:showBubbleSize val="0"/>
        </c:dLbls>
        <c:axId val="1024999520"/>
        <c:axId val="1024994080"/>
      </c:scatterChart>
      <c:valAx>
        <c:axId val="1024999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Process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4080"/>
        <c:crosses val="autoZero"/>
        <c:crossBetween val="midCat"/>
      </c:valAx>
      <c:valAx>
        <c:axId val="1024994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Ambient Temperature (°C)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999520"/>
        <c:crosses val="autoZero"/>
        <c:crossBetween val="midCat"/>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17" Type="http://schemas.openxmlformats.org/officeDocument/2006/relationships/image" Target="../media/image123.png"/><Relationship Id="rId21" Type="http://schemas.openxmlformats.org/officeDocument/2006/relationships/image" Target="../media/image27.png"/><Relationship Id="rId42" Type="http://schemas.openxmlformats.org/officeDocument/2006/relationships/image" Target="../media/image48.png"/><Relationship Id="rId63" Type="http://schemas.openxmlformats.org/officeDocument/2006/relationships/image" Target="../media/image69.png"/><Relationship Id="rId84" Type="http://schemas.openxmlformats.org/officeDocument/2006/relationships/image" Target="../media/image90.png"/><Relationship Id="rId138" Type="http://schemas.openxmlformats.org/officeDocument/2006/relationships/image" Target="../media/image144.png"/><Relationship Id="rId159" Type="http://schemas.openxmlformats.org/officeDocument/2006/relationships/image" Target="../media/image165.png"/><Relationship Id="rId170" Type="http://schemas.openxmlformats.org/officeDocument/2006/relationships/image" Target="../media/image176.png"/><Relationship Id="rId107" Type="http://schemas.openxmlformats.org/officeDocument/2006/relationships/image" Target="../media/image113.png"/><Relationship Id="rId11" Type="http://schemas.openxmlformats.org/officeDocument/2006/relationships/image" Target="../media/image17.png"/><Relationship Id="rId32" Type="http://schemas.openxmlformats.org/officeDocument/2006/relationships/image" Target="../media/image38.png"/><Relationship Id="rId53" Type="http://schemas.openxmlformats.org/officeDocument/2006/relationships/image" Target="../media/image59.png"/><Relationship Id="rId74" Type="http://schemas.openxmlformats.org/officeDocument/2006/relationships/image" Target="../media/image80.png"/><Relationship Id="rId128" Type="http://schemas.openxmlformats.org/officeDocument/2006/relationships/image" Target="../media/image134.png"/><Relationship Id="rId149" Type="http://schemas.openxmlformats.org/officeDocument/2006/relationships/image" Target="../media/image155.png"/><Relationship Id="rId5" Type="http://schemas.openxmlformats.org/officeDocument/2006/relationships/image" Target="../media/image11.png"/><Relationship Id="rId95" Type="http://schemas.openxmlformats.org/officeDocument/2006/relationships/image" Target="../media/image101.png"/><Relationship Id="rId160" Type="http://schemas.openxmlformats.org/officeDocument/2006/relationships/image" Target="../media/image166.png"/><Relationship Id="rId22" Type="http://schemas.openxmlformats.org/officeDocument/2006/relationships/image" Target="../media/image28.png"/><Relationship Id="rId43" Type="http://schemas.openxmlformats.org/officeDocument/2006/relationships/image" Target="../media/image49.png"/><Relationship Id="rId64" Type="http://schemas.openxmlformats.org/officeDocument/2006/relationships/image" Target="../media/image70.png"/><Relationship Id="rId118" Type="http://schemas.openxmlformats.org/officeDocument/2006/relationships/image" Target="../media/image124.png"/><Relationship Id="rId139" Type="http://schemas.openxmlformats.org/officeDocument/2006/relationships/image" Target="../media/image145.png"/><Relationship Id="rId85" Type="http://schemas.openxmlformats.org/officeDocument/2006/relationships/image" Target="../media/image91.png"/><Relationship Id="rId150" Type="http://schemas.openxmlformats.org/officeDocument/2006/relationships/image" Target="../media/image156.png"/><Relationship Id="rId171" Type="http://schemas.openxmlformats.org/officeDocument/2006/relationships/image" Target="../media/image177.png"/><Relationship Id="rId12" Type="http://schemas.openxmlformats.org/officeDocument/2006/relationships/image" Target="../media/image18.png"/><Relationship Id="rId33" Type="http://schemas.openxmlformats.org/officeDocument/2006/relationships/image" Target="../media/image39.png"/><Relationship Id="rId108" Type="http://schemas.openxmlformats.org/officeDocument/2006/relationships/image" Target="../media/image114.png"/><Relationship Id="rId129" Type="http://schemas.openxmlformats.org/officeDocument/2006/relationships/image" Target="../media/image135.png"/><Relationship Id="rId54" Type="http://schemas.openxmlformats.org/officeDocument/2006/relationships/image" Target="../media/image60.png"/><Relationship Id="rId75" Type="http://schemas.openxmlformats.org/officeDocument/2006/relationships/image" Target="../media/image81.png"/><Relationship Id="rId96" Type="http://schemas.openxmlformats.org/officeDocument/2006/relationships/image" Target="../media/image102.png"/><Relationship Id="rId140" Type="http://schemas.openxmlformats.org/officeDocument/2006/relationships/image" Target="../media/image146.png"/><Relationship Id="rId161" Type="http://schemas.openxmlformats.org/officeDocument/2006/relationships/image" Target="../media/image167.png"/><Relationship Id="rId6" Type="http://schemas.openxmlformats.org/officeDocument/2006/relationships/image" Target="../media/image12.png"/><Relationship Id="rId23" Type="http://schemas.openxmlformats.org/officeDocument/2006/relationships/image" Target="../media/image29.png"/><Relationship Id="rId28" Type="http://schemas.openxmlformats.org/officeDocument/2006/relationships/image" Target="../media/image34.png"/><Relationship Id="rId49" Type="http://schemas.openxmlformats.org/officeDocument/2006/relationships/image" Target="../media/image55.png"/><Relationship Id="rId114" Type="http://schemas.openxmlformats.org/officeDocument/2006/relationships/image" Target="../media/image120.png"/><Relationship Id="rId119" Type="http://schemas.openxmlformats.org/officeDocument/2006/relationships/image" Target="../media/image125.png"/><Relationship Id="rId44" Type="http://schemas.openxmlformats.org/officeDocument/2006/relationships/image" Target="../media/image50.png"/><Relationship Id="rId60" Type="http://schemas.openxmlformats.org/officeDocument/2006/relationships/image" Target="../media/image66.png"/><Relationship Id="rId65" Type="http://schemas.openxmlformats.org/officeDocument/2006/relationships/image" Target="../media/image71.png"/><Relationship Id="rId81" Type="http://schemas.openxmlformats.org/officeDocument/2006/relationships/image" Target="../media/image87.png"/><Relationship Id="rId86" Type="http://schemas.openxmlformats.org/officeDocument/2006/relationships/image" Target="../media/image92.png"/><Relationship Id="rId130" Type="http://schemas.openxmlformats.org/officeDocument/2006/relationships/image" Target="../media/image136.png"/><Relationship Id="rId135" Type="http://schemas.openxmlformats.org/officeDocument/2006/relationships/image" Target="../media/image141.png"/><Relationship Id="rId151" Type="http://schemas.openxmlformats.org/officeDocument/2006/relationships/image" Target="../media/image157.png"/><Relationship Id="rId156" Type="http://schemas.openxmlformats.org/officeDocument/2006/relationships/image" Target="../media/image162.png"/><Relationship Id="rId177" Type="http://schemas.openxmlformats.org/officeDocument/2006/relationships/image" Target="../media/image183.png"/><Relationship Id="rId172" Type="http://schemas.openxmlformats.org/officeDocument/2006/relationships/image" Target="../media/image178.png"/><Relationship Id="rId13" Type="http://schemas.openxmlformats.org/officeDocument/2006/relationships/image" Target="../media/image19.png"/><Relationship Id="rId18" Type="http://schemas.openxmlformats.org/officeDocument/2006/relationships/image" Target="../media/image24.png"/><Relationship Id="rId39" Type="http://schemas.openxmlformats.org/officeDocument/2006/relationships/image" Target="../media/image45.png"/><Relationship Id="rId109" Type="http://schemas.openxmlformats.org/officeDocument/2006/relationships/image" Target="../media/image115.png"/><Relationship Id="rId34" Type="http://schemas.openxmlformats.org/officeDocument/2006/relationships/image" Target="../media/image40.png"/><Relationship Id="rId50" Type="http://schemas.openxmlformats.org/officeDocument/2006/relationships/image" Target="../media/image56.png"/><Relationship Id="rId55" Type="http://schemas.openxmlformats.org/officeDocument/2006/relationships/image" Target="../media/image61.png"/><Relationship Id="rId76" Type="http://schemas.openxmlformats.org/officeDocument/2006/relationships/image" Target="../media/image82.png"/><Relationship Id="rId97" Type="http://schemas.openxmlformats.org/officeDocument/2006/relationships/image" Target="../media/image103.png"/><Relationship Id="rId104" Type="http://schemas.openxmlformats.org/officeDocument/2006/relationships/image" Target="../media/image110.png"/><Relationship Id="rId120" Type="http://schemas.openxmlformats.org/officeDocument/2006/relationships/image" Target="../media/image126.png"/><Relationship Id="rId125" Type="http://schemas.openxmlformats.org/officeDocument/2006/relationships/image" Target="../media/image131.png"/><Relationship Id="rId141" Type="http://schemas.openxmlformats.org/officeDocument/2006/relationships/image" Target="../media/image147.png"/><Relationship Id="rId146" Type="http://schemas.openxmlformats.org/officeDocument/2006/relationships/image" Target="../media/image152.png"/><Relationship Id="rId167" Type="http://schemas.openxmlformats.org/officeDocument/2006/relationships/image" Target="../media/image173.png"/><Relationship Id="rId7" Type="http://schemas.openxmlformats.org/officeDocument/2006/relationships/image" Target="../media/image13.png"/><Relationship Id="rId71" Type="http://schemas.openxmlformats.org/officeDocument/2006/relationships/image" Target="../media/image77.png"/><Relationship Id="rId92" Type="http://schemas.openxmlformats.org/officeDocument/2006/relationships/image" Target="../media/image98.png"/><Relationship Id="rId162" Type="http://schemas.openxmlformats.org/officeDocument/2006/relationships/image" Target="../media/image168.png"/><Relationship Id="rId2" Type="http://schemas.openxmlformats.org/officeDocument/2006/relationships/image" Target="../media/image8.emf"/><Relationship Id="rId29" Type="http://schemas.openxmlformats.org/officeDocument/2006/relationships/image" Target="../media/image35.png"/><Relationship Id="rId24" Type="http://schemas.openxmlformats.org/officeDocument/2006/relationships/image" Target="../media/image30.png"/><Relationship Id="rId40" Type="http://schemas.openxmlformats.org/officeDocument/2006/relationships/image" Target="../media/image46.png"/><Relationship Id="rId45" Type="http://schemas.openxmlformats.org/officeDocument/2006/relationships/image" Target="../media/image51.png"/><Relationship Id="rId66" Type="http://schemas.openxmlformats.org/officeDocument/2006/relationships/image" Target="../media/image72.png"/><Relationship Id="rId87" Type="http://schemas.openxmlformats.org/officeDocument/2006/relationships/image" Target="../media/image93.png"/><Relationship Id="rId110" Type="http://schemas.openxmlformats.org/officeDocument/2006/relationships/image" Target="../media/image116.png"/><Relationship Id="rId115" Type="http://schemas.openxmlformats.org/officeDocument/2006/relationships/image" Target="../media/image121.png"/><Relationship Id="rId131" Type="http://schemas.openxmlformats.org/officeDocument/2006/relationships/image" Target="../media/image137.png"/><Relationship Id="rId136" Type="http://schemas.openxmlformats.org/officeDocument/2006/relationships/image" Target="../media/image142.png"/><Relationship Id="rId157" Type="http://schemas.openxmlformats.org/officeDocument/2006/relationships/image" Target="../media/image163.png"/><Relationship Id="rId61" Type="http://schemas.openxmlformats.org/officeDocument/2006/relationships/image" Target="../media/image67.png"/><Relationship Id="rId82" Type="http://schemas.openxmlformats.org/officeDocument/2006/relationships/image" Target="../media/image88.png"/><Relationship Id="rId152" Type="http://schemas.openxmlformats.org/officeDocument/2006/relationships/image" Target="../media/image158.png"/><Relationship Id="rId173" Type="http://schemas.openxmlformats.org/officeDocument/2006/relationships/image" Target="../media/image179.png"/><Relationship Id="rId19" Type="http://schemas.openxmlformats.org/officeDocument/2006/relationships/image" Target="../media/image25.png"/><Relationship Id="rId14" Type="http://schemas.openxmlformats.org/officeDocument/2006/relationships/image" Target="../media/image20.png"/><Relationship Id="rId30" Type="http://schemas.openxmlformats.org/officeDocument/2006/relationships/image" Target="../media/image36.png"/><Relationship Id="rId35" Type="http://schemas.openxmlformats.org/officeDocument/2006/relationships/image" Target="../media/image41.png"/><Relationship Id="rId56" Type="http://schemas.openxmlformats.org/officeDocument/2006/relationships/image" Target="../media/image62.png"/><Relationship Id="rId77" Type="http://schemas.openxmlformats.org/officeDocument/2006/relationships/image" Target="../media/image83.png"/><Relationship Id="rId100" Type="http://schemas.openxmlformats.org/officeDocument/2006/relationships/image" Target="../media/image106.png"/><Relationship Id="rId105" Type="http://schemas.openxmlformats.org/officeDocument/2006/relationships/image" Target="../media/image111.png"/><Relationship Id="rId126" Type="http://schemas.openxmlformats.org/officeDocument/2006/relationships/image" Target="../media/image132.png"/><Relationship Id="rId147" Type="http://schemas.openxmlformats.org/officeDocument/2006/relationships/image" Target="../media/image153.png"/><Relationship Id="rId168" Type="http://schemas.openxmlformats.org/officeDocument/2006/relationships/image" Target="../media/image174.png"/><Relationship Id="rId8" Type="http://schemas.openxmlformats.org/officeDocument/2006/relationships/image" Target="../media/image14.png"/><Relationship Id="rId51" Type="http://schemas.openxmlformats.org/officeDocument/2006/relationships/image" Target="../media/image57.png"/><Relationship Id="rId72" Type="http://schemas.openxmlformats.org/officeDocument/2006/relationships/image" Target="../media/image78.png"/><Relationship Id="rId93" Type="http://schemas.openxmlformats.org/officeDocument/2006/relationships/image" Target="../media/image99.png"/><Relationship Id="rId98" Type="http://schemas.openxmlformats.org/officeDocument/2006/relationships/image" Target="../media/image104.png"/><Relationship Id="rId121" Type="http://schemas.openxmlformats.org/officeDocument/2006/relationships/image" Target="../media/image127.png"/><Relationship Id="rId142" Type="http://schemas.openxmlformats.org/officeDocument/2006/relationships/image" Target="../media/image148.png"/><Relationship Id="rId163" Type="http://schemas.openxmlformats.org/officeDocument/2006/relationships/image" Target="../media/image169.png"/><Relationship Id="rId3" Type="http://schemas.openxmlformats.org/officeDocument/2006/relationships/image" Target="../media/image9.png"/><Relationship Id="rId25" Type="http://schemas.openxmlformats.org/officeDocument/2006/relationships/image" Target="../media/image31.png"/><Relationship Id="rId46" Type="http://schemas.openxmlformats.org/officeDocument/2006/relationships/image" Target="../media/image52.png"/><Relationship Id="rId67" Type="http://schemas.openxmlformats.org/officeDocument/2006/relationships/image" Target="../media/image73.png"/><Relationship Id="rId116" Type="http://schemas.openxmlformats.org/officeDocument/2006/relationships/image" Target="../media/image122.png"/><Relationship Id="rId137" Type="http://schemas.openxmlformats.org/officeDocument/2006/relationships/image" Target="../media/image143.png"/><Relationship Id="rId158" Type="http://schemas.openxmlformats.org/officeDocument/2006/relationships/image" Target="../media/image164.png"/><Relationship Id="rId20" Type="http://schemas.openxmlformats.org/officeDocument/2006/relationships/image" Target="../media/image26.png"/><Relationship Id="rId41" Type="http://schemas.openxmlformats.org/officeDocument/2006/relationships/image" Target="../media/image47.png"/><Relationship Id="rId62" Type="http://schemas.openxmlformats.org/officeDocument/2006/relationships/image" Target="../media/image68.png"/><Relationship Id="rId83" Type="http://schemas.openxmlformats.org/officeDocument/2006/relationships/image" Target="../media/image89.png"/><Relationship Id="rId88" Type="http://schemas.openxmlformats.org/officeDocument/2006/relationships/image" Target="../media/image94.png"/><Relationship Id="rId111" Type="http://schemas.openxmlformats.org/officeDocument/2006/relationships/image" Target="../media/image117.png"/><Relationship Id="rId132" Type="http://schemas.openxmlformats.org/officeDocument/2006/relationships/image" Target="../media/image138.png"/><Relationship Id="rId153" Type="http://schemas.openxmlformats.org/officeDocument/2006/relationships/image" Target="../media/image159.png"/><Relationship Id="rId174" Type="http://schemas.openxmlformats.org/officeDocument/2006/relationships/image" Target="../media/image180.png"/><Relationship Id="rId15" Type="http://schemas.openxmlformats.org/officeDocument/2006/relationships/image" Target="../media/image21.png"/><Relationship Id="rId36" Type="http://schemas.openxmlformats.org/officeDocument/2006/relationships/image" Target="../media/image42.png"/><Relationship Id="rId57" Type="http://schemas.openxmlformats.org/officeDocument/2006/relationships/image" Target="../media/image63.png"/><Relationship Id="rId106" Type="http://schemas.openxmlformats.org/officeDocument/2006/relationships/image" Target="../media/image112.png"/><Relationship Id="rId127" Type="http://schemas.openxmlformats.org/officeDocument/2006/relationships/image" Target="../media/image133.png"/><Relationship Id="rId10" Type="http://schemas.openxmlformats.org/officeDocument/2006/relationships/image" Target="../media/image16.png"/><Relationship Id="rId31" Type="http://schemas.openxmlformats.org/officeDocument/2006/relationships/image" Target="../media/image37.png"/><Relationship Id="rId52" Type="http://schemas.openxmlformats.org/officeDocument/2006/relationships/image" Target="../media/image58.png"/><Relationship Id="rId73" Type="http://schemas.openxmlformats.org/officeDocument/2006/relationships/image" Target="../media/image79.png"/><Relationship Id="rId78" Type="http://schemas.openxmlformats.org/officeDocument/2006/relationships/image" Target="../media/image84.png"/><Relationship Id="rId94" Type="http://schemas.openxmlformats.org/officeDocument/2006/relationships/image" Target="../media/image100.png"/><Relationship Id="rId99" Type="http://schemas.openxmlformats.org/officeDocument/2006/relationships/image" Target="../media/image105.png"/><Relationship Id="rId101" Type="http://schemas.openxmlformats.org/officeDocument/2006/relationships/image" Target="../media/image107.png"/><Relationship Id="rId122" Type="http://schemas.openxmlformats.org/officeDocument/2006/relationships/image" Target="../media/image128.png"/><Relationship Id="rId143" Type="http://schemas.openxmlformats.org/officeDocument/2006/relationships/image" Target="../media/image149.png"/><Relationship Id="rId148" Type="http://schemas.openxmlformats.org/officeDocument/2006/relationships/image" Target="../media/image154.png"/><Relationship Id="rId164" Type="http://schemas.openxmlformats.org/officeDocument/2006/relationships/image" Target="../media/image170.png"/><Relationship Id="rId169" Type="http://schemas.openxmlformats.org/officeDocument/2006/relationships/image" Target="../media/image175.png"/><Relationship Id="rId4" Type="http://schemas.openxmlformats.org/officeDocument/2006/relationships/image" Target="../media/image10.png"/><Relationship Id="rId9" Type="http://schemas.openxmlformats.org/officeDocument/2006/relationships/image" Target="../media/image15.png"/><Relationship Id="rId26" Type="http://schemas.openxmlformats.org/officeDocument/2006/relationships/image" Target="../media/image32.png"/><Relationship Id="rId47" Type="http://schemas.openxmlformats.org/officeDocument/2006/relationships/image" Target="../media/image53.png"/><Relationship Id="rId68" Type="http://schemas.openxmlformats.org/officeDocument/2006/relationships/image" Target="../media/image74.png"/><Relationship Id="rId89" Type="http://schemas.openxmlformats.org/officeDocument/2006/relationships/image" Target="../media/image95.png"/><Relationship Id="rId112" Type="http://schemas.openxmlformats.org/officeDocument/2006/relationships/image" Target="../media/image118.png"/><Relationship Id="rId133" Type="http://schemas.openxmlformats.org/officeDocument/2006/relationships/image" Target="../media/image139.png"/><Relationship Id="rId154" Type="http://schemas.openxmlformats.org/officeDocument/2006/relationships/image" Target="../media/image160.png"/><Relationship Id="rId175" Type="http://schemas.openxmlformats.org/officeDocument/2006/relationships/image" Target="../media/image181.png"/><Relationship Id="rId16" Type="http://schemas.openxmlformats.org/officeDocument/2006/relationships/image" Target="../media/image22.png"/><Relationship Id="rId37" Type="http://schemas.openxmlformats.org/officeDocument/2006/relationships/image" Target="../media/image43.png"/><Relationship Id="rId58" Type="http://schemas.openxmlformats.org/officeDocument/2006/relationships/image" Target="../media/image64.png"/><Relationship Id="rId79" Type="http://schemas.openxmlformats.org/officeDocument/2006/relationships/image" Target="../media/image85.png"/><Relationship Id="rId102" Type="http://schemas.openxmlformats.org/officeDocument/2006/relationships/image" Target="../media/image108.png"/><Relationship Id="rId123" Type="http://schemas.openxmlformats.org/officeDocument/2006/relationships/image" Target="../media/image129.png"/><Relationship Id="rId144" Type="http://schemas.openxmlformats.org/officeDocument/2006/relationships/image" Target="../media/image150.png"/><Relationship Id="rId90" Type="http://schemas.openxmlformats.org/officeDocument/2006/relationships/image" Target="../media/image96.png"/><Relationship Id="rId165" Type="http://schemas.openxmlformats.org/officeDocument/2006/relationships/image" Target="../media/image171.png"/><Relationship Id="rId27" Type="http://schemas.openxmlformats.org/officeDocument/2006/relationships/image" Target="../media/image33.png"/><Relationship Id="rId48" Type="http://schemas.openxmlformats.org/officeDocument/2006/relationships/image" Target="../media/image54.png"/><Relationship Id="rId69" Type="http://schemas.openxmlformats.org/officeDocument/2006/relationships/image" Target="../media/image75.png"/><Relationship Id="rId113" Type="http://schemas.openxmlformats.org/officeDocument/2006/relationships/image" Target="../media/image119.png"/><Relationship Id="rId134" Type="http://schemas.openxmlformats.org/officeDocument/2006/relationships/image" Target="../media/image140.png"/><Relationship Id="rId80" Type="http://schemas.openxmlformats.org/officeDocument/2006/relationships/image" Target="../media/image86.png"/><Relationship Id="rId155" Type="http://schemas.openxmlformats.org/officeDocument/2006/relationships/image" Target="../media/image161.png"/><Relationship Id="rId176" Type="http://schemas.openxmlformats.org/officeDocument/2006/relationships/image" Target="../media/image182.png"/><Relationship Id="rId17" Type="http://schemas.openxmlformats.org/officeDocument/2006/relationships/image" Target="../media/image23.png"/><Relationship Id="rId38" Type="http://schemas.openxmlformats.org/officeDocument/2006/relationships/image" Target="../media/image44.png"/><Relationship Id="rId59" Type="http://schemas.openxmlformats.org/officeDocument/2006/relationships/image" Target="../media/image65.png"/><Relationship Id="rId103" Type="http://schemas.openxmlformats.org/officeDocument/2006/relationships/image" Target="../media/image109.png"/><Relationship Id="rId124" Type="http://schemas.openxmlformats.org/officeDocument/2006/relationships/image" Target="../media/image130.png"/><Relationship Id="rId70" Type="http://schemas.openxmlformats.org/officeDocument/2006/relationships/image" Target="../media/image76.png"/><Relationship Id="rId91" Type="http://schemas.openxmlformats.org/officeDocument/2006/relationships/image" Target="../media/image97.png"/><Relationship Id="rId145" Type="http://schemas.openxmlformats.org/officeDocument/2006/relationships/image" Target="../media/image151.png"/><Relationship Id="rId166" Type="http://schemas.openxmlformats.org/officeDocument/2006/relationships/image" Target="../media/image172.png"/><Relationship Id="rId1" Type="http://schemas.openxmlformats.org/officeDocument/2006/relationships/image" Target="../media/image7.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8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7.png"/><Relationship Id="rId7" Type="http://schemas.openxmlformats.org/officeDocument/2006/relationships/image" Target="../media/image191.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97.png"/><Relationship Id="rId1" Type="http://schemas.openxmlformats.org/officeDocument/2006/relationships/image" Target="../media/image19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 Id="rId4" Type="http://schemas.openxmlformats.org/officeDocument/2006/relationships/image" Target="../media/image20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11.png"/><Relationship Id="rId13" Type="http://schemas.openxmlformats.org/officeDocument/2006/relationships/image" Target="../media/image216.png"/><Relationship Id="rId3" Type="http://schemas.openxmlformats.org/officeDocument/2006/relationships/image" Target="../media/image207.png"/><Relationship Id="rId7" Type="http://schemas.openxmlformats.org/officeDocument/2006/relationships/image" Target="../media/image210.png"/><Relationship Id="rId12" Type="http://schemas.openxmlformats.org/officeDocument/2006/relationships/image" Target="../media/image215.png"/><Relationship Id="rId2" Type="http://schemas.openxmlformats.org/officeDocument/2006/relationships/image" Target="../media/image206.png"/><Relationship Id="rId1" Type="http://schemas.openxmlformats.org/officeDocument/2006/relationships/image" Target="../media/image205.png"/><Relationship Id="rId6" Type="http://schemas.openxmlformats.org/officeDocument/2006/relationships/image" Target="../media/image209.png"/><Relationship Id="rId11" Type="http://schemas.openxmlformats.org/officeDocument/2006/relationships/image" Target="../media/image214.png"/><Relationship Id="rId5" Type="http://schemas.openxmlformats.org/officeDocument/2006/relationships/image" Target="../media/image208.png"/><Relationship Id="rId10" Type="http://schemas.openxmlformats.org/officeDocument/2006/relationships/image" Target="../media/image213.png"/><Relationship Id="rId4" Type="http://schemas.openxmlformats.org/officeDocument/2006/relationships/image" Target="../media/image200.png"/><Relationship Id="rId9" Type="http://schemas.openxmlformats.org/officeDocument/2006/relationships/image" Target="../media/image21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19.png"/><Relationship Id="rId2" Type="http://schemas.openxmlformats.org/officeDocument/2006/relationships/image" Target="../media/image218.png"/><Relationship Id="rId1" Type="http://schemas.openxmlformats.org/officeDocument/2006/relationships/image" Target="../media/image217.png"/><Relationship Id="rId4" Type="http://schemas.openxmlformats.org/officeDocument/2006/relationships/image" Target="../media/image22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jpeg"/><Relationship Id="rId1" Type="http://schemas.openxmlformats.org/officeDocument/2006/relationships/image" Target="../media/image22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4.png"/></Relationships>
</file>

<file path=xl/drawings/drawing1.xml><?xml version="1.0" encoding="utf-8"?>
<xdr:wsDr xmlns:xdr="http://schemas.openxmlformats.org/drawingml/2006/spreadsheetDrawing" xmlns:a="http://schemas.openxmlformats.org/drawingml/2006/main">
  <xdr:twoCellAnchor editAs="oneCell">
    <xdr:from>
      <xdr:col>5</xdr:col>
      <xdr:colOff>997323</xdr:colOff>
      <xdr:row>58</xdr:row>
      <xdr:rowOff>134469</xdr:rowOff>
    </xdr:from>
    <xdr:to>
      <xdr:col>51</xdr:col>
      <xdr:colOff>1334559</xdr:colOff>
      <xdr:row>68</xdr:row>
      <xdr:rowOff>115183</xdr:rowOff>
    </xdr:to>
    <xdr:pic>
      <xdr:nvPicPr>
        <xdr:cNvPr id="3" name="Picture 2">
          <a:extLst>
            <a:ext uri="{FF2B5EF4-FFF2-40B4-BE49-F238E27FC236}">
              <a16:creationId xmlns:a16="http://schemas.microsoft.com/office/drawing/2014/main" xmlns="" id="{79DA1021-3C2E-4380-B845-B6B7F999DEBC}"/>
            </a:ext>
          </a:extLst>
        </xdr:cNvPr>
        <xdr:cNvPicPr>
          <a:picLocks noChangeAspect="1"/>
        </xdr:cNvPicPr>
      </xdr:nvPicPr>
      <xdr:blipFill>
        <a:blip xmlns:r="http://schemas.openxmlformats.org/officeDocument/2006/relationships" r:embed="rId1"/>
        <a:stretch>
          <a:fillRect/>
        </a:stretch>
      </xdr:blipFill>
      <xdr:spPr>
        <a:xfrm>
          <a:off x="10589558" y="16315763"/>
          <a:ext cx="9447619" cy="18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366433</xdr:colOff>
      <xdr:row>0</xdr:row>
      <xdr:rowOff>0</xdr:rowOff>
    </xdr:from>
    <xdr:to>
      <xdr:col>15</xdr:col>
      <xdr:colOff>152603</xdr:colOff>
      <xdr:row>34</xdr:row>
      <xdr:rowOff>160183</xdr:rowOff>
    </xdr:to>
    <xdr:pic>
      <xdr:nvPicPr>
        <xdr:cNvPr id="3" name="Picture 3">
          <a:extLst>
            <a:ext uri="{FF2B5EF4-FFF2-40B4-BE49-F238E27FC236}">
              <a16:creationId xmlns:a16="http://schemas.microsoft.com/office/drawing/2014/main" xmlns="" id="{8BE8DF07-A86B-48CC-A23B-F574A94C3A34}"/>
            </a:ext>
            <a:ext uri="{147F2762-F138-4A5C-976F-8EAC2B608ADB}">
              <a16:predDERef xmlns:a16="http://schemas.microsoft.com/office/drawing/2014/main" xmlns="" pred="{E092694F-03EC-4B55-A0CD-DFA39C17401B}"/>
            </a:ext>
          </a:extLst>
        </xdr:cNvPr>
        <xdr:cNvPicPr>
          <a:picLocks noChangeAspect="1"/>
        </xdr:cNvPicPr>
      </xdr:nvPicPr>
      <xdr:blipFill>
        <a:blip xmlns:r="http://schemas.openxmlformats.org/officeDocument/2006/relationships" r:embed="rId1"/>
        <a:stretch>
          <a:fillRect/>
        </a:stretch>
      </xdr:blipFill>
      <xdr:spPr>
        <a:xfrm>
          <a:off x="7262533" y="-4481"/>
          <a:ext cx="7406170" cy="9267204"/>
        </a:xfrm>
        <a:prstGeom prst="rect">
          <a:avLst/>
        </a:prstGeom>
      </xdr:spPr>
    </xdr:pic>
    <xdr:clientData/>
  </xdr:twoCellAnchor>
  <xdr:twoCellAnchor editAs="oneCell">
    <xdr:from>
      <xdr:col>1</xdr:col>
      <xdr:colOff>85725</xdr:colOff>
      <xdr:row>29</xdr:row>
      <xdr:rowOff>38100</xdr:rowOff>
    </xdr:from>
    <xdr:to>
      <xdr:col>2</xdr:col>
      <xdr:colOff>1958975</xdr:colOff>
      <xdr:row>37</xdr:row>
      <xdr:rowOff>136525</xdr:rowOff>
    </xdr:to>
    <xdr:pic>
      <xdr:nvPicPr>
        <xdr:cNvPr id="6" name="Picture 5">
          <a:extLst>
            <a:ext uri="{FF2B5EF4-FFF2-40B4-BE49-F238E27FC236}">
              <a16:creationId xmlns:a16="http://schemas.microsoft.com/office/drawing/2014/main" xmlns="" id="{A59B3DDC-B33C-45E6-B72E-E9A3FCBC02A1}"/>
            </a:ext>
            <a:ext uri="{147F2762-F138-4A5C-976F-8EAC2B608ADB}">
              <a16:predDERef xmlns:a16="http://schemas.microsoft.com/office/drawing/2014/main" xmlns="" pred="{8BE8DF07-A86B-48CC-A23B-F574A94C3A34}"/>
            </a:ext>
          </a:extLst>
        </xdr:cNvPr>
        <xdr:cNvPicPr>
          <a:picLocks noChangeAspect="1"/>
        </xdr:cNvPicPr>
      </xdr:nvPicPr>
      <xdr:blipFill>
        <a:blip xmlns:r="http://schemas.openxmlformats.org/officeDocument/2006/relationships" r:embed="rId2"/>
        <a:stretch>
          <a:fillRect/>
        </a:stretch>
      </xdr:blipFill>
      <xdr:spPr>
        <a:xfrm>
          <a:off x="238125" y="7067550"/>
          <a:ext cx="6591300" cy="1571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94705</xdr:colOff>
      <xdr:row>38</xdr:row>
      <xdr:rowOff>1089</xdr:rowOff>
    </xdr:from>
    <xdr:to>
      <xdr:col>13</xdr:col>
      <xdr:colOff>31173</xdr:colOff>
      <xdr:row>57</xdr:row>
      <xdr:rowOff>18705</xdr:rowOff>
    </xdr:to>
    <xdr:graphicFrame macro="">
      <xdr:nvGraphicFramePr>
        <xdr:cNvPr id="3" name="Chart 2">
          <a:extLst>
            <a:ext uri="{FF2B5EF4-FFF2-40B4-BE49-F238E27FC236}">
              <a16:creationId xmlns:a16="http://schemas.microsoft.com/office/drawing/2014/main" xmlns="" id="{B45D4D14-E208-44D2-BA0E-84408C45D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268647</xdr:colOff>
      <xdr:row>2</xdr:row>
      <xdr:rowOff>0</xdr:rowOff>
    </xdr:from>
    <xdr:to>
      <xdr:col>26</xdr:col>
      <xdr:colOff>291057</xdr:colOff>
      <xdr:row>24</xdr:row>
      <xdr:rowOff>147502</xdr:rowOff>
    </xdr:to>
    <xdr:pic>
      <xdr:nvPicPr>
        <xdr:cNvPr id="3" name="Picture 2">
          <a:extLst>
            <a:ext uri="{FF2B5EF4-FFF2-40B4-BE49-F238E27FC236}">
              <a16:creationId xmlns:a16="http://schemas.microsoft.com/office/drawing/2014/main" xmlns="" id="{DF976A58-F0FC-409E-B3E6-D85E5C1400A1}"/>
            </a:ext>
          </a:extLst>
        </xdr:cNvPr>
        <xdr:cNvPicPr>
          <a:picLocks noChangeAspect="1"/>
        </xdr:cNvPicPr>
      </xdr:nvPicPr>
      <xdr:blipFill>
        <a:blip xmlns:r="http://schemas.openxmlformats.org/officeDocument/2006/relationships" r:embed="rId1"/>
        <a:stretch>
          <a:fillRect/>
        </a:stretch>
      </xdr:blipFill>
      <xdr:spPr>
        <a:xfrm>
          <a:off x="14501718" y="381000"/>
          <a:ext cx="11590083" cy="4406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280146</xdr:colOff>
      <xdr:row>2</xdr:row>
      <xdr:rowOff>44823</xdr:rowOff>
    </xdr:from>
    <xdr:to>
      <xdr:col>24</xdr:col>
      <xdr:colOff>586512</xdr:colOff>
      <xdr:row>28</xdr:row>
      <xdr:rowOff>9473</xdr:rowOff>
    </xdr:to>
    <xdr:pic>
      <xdr:nvPicPr>
        <xdr:cNvPr id="2" name="Picture 1">
          <a:extLst>
            <a:ext uri="{FF2B5EF4-FFF2-40B4-BE49-F238E27FC236}">
              <a16:creationId xmlns:a16="http://schemas.microsoft.com/office/drawing/2014/main" xmlns="" id="{76942147-52D3-41FD-A663-866363E993F1}"/>
            </a:ext>
          </a:extLst>
        </xdr:cNvPr>
        <xdr:cNvPicPr>
          <a:picLocks noChangeAspect="1"/>
        </xdr:cNvPicPr>
      </xdr:nvPicPr>
      <xdr:blipFill>
        <a:blip xmlns:r="http://schemas.openxmlformats.org/officeDocument/2006/relationships" r:embed="rId1"/>
        <a:stretch>
          <a:fillRect/>
        </a:stretch>
      </xdr:blipFill>
      <xdr:spPr>
        <a:xfrm>
          <a:off x="22120971" y="616323"/>
          <a:ext cx="9936141" cy="4898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62752</xdr:colOff>
      <xdr:row>20</xdr:row>
      <xdr:rowOff>8965</xdr:rowOff>
    </xdr:from>
    <xdr:to>
      <xdr:col>11</xdr:col>
      <xdr:colOff>484093</xdr:colOff>
      <xdr:row>35</xdr:row>
      <xdr:rowOff>0</xdr:rowOff>
    </xdr:to>
    <xdr:graphicFrame macro="">
      <xdr:nvGraphicFramePr>
        <xdr:cNvPr id="2" name="Chart 1">
          <a:extLst>
            <a:ext uri="{FF2B5EF4-FFF2-40B4-BE49-F238E27FC236}">
              <a16:creationId xmlns:a16="http://schemas.microsoft.com/office/drawing/2014/main" xmlns="" id="{3B6EF40D-3DEB-4795-B6CF-3CCB94D89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136590</xdr:colOff>
      <xdr:row>36</xdr:row>
      <xdr:rowOff>0</xdr:rowOff>
    </xdr:from>
    <xdr:to>
      <xdr:col>11</xdr:col>
      <xdr:colOff>519953</xdr:colOff>
      <xdr:row>56</xdr:row>
      <xdr:rowOff>0</xdr:rowOff>
    </xdr:to>
    <xdr:graphicFrame macro="">
      <xdr:nvGraphicFramePr>
        <xdr:cNvPr id="3" name="Chart 1">
          <a:extLst>
            <a:ext uri="{FF2B5EF4-FFF2-40B4-BE49-F238E27FC236}">
              <a16:creationId xmlns:a16="http://schemas.microsoft.com/office/drawing/2014/main" xmlns="" id="{AC0E2CD7-233C-41B3-881F-142163A4D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113402</xdr:colOff>
      <xdr:row>56</xdr:row>
      <xdr:rowOff>170329</xdr:rowOff>
    </xdr:from>
    <xdr:to>
      <xdr:col>11</xdr:col>
      <xdr:colOff>582706</xdr:colOff>
      <xdr:row>77</xdr:row>
      <xdr:rowOff>71718</xdr:rowOff>
    </xdr:to>
    <xdr:graphicFrame macro="">
      <xdr:nvGraphicFramePr>
        <xdr:cNvPr id="4" name="Chart 1">
          <a:extLst>
            <a:ext uri="{FF2B5EF4-FFF2-40B4-BE49-F238E27FC236}">
              <a16:creationId xmlns:a16="http://schemas.microsoft.com/office/drawing/2014/main" xmlns="" id="{13191E06-5F5A-4C4F-9D3F-DDFF1DB0A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316006</xdr:colOff>
      <xdr:row>20</xdr:row>
      <xdr:rowOff>239806</xdr:rowOff>
    </xdr:from>
    <xdr:to>
      <xdr:col>15</xdr:col>
      <xdr:colOff>405653</xdr:colOff>
      <xdr:row>32</xdr:row>
      <xdr:rowOff>94129</xdr:rowOff>
    </xdr:to>
    <xdr:sp macro="" textlink="">
      <xdr:nvSpPr>
        <xdr:cNvPr id="5" name="TextBox 4">
          <a:extLst>
            <a:ext uri="{FF2B5EF4-FFF2-40B4-BE49-F238E27FC236}">
              <a16:creationId xmlns:a16="http://schemas.microsoft.com/office/drawing/2014/main" xmlns="" id="{524460AC-6145-4DA2-8D1E-697C6BFB8D95}"/>
            </a:ext>
          </a:extLst>
        </xdr:cNvPr>
        <xdr:cNvSpPr txBox="1"/>
      </xdr:nvSpPr>
      <xdr:spPr>
        <a:xfrm>
          <a:off x="14805212" y="4173071"/>
          <a:ext cx="1905000" cy="2330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RFW/RTW/RCW requries 2 or 4-in if coplanar direct-mount</a:t>
          </a:r>
        </a:p>
        <a:p>
          <a:endParaRPr lang="en-US" sz="1100">
            <a:solidFill>
              <a:srgbClr val="FF0000"/>
            </a:solidFill>
          </a:endParaRPr>
        </a:p>
        <a:p>
          <a:r>
            <a:rPr lang="en-US" sz="1100">
              <a:solidFill>
                <a:srgbClr val="FF0000"/>
              </a:solidFill>
            </a:rPr>
            <a:t>ASME Class 600 or larger requires 2-in or 4-in.</a:t>
          </a:r>
        </a:p>
        <a:p>
          <a:endParaRPr lang="en-US" sz="11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54430</xdr:colOff>
      <xdr:row>17</xdr:row>
      <xdr:rowOff>122464</xdr:rowOff>
    </xdr:from>
    <xdr:to>
      <xdr:col>26</xdr:col>
      <xdr:colOff>530978</xdr:colOff>
      <xdr:row>41</xdr:row>
      <xdr:rowOff>0</xdr:rowOff>
    </xdr:to>
    <xdr:pic>
      <xdr:nvPicPr>
        <xdr:cNvPr id="3" name="Picture 2">
          <a:extLst>
            <a:ext uri="{FF2B5EF4-FFF2-40B4-BE49-F238E27FC236}">
              <a16:creationId xmlns:a16="http://schemas.microsoft.com/office/drawing/2014/main" xmlns="" id="{8CA23743-AC0B-4E0C-945D-E619D301852B}"/>
            </a:ext>
          </a:extLst>
        </xdr:cNvPr>
        <xdr:cNvPicPr>
          <a:picLocks noChangeAspect="1"/>
        </xdr:cNvPicPr>
      </xdr:nvPicPr>
      <xdr:blipFill>
        <a:blip xmlns:r="http://schemas.openxmlformats.org/officeDocument/2006/relationships" r:embed="rId1"/>
        <a:stretch>
          <a:fillRect/>
        </a:stretch>
      </xdr:blipFill>
      <xdr:spPr>
        <a:xfrm>
          <a:off x="7905751" y="3973285"/>
          <a:ext cx="10994870" cy="44495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238125</xdr:colOff>
      <xdr:row>7</xdr:row>
      <xdr:rowOff>123825</xdr:rowOff>
    </xdr:from>
    <xdr:to>
      <xdr:col>5</xdr:col>
      <xdr:colOff>571500</xdr:colOff>
      <xdr:row>7</xdr:row>
      <xdr:rowOff>533400</xdr:rowOff>
    </xdr:to>
    <xdr:pic>
      <xdr:nvPicPr>
        <xdr:cNvPr id="11" name="Picture 10">
          <a:extLst>
            <a:ext uri="{FF2B5EF4-FFF2-40B4-BE49-F238E27FC236}">
              <a16:creationId xmlns:a16="http://schemas.microsoft.com/office/drawing/2014/main" xmlns="" id="{63385E99-0C7D-4899-ACA2-C5AE5D29E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0" y="666750"/>
          <a:ext cx="1590675"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276225</xdr:colOff>
      <xdr:row>9</xdr:row>
      <xdr:rowOff>38100</xdr:rowOff>
    </xdr:from>
    <xdr:to>
      <xdr:col>6</xdr:col>
      <xdr:colOff>76200</xdr:colOff>
      <xdr:row>9</xdr:row>
      <xdr:rowOff>457200</xdr:rowOff>
    </xdr:to>
    <xdr:pic>
      <xdr:nvPicPr>
        <xdr:cNvPr id="12" name="Picture 11">
          <a:extLst>
            <a:ext uri="{FF2B5EF4-FFF2-40B4-BE49-F238E27FC236}">
              <a16:creationId xmlns:a16="http://schemas.microsoft.com/office/drawing/2014/main" xmlns="" id="{43643490-6766-4A4C-9C97-D184F0C3EA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10525" y="1428750"/>
          <a:ext cx="16287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257175</xdr:colOff>
      <xdr:row>11</xdr:row>
      <xdr:rowOff>118218</xdr:rowOff>
    </xdr:from>
    <xdr:to>
      <xdr:col>13</xdr:col>
      <xdr:colOff>79831</xdr:colOff>
      <xdr:row>12</xdr:row>
      <xdr:rowOff>0</xdr:rowOff>
    </xdr:to>
    <xdr:pic>
      <xdr:nvPicPr>
        <xdr:cNvPr id="13" name="Picture 12">
          <a:extLst>
            <a:ext uri="{FF2B5EF4-FFF2-40B4-BE49-F238E27FC236}">
              <a16:creationId xmlns:a16="http://schemas.microsoft.com/office/drawing/2014/main" xmlns="" id="{0EAAE2E9-ADE7-46D7-94BE-12D95456DF83}"/>
            </a:ext>
          </a:extLst>
        </xdr:cNvPr>
        <xdr:cNvPicPr>
          <a:picLocks noChangeAspect="1"/>
        </xdr:cNvPicPr>
      </xdr:nvPicPr>
      <xdr:blipFill>
        <a:blip xmlns:r="http://schemas.openxmlformats.org/officeDocument/2006/relationships" r:embed="rId3"/>
        <a:stretch>
          <a:fillRect/>
        </a:stretch>
      </xdr:blipFill>
      <xdr:spPr>
        <a:xfrm>
          <a:off x="7991475" y="2328018"/>
          <a:ext cx="5928181" cy="510432"/>
        </a:xfrm>
        <a:prstGeom prst="rect">
          <a:avLst/>
        </a:prstGeom>
      </xdr:spPr>
    </xdr:pic>
    <xdr:clientData/>
  </xdr:twoCellAnchor>
  <xdr:twoCellAnchor editAs="oneCell">
    <xdr:from>
      <xdr:col>3</xdr:col>
      <xdr:colOff>257175</xdr:colOff>
      <xdr:row>13</xdr:row>
      <xdr:rowOff>76708</xdr:rowOff>
    </xdr:from>
    <xdr:to>
      <xdr:col>13</xdr:col>
      <xdr:colOff>224790</xdr:colOff>
      <xdr:row>13</xdr:row>
      <xdr:rowOff>606999</xdr:rowOff>
    </xdr:to>
    <xdr:pic>
      <xdr:nvPicPr>
        <xdr:cNvPr id="14" name="Picture 13">
          <a:extLst>
            <a:ext uri="{FF2B5EF4-FFF2-40B4-BE49-F238E27FC236}">
              <a16:creationId xmlns:a16="http://schemas.microsoft.com/office/drawing/2014/main" xmlns="" id="{7D41FBA2-2B44-462D-AF73-731FCA21C9B0}"/>
            </a:ext>
          </a:extLst>
        </xdr:cNvPr>
        <xdr:cNvPicPr>
          <a:picLocks noChangeAspect="1"/>
        </xdr:cNvPicPr>
      </xdr:nvPicPr>
      <xdr:blipFill>
        <a:blip xmlns:r="http://schemas.openxmlformats.org/officeDocument/2006/relationships" r:embed="rId4"/>
        <a:stretch>
          <a:fillRect/>
        </a:stretch>
      </xdr:blipFill>
      <xdr:spPr>
        <a:xfrm>
          <a:off x="7991475" y="3105658"/>
          <a:ext cx="6057900" cy="530291"/>
        </a:xfrm>
        <a:prstGeom prst="rect">
          <a:avLst/>
        </a:prstGeom>
      </xdr:spPr>
    </xdr:pic>
    <xdr:clientData/>
  </xdr:twoCellAnchor>
  <xdr:twoCellAnchor editAs="oneCell">
    <xdr:from>
      <xdr:col>3</xdr:col>
      <xdr:colOff>247650</xdr:colOff>
      <xdr:row>15</xdr:row>
      <xdr:rowOff>57150</xdr:rowOff>
    </xdr:from>
    <xdr:to>
      <xdr:col>13</xdr:col>
      <xdr:colOff>265936</xdr:colOff>
      <xdr:row>15</xdr:row>
      <xdr:rowOff>605723</xdr:rowOff>
    </xdr:to>
    <xdr:pic>
      <xdr:nvPicPr>
        <xdr:cNvPr id="15" name="Picture 14">
          <a:extLst>
            <a:ext uri="{FF2B5EF4-FFF2-40B4-BE49-F238E27FC236}">
              <a16:creationId xmlns:a16="http://schemas.microsoft.com/office/drawing/2014/main" xmlns="" id="{2E9FA14C-1FDE-4A80-9455-2C8370FF8808}"/>
            </a:ext>
          </a:extLst>
        </xdr:cNvPr>
        <xdr:cNvPicPr>
          <a:picLocks noChangeAspect="1"/>
        </xdr:cNvPicPr>
      </xdr:nvPicPr>
      <xdr:blipFill>
        <a:blip xmlns:r="http://schemas.openxmlformats.org/officeDocument/2006/relationships" r:embed="rId5"/>
        <a:stretch>
          <a:fillRect/>
        </a:stretch>
      </xdr:blipFill>
      <xdr:spPr>
        <a:xfrm>
          <a:off x="7981950" y="3905250"/>
          <a:ext cx="6114286" cy="533333"/>
        </a:xfrm>
        <a:prstGeom prst="rect">
          <a:avLst/>
        </a:prstGeom>
      </xdr:spPr>
    </xdr:pic>
    <xdr:clientData/>
  </xdr:twoCellAnchor>
  <xdr:twoCellAnchor editAs="oneCell">
    <xdr:from>
      <xdr:col>3</xdr:col>
      <xdr:colOff>295275</xdr:colOff>
      <xdr:row>17</xdr:row>
      <xdr:rowOff>47625</xdr:rowOff>
    </xdr:from>
    <xdr:to>
      <xdr:col>13</xdr:col>
      <xdr:colOff>418323</xdr:colOff>
      <xdr:row>17</xdr:row>
      <xdr:rowOff>571435</xdr:rowOff>
    </xdr:to>
    <xdr:pic>
      <xdr:nvPicPr>
        <xdr:cNvPr id="16" name="Picture 15">
          <a:extLst>
            <a:ext uri="{FF2B5EF4-FFF2-40B4-BE49-F238E27FC236}">
              <a16:creationId xmlns:a16="http://schemas.microsoft.com/office/drawing/2014/main" xmlns="" id="{2EE82753-669A-4BEB-A063-DBBD57D608DD}"/>
            </a:ext>
          </a:extLst>
        </xdr:cNvPr>
        <xdr:cNvPicPr>
          <a:picLocks noChangeAspect="1"/>
        </xdr:cNvPicPr>
      </xdr:nvPicPr>
      <xdr:blipFill>
        <a:blip xmlns:r="http://schemas.openxmlformats.org/officeDocument/2006/relationships" r:embed="rId6"/>
        <a:stretch>
          <a:fillRect/>
        </a:stretch>
      </xdr:blipFill>
      <xdr:spPr>
        <a:xfrm>
          <a:off x="8029575" y="4714875"/>
          <a:ext cx="6219048" cy="523810"/>
        </a:xfrm>
        <a:prstGeom prst="rect">
          <a:avLst/>
        </a:prstGeom>
      </xdr:spPr>
    </xdr:pic>
    <xdr:clientData/>
  </xdr:twoCellAnchor>
  <xdr:twoCellAnchor editAs="oneCell">
    <xdr:from>
      <xdr:col>3</xdr:col>
      <xdr:colOff>314325</xdr:colOff>
      <xdr:row>19</xdr:row>
      <xdr:rowOff>133350</xdr:rowOff>
    </xdr:from>
    <xdr:to>
      <xdr:col>8</xdr:col>
      <xdr:colOff>232039</xdr:colOff>
      <xdr:row>19</xdr:row>
      <xdr:rowOff>499064</xdr:rowOff>
    </xdr:to>
    <xdr:pic>
      <xdr:nvPicPr>
        <xdr:cNvPr id="17" name="Picture 16">
          <a:extLst>
            <a:ext uri="{FF2B5EF4-FFF2-40B4-BE49-F238E27FC236}">
              <a16:creationId xmlns:a16="http://schemas.microsoft.com/office/drawing/2014/main" xmlns="" id="{CCF26D72-D90F-4A27-83D0-17A32F53B3EE}"/>
            </a:ext>
          </a:extLst>
        </xdr:cNvPr>
        <xdr:cNvPicPr>
          <a:picLocks noChangeAspect="1"/>
        </xdr:cNvPicPr>
      </xdr:nvPicPr>
      <xdr:blipFill>
        <a:blip xmlns:r="http://schemas.openxmlformats.org/officeDocument/2006/relationships" r:embed="rId7"/>
        <a:stretch>
          <a:fillRect/>
        </a:stretch>
      </xdr:blipFill>
      <xdr:spPr>
        <a:xfrm>
          <a:off x="8048625" y="5619750"/>
          <a:ext cx="2971429" cy="371429"/>
        </a:xfrm>
        <a:prstGeom prst="rect">
          <a:avLst/>
        </a:prstGeom>
      </xdr:spPr>
    </xdr:pic>
    <xdr:clientData/>
  </xdr:twoCellAnchor>
  <xdr:twoCellAnchor editAs="oneCell">
    <xdr:from>
      <xdr:col>3</xdr:col>
      <xdr:colOff>314325</xdr:colOff>
      <xdr:row>21</xdr:row>
      <xdr:rowOff>123825</xdr:rowOff>
    </xdr:from>
    <xdr:to>
      <xdr:col>8</xdr:col>
      <xdr:colOff>380611</xdr:colOff>
      <xdr:row>21</xdr:row>
      <xdr:rowOff>415254</xdr:rowOff>
    </xdr:to>
    <xdr:pic>
      <xdr:nvPicPr>
        <xdr:cNvPr id="18" name="Picture 17">
          <a:extLst>
            <a:ext uri="{FF2B5EF4-FFF2-40B4-BE49-F238E27FC236}">
              <a16:creationId xmlns:a16="http://schemas.microsoft.com/office/drawing/2014/main" xmlns="" id="{6FD0DE6D-6428-46FB-89D0-48DDD46DBDF1}"/>
            </a:ext>
          </a:extLst>
        </xdr:cNvPr>
        <xdr:cNvPicPr>
          <a:picLocks noChangeAspect="1"/>
        </xdr:cNvPicPr>
      </xdr:nvPicPr>
      <xdr:blipFill>
        <a:blip xmlns:r="http://schemas.openxmlformats.org/officeDocument/2006/relationships" r:embed="rId8"/>
        <a:stretch>
          <a:fillRect/>
        </a:stretch>
      </xdr:blipFill>
      <xdr:spPr>
        <a:xfrm>
          <a:off x="8048625" y="6429375"/>
          <a:ext cx="3114286" cy="285714"/>
        </a:xfrm>
        <a:prstGeom prst="rect">
          <a:avLst/>
        </a:prstGeom>
      </xdr:spPr>
    </xdr:pic>
    <xdr:clientData/>
  </xdr:twoCellAnchor>
  <xdr:twoCellAnchor editAs="oneCell">
    <xdr:from>
      <xdr:col>3</xdr:col>
      <xdr:colOff>409575</xdr:colOff>
      <xdr:row>23</xdr:row>
      <xdr:rowOff>190500</xdr:rowOff>
    </xdr:from>
    <xdr:to>
      <xdr:col>14</xdr:col>
      <xdr:colOff>566833</xdr:colOff>
      <xdr:row>23</xdr:row>
      <xdr:rowOff>491453</xdr:rowOff>
    </xdr:to>
    <xdr:pic>
      <xdr:nvPicPr>
        <xdr:cNvPr id="19" name="Picture 18">
          <a:extLst>
            <a:ext uri="{FF2B5EF4-FFF2-40B4-BE49-F238E27FC236}">
              <a16:creationId xmlns:a16="http://schemas.microsoft.com/office/drawing/2014/main" xmlns="" id="{B16EC9B0-2243-46B6-AAE4-6B1EF16904A2}"/>
            </a:ext>
          </a:extLst>
        </xdr:cNvPr>
        <xdr:cNvPicPr>
          <a:picLocks noChangeAspect="1"/>
        </xdr:cNvPicPr>
      </xdr:nvPicPr>
      <xdr:blipFill>
        <a:blip xmlns:r="http://schemas.openxmlformats.org/officeDocument/2006/relationships" r:embed="rId9"/>
        <a:stretch>
          <a:fillRect/>
        </a:stretch>
      </xdr:blipFill>
      <xdr:spPr>
        <a:xfrm>
          <a:off x="8143875" y="7315200"/>
          <a:ext cx="6857143" cy="295238"/>
        </a:xfrm>
        <a:prstGeom prst="rect">
          <a:avLst/>
        </a:prstGeom>
      </xdr:spPr>
    </xdr:pic>
    <xdr:clientData/>
  </xdr:twoCellAnchor>
  <xdr:twoCellAnchor editAs="oneCell">
    <xdr:from>
      <xdr:col>3</xdr:col>
      <xdr:colOff>419100</xdr:colOff>
      <xdr:row>25</xdr:row>
      <xdr:rowOff>95250</xdr:rowOff>
    </xdr:from>
    <xdr:to>
      <xdr:col>14</xdr:col>
      <xdr:colOff>460166</xdr:colOff>
      <xdr:row>25</xdr:row>
      <xdr:rowOff>415251</xdr:rowOff>
    </xdr:to>
    <xdr:pic>
      <xdr:nvPicPr>
        <xdr:cNvPr id="20" name="Picture 19">
          <a:extLst>
            <a:ext uri="{FF2B5EF4-FFF2-40B4-BE49-F238E27FC236}">
              <a16:creationId xmlns:a16="http://schemas.microsoft.com/office/drawing/2014/main" xmlns="" id="{3DE907C3-8D76-4000-B56D-6B971451632D}"/>
            </a:ext>
          </a:extLst>
        </xdr:cNvPr>
        <xdr:cNvPicPr>
          <a:picLocks noChangeAspect="1"/>
        </xdr:cNvPicPr>
      </xdr:nvPicPr>
      <xdr:blipFill>
        <a:blip xmlns:r="http://schemas.openxmlformats.org/officeDocument/2006/relationships" r:embed="rId10"/>
        <a:stretch>
          <a:fillRect/>
        </a:stretch>
      </xdr:blipFill>
      <xdr:spPr>
        <a:xfrm>
          <a:off x="8153400" y="8039100"/>
          <a:ext cx="6752381" cy="314286"/>
        </a:xfrm>
        <a:prstGeom prst="rect">
          <a:avLst/>
        </a:prstGeom>
      </xdr:spPr>
    </xdr:pic>
    <xdr:clientData/>
  </xdr:twoCellAnchor>
  <xdr:twoCellAnchor editAs="oneCell">
    <xdr:from>
      <xdr:col>3</xdr:col>
      <xdr:colOff>523875</xdr:colOff>
      <xdr:row>27</xdr:row>
      <xdr:rowOff>104775</xdr:rowOff>
    </xdr:from>
    <xdr:to>
      <xdr:col>14</xdr:col>
      <xdr:colOff>490651</xdr:colOff>
      <xdr:row>27</xdr:row>
      <xdr:rowOff>381000</xdr:rowOff>
    </xdr:to>
    <xdr:pic>
      <xdr:nvPicPr>
        <xdr:cNvPr id="21" name="Picture 20">
          <a:extLst>
            <a:ext uri="{FF2B5EF4-FFF2-40B4-BE49-F238E27FC236}">
              <a16:creationId xmlns:a16="http://schemas.microsoft.com/office/drawing/2014/main" xmlns="" id="{5A080F00-B0CB-47A2-85A2-D6B0CB12A6E3}"/>
            </a:ext>
          </a:extLst>
        </xdr:cNvPr>
        <xdr:cNvPicPr>
          <a:picLocks noChangeAspect="1"/>
        </xdr:cNvPicPr>
      </xdr:nvPicPr>
      <xdr:blipFill rotWithShape="1">
        <a:blip xmlns:r="http://schemas.openxmlformats.org/officeDocument/2006/relationships" r:embed="rId11"/>
        <a:srcRect l="851" b="19434"/>
        <a:stretch/>
      </xdr:blipFill>
      <xdr:spPr>
        <a:xfrm>
          <a:off x="8258175" y="8867775"/>
          <a:ext cx="6657136" cy="276225"/>
        </a:xfrm>
        <a:prstGeom prst="rect">
          <a:avLst/>
        </a:prstGeom>
      </xdr:spPr>
    </xdr:pic>
    <xdr:clientData/>
  </xdr:twoCellAnchor>
  <xdr:twoCellAnchor editAs="oneCell">
    <xdr:from>
      <xdr:col>3</xdr:col>
      <xdr:colOff>466725</xdr:colOff>
      <xdr:row>29</xdr:row>
      <xdr:rowOff>142875</xdr:rowOff>
    </xdr:from>
    <xdr:to>
      <xdr:col>14</xdr:col>
      <xdr:colOff>570649</xdr:colOff>
      <xdr:row>29</xdr:row>
      <xdr:rowOff>422874</xdr:rowOff>
    </xdr:to>
    <xdr:pic>
      <xdr:nvPicPr>
        <xdr:cNvPr id="22" name="Picture 21">
          <a:extLst>
            <a:ext uri="{FF2B5EF4-FFF2-40B4-BE49-F238E27FC236}">
              <a16:creationId xmlns:a16="http://schemas.microsoft.com/office/drawing/2014/main" xmlns="" id="{4AB78F79-4B2F-4E24-B74E-5A0F9D388ED0}"/>
            </a:ext>
          </a:extLst>
        </xdr:cNvPr>
        <xdr:cNvPicPr>
          <a:picLocks noChangeAspect="1"/>
        </xdr:cNvPicPr>
      </xdr:nvPicPr>
      <xdr:blipFill>
        <a:blip xmlns:r="http://schemas.openxmlformats.org/officeDocument/2006/relationships" r:embed="rId12"/>
        <a:stretch>
          <a:fillRect/>
        </a:stretch>
      </xdr:blipFill>
      <xdr:spPr>
        <a:xfrm>
          <a:off x="8201025" y="9725025"/>
          <a:ext cx="6809524" cy="285714"/>
        </a:xfrm>
        <a:prstGeom prst="rect">
          <a:avLst/>
        </a:prstGeom>
      </xdr:spPr>
    </xdr:pic>
    <xdr:clientData/>
  </xdr:twoCellAnchor>
  <xdr:twoCellAnchor editAs="oneCell">
    <xdr:from>
      <xdr:col>3</xdr:col>
      <xdr:colOff>485775</xdr:colOff>
      <xdr:row>31</xdr:row>
      <xdr:rowOff>135118</xdr:rowOff>
    </xdr:from>
    <xdr:to>
      <xdr:col>14</xdr:col>
      <xdr:colOff>194977</xdr:colOff>
      <xdr:row>31</xdr:row>
      <xdr:rowOff>422854</xdr:rowOff>
    </xdr:to>
    <xdr:pic>
      <xdr:nvPicPr>
        <xdr:cNvPr id="2" name="Picture 1">
          <a:extLst>
            <a:ext uri="{FF2B5EF4-FFF2-40B4-BE49-F238E27FC236}">
              <a16:creationId xmlns:a16="http://schemas.microsoft.com/office/drawing/2014/main" xmlns="" id="{EAFB5EDE-E5F3-4C6B-81A1-420EF3F39F80}"/>
            </a:ext>
          </a:extLst>
        </xdr:cNvPr>
        <xdr:cNvPicPr>
          <a:picLocks noChangeAspect="1"/>
        </xdr:cNvPicPr>
      </xdr:nvPicPr>
      <xdr:blipFill>
        <a:blip xmlns:r="http://schemas.openxmlformats.org/officeDocument/2006/relationships" r:embed="rId13"/>
        <a:stretch>
          <a:fillRect/>
        </a:stretch>
      </xdr:blipFill>
      <xdr:spPr>
        <a:xfrm>
          <a:off x="8439150" y="10393543"/>
          <a:ext cx="6628162" cy="293451"/>
        </a:xfrm>
        <a:prstGeom prst="rect">
          <a:avLst/>
        </a:prstGeom>
      </xdr:spPr>
    </xdr:pic>
    <xdr:clientData/>
  </xdr:twoCellAnchor>
  <xdr:twoCellAnchor editAs="oneCell">
    <xdr:from>
      <xdr:col>3</xdr:col>
      <xdr:colOff>495300</xdr:colOff>
      <xdr:row>33</xdr:row>
      <xdr:rowOff>173180</xdr:rowOff>
    </xdr:from>
    <xdr:to>
      <xdr:col>15</xdr:col>
      <xdr:colOff>186690</xdr:colOff>
      <xdr:row>33</xdr:row>
      <xdr:rowOff>499080</xdr:rowOff>
    </xdr:to>
    <xdr:pic>
      <xdr:nvPicPr>
        <xdr:cNvPr id="3" name="Picture 2">
          <a:extLst>
            <a:ext uri="{FF2B5EF4-FFF2-40B4-BE49-F238E27FC236}">
              <a16:creationId xmlns:a16="http://schemas.microsoft.com/office/drawing/2014/main" xmlns="" id="{5FBBB669-648B-42E5-BE1C-1819CAFF786D}"/>
            </a:ext>
          </a:extLst>
        </xdr:cNvPr>
        <xdr:cNvPicPr>
          <a:picLocks noChangeAspect="1"/>
        </xdr:cNvPicPr>
      </xdr:nvPicPr>
      <xdr:blipFill>
        <a:blip xmlns:r="http://schemas.openxmlformats.org/officeDocument/2006/relationships" r:embed="rId14"/>
        <a:stretch>
          <a:fillRect/>
        </a:stretch>
      </xdr:blipFill>
      <xdr:spPr>
        <a:xfrm>
          <a:off x="8448675" y="11241230"/>
          <a:ext cx="7229475" cy="335425"/>
        </a:xfrm>
        <a:prstGeom prst="rect">
          <a:avLst/>
        </a:prstGeom>
      </xdr:spPr>
    </xdr:pic>
    <xdr:clientData/>
  </xdr:twoCellAnchor>
  <xdr:twoCellAnchor editAs="oneCell">
    <xdr:from>
      <xdr:col>3</xdr:col>
      <xdr:colOff>504824</xdr:colOff>
      <xdr:row>107</xdr:row>
      <xdr:rowOff>43566</xdr:rowOff>
    </xdr:from>
    <xdr:to>
      <xdr:col>14</xdr:col>
      <xdr:colOff>189323</xdr:colOff>
      <xdr:row>108</xdr:row>
      <xdr:rowOff>3704</xdr:rowOff>
    </xdr:to>
    <xdr:pic>
      <xdr:nvPicPr>
        <xdr:cNvPr id="4" name="Picture 3">
          <a:extLst>
            <a:ext uri="{FF2B5EF4-FFF2-40B4-BE49-F238E27FC236}">
              <a16:creationId xmlns:a16="http://schemas.microsoft.com/office/drawing/2014/main" xmlns="" id="{2EEC1DA7-5F9E-4162-AB67-ADE4C7B7BB83}"/>
            </a:ext>
          </a:extLst>
        </xdr:cNvPr>
        <xdr:cNvPicPr>
          <a:picLocks noChangeAspect="1"/>
        </xdr:cNvPicPr>
      </xdr:nvPicPr>
      <xdr:blipFill>
        <a:blip xmlns:r="http://schemas.openxmlformats.org/officeDocument/2006/relationships" r:embed="rId15"/>
        <a:stretch>
          <a:fillRect/>
        </a:stretch>
      </xdr:blipFill>
      <xdr:spPr>
        <a:xfrm>
          <a:off x="8458199" y="11921241"/>
          <a:ext cx="6599649" cy="594503"/>
        </a:xfrm>
        <a:prstGeom prst="rect">
          <a:avLst/>
        </a:prstGeom>
      </xdr:spPr>
    </xdr:pic>
    <xdr:clientData/>
  </xdr:twoCellAnchor>
  <xdr:twoCellAnchor editAs="oneCell">
    <xdr:from>
      <xdr:col>3</xdr:col>
      <xdr:colOff>485775</xdr:colOff>
      <xdr:row>108</xdr:row>
      <xdr:rowOff>174973</xdr:rowOff>
    </xdr:from>
    <xdr:to>
      <xdr:col>14</xdr:col>
      <xdr:colOff>492201</xdr:colOff>
      <xdr:row>109</xdr:row>
      <xdr:rowOff>567594</xdr:rowOff>
    </xdr:to>
    <xdr:pic>
      <xdr:nvPicPr>
        <xdr:cNvPr id="5" name="Picture 4">
          <a:extLst>
            <a:ext uri="{FF2B5EF4-FFF2-40B4-BE49-F238E27FC236}">
              <a16:creationId xmlns:a16="http://schemas.microsoft.com/office/drawing/2014/main" xmlns="" id="{7835F807-D175-44ED-B4B3-226114ACC68E}"/>
            </a:ext>
          </a:extLst>
        </xdr:cNvPr>
        <xdr:cNvPicPr>
          <a:picLocks noChangeAspect="1"/>
        </xdr:cNvPicPr>
      </xdr:nvPicPr>
      <xdr:blipFill>
        <a:blip xmlns:r="http://schemas.openxmlformats.org/officeDocument/2006/relationships" r:embed="rId16"/>
        <a:stretch>
          <a:fillRect/>
        </a:stretch>
      </xdr:blipFill>
      <xdr:spPr>
        <a:xfrm>
          <a:off x="8439150" y="12681298"/>
          <a:ext cx="6913956" cy="558356"/>
        </a:xfrm>
        <a:prstGeom prst="rect">
          <a:avLst/>
        </a:prstGeom>
      </xdr:spPr>
    </xdr:pic>
    <xdr:clientData/>
  </xdr:twoCellAnchor>
  <xdr:twoCellAnchor editAs="oneCell">
    <xdr:from>
      <xdr:col>3</xdr:col>
      <xdr:colOff>466725</xdr:colOff>
      <xdr:row>111</xdr:row>
      <xdr:rowOff>115388</xdr:rowOff>
    </xdr:from>
    <xdr:to>
      <xdr:col>15</xdr:col>
      <xdr:colOff>568272</xdr:colOff>
      <xdr:row>111</xdr:row>
      <xdr:rowOff>455238</xdr:rowOff>
    </xdr:to>
    <xdr:pic>
      <xdr:nvPicPr>
        <xdr:cNvPr id="6" name="Picture 5">
          <a:extLst>
            <a:ext uri="{FF2B5EF4-FFF2-40B4-BE49-F238E27FC236}">
              <a16:creationId xmlns:a16="http://schemas.microsoft.com/office/drawing/2014/main" xmlns="" id="{48760387-55C9-4DA7-A211-54BB9032C8F5}"/>
            </a:ext>
          </a:extLst>
        </xdr:cNvPr>
        <xdr:cNvPicPr>
          <a:picLocks noChangeAspect="1"/>
        </xdr:cNvPicPr>
      </xdr:nvPicPr>
      <xdr:blipFill>
        <a:blip xmlns:r="http://schemas.openxmlformats.org/officeDocument/2006/relationships" r:embed="rId17"/>
        <a:stretch>
          <a:fillRect/>
        </a:stretch>
      </xdr:blipFill>
      <xdr:spPr>
        <a:xfrm>
          <a:off x="8420100" y="13612313"/>
          <a:ext cx="7628202" cy="322705"/>
        </a:xfrm>
        <a:prstGeom prst="rect">
          <a:avLst/>
        </a:prstGeom>
      </xdr:spPr>
    </xdr:pic>
    <xdr:clientData/>
  </xdr:twoCellAnchor>
  <xdr:twoCellAnchor editAs="oneCell">
    <xdr:from>
      <xdr:col>3</xdr:col>
      <xdr:colOff>542925</xdr:colOff>
      <xdr:row>113</xdr:row>
      <xdr:rowOff>7648</xdr:rowOff>
    </xdr:from>
    <xdr:to>
      <xdr:col>13</xdr:col>
      <xdr:colOff>377941</xdr:colOff>
      <xdr:row>113</xdr:row>
      <xdr:rowOff>575202</xdr:rowOff>
    </xdr:to>
    <xdr:pic>
      <xdr:nvPicPr>
        <xdr:cNvPr id="7" name="Picture 6">
          <a:extLst>
            <a:ext uri="{FF2B5EF4-FFF2-40B4-BE49-F238E27FC236}">
              <a16:creationId xmlns:a16="http://schemas.microsoft.com/office/drawing/2014/main" xmlns="" id="{58630AB5-5146-47CB-AD85-0A719B285747}"/>
            </a:ext>
          </a:extLst>
        </xdr:cNvPr>
        <xdr:cNvPicPr>
          <a:picLocks noChangeAspect="1"/>
        </xdr:cNvPicPr>
      </xdr:nvPicPr>
      <xdr:blipFill>
        <a:blip xmlns:r="http://schemas.openxmlformats.org/officeDocument/2006/relationships" r:embed="rId18"/>
        <a:stretch>
          <a:fillRect/>
        </a:stretch>
      </xdr:blipFill>
      <xdr:spPr>
        <a:xfrm>
          <a:off x="8496300" y="14314198"/>
          <a:ext cx="6104371" cy="573269"/>
        </a:xfrm>
        <a:prstGeom prst="rect">
          <a:avLst/>
        </a:prstGeom>
      </xdr:spPr>
    </xdr:pic>
    <xdr:clientData/>
  </xdr:twoCellAnchor>
  <xdr:twoCellAnchor editAs="oneCell">
    <xdr:from>
      <xdr:col>3</xdr:col>
      <xdr:colOff>571500</xdr:colOff>
      <xdr:row>115</xdr:row>
      <xdr:rowOff>87489</xdr:rowOff>
    </xdr:from>
    <xdr:to>
      <xdr:col>15</xdr:col>
      <xdr:colOff>225378</xdr:colOff>
      <xdr:row>115</xdr:row>
      <xdr:rowOff>419038</xdr:rowOff>
    </xdr:to>
    <xdr:pic>
      <xdr:nvPicPr>
        <xdr:cNvPr id="8" name="Picture 7">
          <a:extLst>
            <a:ext uri="{FF2B5EF4-FFF2-40B4-BE49-F238E27FC236}">
              <a16:creationId xmlns:a16="http://schemas.microsoft.com/office/drawing/2014/main" xmlns="" id="{715639CF-4C03-4F28-8FDB-7A3CB475E4B6}"/>
            </a:ext>
          </a:extLst>
        </xdr:cNvPr>
        <xdr:cNvPicPr>
          <a:picLocks noChangeAspect="1"/>
        </xdr:cNvPicPr>
      </xdr:nvPicPr>
      <xdr:blipFill>
        <a:blip xmlns:r="http://schemas.openxmlformats.org/officeDocument/2006/relationships" r:embed="rId19"/>
        <a:stretch>
          <a:fillRect/>
        </a:stretch>
      </xdr:blipFill>
      <xdr:spPr>
        <a:xfrm>
          <a:off x="8524875" y="15203664"/>
          <a:ext cx="7190058" cy="331549"/>
        </a:xfrm>
        <a:prstGeom prst="rect">
          <a:avLst/>
        </a:prstGeom>
      </xdr:spPr>
    </xdr:pic>
    <xdr:clientData/>
  </xdr:twoCellAnchor>
  <xdr:twoCellAnchor editAs="oneCell">
    <xdr:from>
      <xdr:col>3</xdr:col>
      <xdr:colOff>559857</xdr:colOff>
      <xdr:row>117</xdr:row>
      <xdr:rowOff>85725</xdr:rowOff>
    </xdr:from>
    <xdr:to>
      <xdr:col>16</xdr:col>
      <xdr:colOff>225373</xdr:colOff>
      <xdr:row>117</xdr:row>
      <xdr:rowOff>460946</xdr:rowOff>
    </xdr:to>
    <xdr:pic>
      <xdr:nvPicPr>
        <xdr:cNvPr id="9" name="Picture 8">
          <a:extLst>
            <a:ext uri="{FF2B5EF4-FFF2-40B4-BE49-F238E27FC236}">
              <a16:creationId xmlns:a16="http://schemas.microsoft.com/office/drawing/2014/main" xmlns="" id="{F12FB5FD-9F14-4AD3-A2D3-C7BC62102CEB}"/>
            </a:ext>
          </a:extLst>
        </xdr:cNvPr>
        <xdr:cNvPicPr>
          <a:picLocks noChangeAspect="1"/>
        </xdr:cNvPicPr>
      </xdr:nvPicPr>
      <xdr:blipFill>
        <a:blip xmlns:r="http://schemas.openxmlformats.org/officeDocument/2006/relationships" r:embed="rId20"/>
        <a:stretch>
          <a:fillRect/>
        </a:stretch>
      </xdr:blipFill>
      <xdr:spPr>
        <a:xfrm>
          <a:off x="8513232" y="16011525"/>
          <a:ext cx="7830346" cy="380936"/>
        </a:xfrm>
        <a:prstGeom prst="rect">
          <a:avLst/>
        </a:prstGeom>
      </xdr:spPr>
    </xdr:pic>
    <xdr:clientData/>
  </xdr:twoCellAnchor>
  <xdr:twoCellAnchor editAs="oneCell">
    <xdr:from>
      <xdr:col>4</xdr:col>
      <xdr:colOff>47625</xdr:colOff>
      <xdr:row>118</xdr:row>
      <xdr:rowOff>157547</xdr:rowOff>
    </xdr:from>
    <xdr:to>
      <xdr:col>8</xdr:col>
      <xdr:colOff>498418</xdr:colOff>
      <xdr:row>119</xdr:row>
      <xdr:rowOff>529463</xdr:rowOff>
    </xdr:to>
    <xdr:pic>
      <xdr:nvPicPr>
        <xdr:cNvPr id="10" name="Picture 9">
          <a:extLst>
            <a:ext uri="{FF2B5EF4-FFF2-40B4-BE49-F238E27FC236}">
              <a16:creationId xmlns:a16="http://schemas.microsoft.com/office/drawing/2014/main" xmlns="" id="{A1AC8883-D606-432F-8BFA-A55C6FF6DD37}"/>
            </a:ext>
          </a:extLst>
        </xdr:cNvPr>
        <xdr:cNvPicPr>
          <a:picLocks noChangeAspect="1"/>
        </xdr:cNvPicPr>
      </xdr:nvPicPr>
      <xdr:blipFill>
        <a:blip xmlns:r="http://schemas.openxmlformats.org/officeDocument/2006/relationships" r:embed="rId21"/>
        <a:stretch>
          <a:fillRect/>
        </a:stretch>
      </xdr:blipFill>
      <xdr:spPr>
        <a:xfrm>
          <a:off x="8629650" y="16711997"/>
          <a:ext cx="2971108" cy="547175"/>
        </a:xfrm>
        <a:prstGeom prst="rect">
          <a:avLst/>
        </a:prstGeom>
      </xdr:spPr>
    </xdr:pic>
    <xdr:clientData/>
  </xdr:twoCellAnchor>
  <xdr:twoCellAnchor editAs="oneCell">
    <xdr:from>
      <xdr:col>4</xdr:col>
      <xdr:colOff>123825</xdr:colOff>
      <xdr:row>120</xdr:row>
      <xdr:rowOff>175567</xdr:rowOff>
    </xdr:from>
    <xdr:to>
      <xdr:col>9</xdr:col>
      <xdr:colOff>376452</xdr:colOff>
      <xdr:row>121</xdr:row>
      <xdr:rowOff>567569</xdr:rowOff>
    </xdr:to>
    <xdr:pic>
      <xdr:nvPicPr>
        <xdr:cNvPr id="23" name="Picture 22">
          <a:extLst>
            <a:ext uri="{FF2B5EF4-FFF2-40B4-BE49-F238E27FC236}">
              <a16:creationId xmlns:a16="http://schemas.microsoft.com/office/drawing/2014/main" xmlns="" id="{D4328DF9-F752-445D-8A22-F16608FA35A5}"/>
            </a:ext>
          </a:extLst>
        </xdr:cNvPr>
        <xdr:cNvPicPr>
          <a:picLocks noChangeAspect="1"/>
        </xdr:cNvPicPr>
      </xdr:nvPicPr>
      <xdr:blipFill>
        <a:blip xmlns:r="http://schemas.openxmlformats.org/officeDocument/2006/relationships" r:embed="rId22"/>
        <a:stretch>
          <a:fillRect/>
        </a:stretch>
      </xdr:blipFill>
      <xdr:spPr>
        <a:xfrm>
          <a:off x="8705850" y="17539642"/>
          <a:ext cx="3390162" cy="557737"/>
        </a:xfrm>
        <a:prstGeom prst="rect">
          <a:avLst/>
        </a:prstGeom>
      </xdr:spPr>
    </xdr:pic>
    <xdr:clientData/>
  </xdr:twoCellAnchor>
  <xdr:twoCellAnchor editAs="oneCell">
    <xdr:from>
      <xdr:col>4</xdr:col>
      <xdr:colOff>123825</xdr:colOff>
      <xdr:row>123</xdr:row>
      <xdr:rowOff>25499</xdr:rowOff>
    </xdr:from>
    <xdr:to>
      <xdr:col>9</xdr:col>
      <xdr:colOff>452638</xdr:colOff>
      <xdr:row>123</xdr:row>
      <xdr:rowOff>607571</xdr:rowOff>
    </xdr:to>
    <xdr:pic>
      <xdr:nvPicPr>
        <xdr:cNvPr id="24" name="Picture 23">
          <a:extLst>
            <a:ext uri="{FF2B5EF4-FFF2-40B4-BE49-F238E27FC236}">
              <a16:creationId xmlns:a16="http://schemas.microsoft.com/office/drawing/2014/main" xmlns="" id="{78FAFBB4-14E6-4B32-9B8B-27286C8A4CF3}"/>
            </a:ext>
          </a:extLst>
        </xdr:cNvPr>
        <xdr:cNvPicPr>
          <a:picLocks noChangeAspect="1"/>
        </xdr:cNvPicPr>
      </xdr:nvPicPr>
      <xdr:blipFill>
        <a:blip xmlns:r="http://schemas.openxmlformats.org/officeDocument/2006/relationships" r:embed="rId23"/>
        <a:stretch>
          <a:fillRect/>
        </a:stretch>
      </xdr:blipFill>
      <xdr:spPr>
        <a:xfrm>
          <a:off x="8705850" y="18380174"/>
          <a:ext cx="3466348" cy="564927"/>
        </a:xfrm>
        <a:prstGeom prst="rect">
          <a:avLst/>
        </a:prstGeom>
      </xdr:spPr>
    </xdr:pic>
    <xdr:clientData/>
  </xdr:twoCellAnchor>
  <xdr:twoCellAnchor editAs="oneCell">
    <xdr:from>
      <xdr:col>4</xdr:col>
      <xdr:colOff>190500</xdr:colOff>
      <xdr:row>124</xdr:row>
      <xdr:rowOff>108347</xdr:rowOff>
    </xdr:from>
    <xdr:to>
      <xdr:col>7</xdr:col>
      <xdr:colOff>346710</xdr:colOff>
      <xdr:row>125</xdr:row>
      <xdr:rowOff>499782</xdr:rowOff>
    </xdr:to>
    <xdr:pic>
      <xdr:nvPicPr>
        <xdr:cNvPr id="25" name="Picture 24">
          <a:extLst>
            <a:ext uri="{FF2B5EF4-FFF2-40B4-BE49-F238E27FC236}">
              <a16:creationId xmlns:a16="http://schemas.microsoft.com/office/drawing/2014/main" xmlns="" id="{77234B65-4DBA-43AE-A5FC-C2A2EB39C33F}"/>
            </a:ext>
          </a:extLst>
        </xdr:cNvPr>
        <xdr:cNvPicPr>
          <a:picLocks noChangeAspect="1"/>
        </xdr:cNvPicPr>
      </xdr:nvPicPr>
      <xdr:blipFill>
        <a:blip xmlns:r="http://schemas.openxmlformats.org/officeDocument/2006/relationships" r:embed="rId24"/>
        <a:stretch>
          <a:fillRect/>
        </a:stretch>
      </xdr:blipFill>
      <xdr:spPr>
        <a:xfrm>
          <a:off x="8772525" y="19091672"/>
          <a:ext cx="2047875" cy="572409"/>
        </a:xfrm>
        <a:prstGeom prst="rect">
          <a:avLst/>
        </a:prstGeom>
      </xdr:spPr>
    </xdr:pic>
    <xdr:clientData/>
  </xdr:twoCellAnchor>
  <xdr:twoCellAnchor editAs="oneCell">
    <xdr:from>
      <xdr:col>4</xdr:col>
      <xdr:colOff>161925</xdr:colOff>
      <xdr:row>126</xdr:row>
      <xdr:rowOff>179739</xdr:rowOff>
    </xdr:from>
    <xdr:to>
      <xdr:col>9</xdr:col>
      <xdr:colOff>536458</xdr:colOff>
      <xdr:row>127</xdr:row>
      <xdr:rowOff>567570</xdr:rowOff>
    </xdr:to>
    <xdr:pic>
      <xdr:nvPicPr>
        <xdr:cNvPr id="26" name="Picture 25">
          <a:extLst>
            <a:ext uri="{FF2B5EF4-FFF2-40B4-BE49-F238E27FC236}">
              <a16:creationId xmlns:a16="http://schemas.microsoft.com/office/drawing/2014/main" xmlns="" id="{F9FB959A-3623-4002-9AB4-743C8AE16075}"/>
            </a:ext>
          </a:extLst>
        </xdr:cNvPr>
        <xdr:cNvPicPr>
          <a:picLocks noChangeAspect="1"/>
        </xdr:cNvPicPr>
      </xdr:nvPicPr>
      <xdr:blipFill>
        <a:blip xmlns:r="http://schemas.openxmlformats.org/officeDocument/2006/relationships" r:embed="rId25"/>
        <a:stretch>
          <a:fillRect/>
        </a:stretch>
      </xdr:blipFill>
      <xdr:spPr>
        <a:xfrm>
          <a:off x="8743950" y="19972689"/>
          <a:ext cx="3523498" cy="563091"/>
        </a:xfrm>
        <a:prstGeom prst="rect">
          <a:avLst/>
        </a:prstGeom>
      </xdr:spPr>
    </xdr:pic>
    <xdr:clientData/>
  </xdr:twoCellAnchor>
  <xdr:twoCellAnchor editAs="oneCell">
    <xdr:from>
      <xdr:col>5</xdr:col>
      <xdr:colOff>120014</xdr:colOff>
      <xdr:row>128</xdr:row>
      <xdr:rowOff>34742</xdr:rowOff>
    </xdr:from>
    <xdr:to>
      <xdr:col>15</xdr:col>
      <xdr:colOff>339664</xdr:colOff>
      <xdr:row>130</xdr:row>
      <xdr:rowOff>80670</xdr:rowOff>
    </xdr:to>
    <xdr:pic>
      <xdr:nvPicPr>
        <xdr:cNvPr id="662" name="Picture 26">
          <a:extLst>
            <a:ext uri="{FF2B5EF4-FFF2-40B4-BE49-F238E27FC236}">
              <a16:creationId xmlns:a16="http://schemas.microsoft.com/office/drawing/2014/main" xmlns="" id="{95FF348B-1D8A-4987-8A30-D28BFFC37B9A}"/>
            </a:ext>
          </a:extLst>
        </xdr:cNvPr>
        <xdr:cNvPicPr>
          <a:picLocks noChangeAspect="1"/>
        </xdr:cNvPicPr>
      </xdr:nvPicPr>
      <xdr:blipFill>
        <a:blip xmlns:r="http://schemas.openxmlformats.org/officeDocument/2006/relationships" r:embed="rId26"/>
        <a:stretch>
          <a:fillRect/>
        </a:stretch>
      </xdr:blipFill>
      <xdr:spPr>
        <a:xfrm>
          <a:off x="9060814" y="21167542"/>
          <a:ext cx="6315650" cy="877567"/>
        </a:xfrm>
        <a:prstGeom prst="rect">
          <a:avLst/>
        </a:prstGeom>
      </xdr:spPr>
    </xdr:pic>
    <xdr:clientData/>
  </xdr:twoCellAnchor>
  <xdr:twoCellAnchor editAs="oneCell">
    <xdr:from>
      <xdr:col>5</xdr:col>
      <xdr:colOff>131657</xdr:colOff>
      <xdr:row>131</xdr:row>
      <xdr:rowOff>4825</xdr:rowOff>
    </xdr:from>
    <xdr:to>
      <xdr:col>16</xdr:col>
      <xdr:colOff>187467</xdr:colOff>
      <xdr:row>132</xdr:row>
      <xdr:rowOff>41573</xdr:rowOff>
    </xdr:to>
    <xdr:pic>
      <xdr:nvPicPr>
        <xdr:cNvPr id="28" name="Picture 27">
          <a:extLst>
            <a:ext uri="{FF2B5EF4-FFF2-40B4-BE49-F238E27FC236}">
              <a16:creationId xmlns:a16="http://schemas.microsoft.com/office/drawing/2014/main" xmlns="" id="{78096B42-04A8-46E5-B783-D7A988F50C14}"/>
            </a:ext>
          </a:extLst>
        </xdr:cNvPr>
        <xdr:cNvPicPr>
          <a:picLocks noChangeAspect="1"/>
        </xdr:cNvPicPr>
      </xdr:nvPicPr>
      <xdr:blipFill rotWithShape="1">
        <a:blip xmlns:r="http://schemas.openxmlformats.org/officeDocument/2006/relationships" r:embed="rId27"/>
        <a:srcRect l="679"/>
        <a:stretch/>
      </xdr:blipFill>
      <xdr:spPr>
        <a:xfrm>
          <a:off x="9072457" y="22162092"/>
          <a:ext cx="6748075" cy="675558"/>
        </a:xfrm>
        <a:prstGeom prst="rect">
          <a:avLst/>
        </a:prstGeom>
      </xdr:spPr>
    </xdr:pic>
    <xdr:clientData/>
  </xdr:twoCellAnchor>
  <xdr:twoCellAnchor editAs="oneCell">
    <xdr:from>
      <xdr:col>5</xdr:col>
      <xdr:colOff>149013</xdr:colOff>
      <xdr:row>133</xdr:row>
      <xdr:rowOff>20521</xdr:rowOff>
    </xdr:from>
    <xdr:to>
      <xdr:col>17</xdr:col>
      <xdr:colOff>75299</xdr:colOff>
      <xdr:row>134</xdr:row>
      <xdr:rowOff>1370</xdr:rowOff>
    </xdr:to>
    <xdr:pic>
      <xdr:nvPicPr>
        <xdr:cNvPr id="29" name="Picture 28">
          <a:extLst>
            <a:ext uri="{FF2B5EF4-FFF2-40B4-BE49-F238E27FC236}">
              <a16:creationId xmlns:a16="http://schemas.microsoft.com/office/drawing/2014/main" xmlns="" id="{6132D535-078E-4105-97CD-88E72F2350B7}"/>
            </a:ext>
          </a:extLst>
        </xdr:cNvPr>
        <xdr:cNvPicPr>
          <a:picLocks noChangeAspect="1"/>
        </xdr:cNvPicPr>
      </xdr:nvPicPr>
      <xdr:blipFill>
        <a:blip xmlns:r="http://schemas.openxmlformats.org/officeDocument/2006/relationships" r:embed="rId28"/>
        <a:stretch>
          <a:fillRect/>
        </a:stretch>
      </xdr:blipFill>
      <xdr:spPr>
        <a:xfrm>
          <a:off x="9089813" y="23007521"/>
          <a:ext cx="7241486" cy="610134"/>
        </a:xfrm>
        <a:prstGeom prst="rect">
          <a:avLst/>
        </a:prstGeom>
      </xdr:spPr>
    </xdr:pic>
    <xdr:clientData/>
  </xdr:twoCellAnchor>
  <xdr:twoCellAnchor editAs="oneCell">
    <xdr:from>
      <xdr:col>4</xdr:col>
      <xdr:colOff>123825</xdr:colOff>
      <xdr:row>135</xdr:row>
      <xdr:rowOff>104775</xdr:rowOff>
    </xdr:from>
    <xdr:to>
      <xdr:col>11</xdr:col>
      <xdr:colOff>148038</xdr:colOff>
      <xdr:row>135</xdr:row>
      <xdr:rowOff>609537</xdr:rowOff>
    </xdr:to>
    <xdr:pic>
      <xdr:nvPicPr>
        <xdr:cNvPr id="30" name="Picture 29">
          <a:extLst>
            <a:ext uri="{FF2B5EF4-FFF2-40B4-BE49-F238E27FC236}">
              <a16:creationId xmlns:a16="http://schemas.microsoft.com/office/drawing/2014/main" xmlns="" id="{4C54E174-F0E7-48CB-898F-C4569AB6E135}"/>
            </a:ext>
          </a:extLst>
        </xdr:cNvPr>
        <xdr:cNvPicPr>
          <a:picLocks noChangeAspect="1"/>
        </xdr:cNvPicPr>
      </xdr:nvPicPr>
      <xdr:blipFill>
        <a:blip xmlns:r="http://schemas.openxmlformats.org/officeDocument/2006/relationships" r:embed="rId29"/>
        <a:stretch>
          <a:fillRect/>
        </a:stretch>
      </xdr:blipFill>
      <xdr:spPr>
        <a:xfrm>
          <a:off x="8705850" y="23317200"/>
          <a:ext cx="4419048" cy="504762"/>
        </a:xfrm>
        <a:prstGeom prst="rect">
          <a:avLst/>
        </a:prstGeom>
      </xdr:spPr>
    </xdr:pic>
    <xdr:clientData/>
  </xdr:twoCellAnchor>
  <xdr:twoCellAnchor editAs="oneCell">
    <xdr:from>
      <xdr:col>4</xdr:col>
      <xdr:colOff>142875</xdr:colOff>
      <xdr:row>137</xdr:row>
      <xdr:rowOff>28575</xdr:rowOff>
    </xdr:from>
    <xdr:to>
      <xdr:col>11</xdr:col>
      <xdr:colOff>262327</xdr:colOff>
      <xdr:row>137</xdr:row>
      <xdr:rowOff>537146</xdr:rowOff>
    </xdr:to>
    <xdr:pic>
      <xdr:nvPicPr>
        <xdr:cNvPr id="31" name="Picture 30">
          <a:extLst>
            <a:ext uri="{FF2B5EF4-FFF2-40B4-BE49-F238E27FC236}">
              <a16:creationId xmlns:a16="http://schemas.microsoft.com/office/drawing/2014/main" xmlns="" id="{B085A672-5519-4D95-9920-0825A8A9F2E1}"/>
            </a:ext>
          </a:extLst>
        </xdr:cNvPr>
        <xdr:cNvPicPr>
          <a:picLocks noChangeAspect="1"/>
        </xdr:cNvPicPr>
      </xdr:nvPicPr>
      <xdr:blipFill>
        <a:blip xmlns:r="http://schemas.openxmlformats.org/officeDocument/2006/relationships" r:embed="rId30"/>
        <a:stretch>
          <a:fillRect/>
        </a:stretch>
      </xdr:blipFill>
      <xdr:spPr>
        <a:xfrm>
          <a:off x="8724900" y="24050625"/>
          <a:ext cx="4504762" cy="514286"/>
        </a:xfrm>
        <a:prstGeom prst="rect">
          <a:avLst/>
        </a:prstGeom>
      </xdr:spPr>
    </xdr:pic>
    <xdr:clientData/>
  </xdr:twoCellAnchor>
  <xdr:twoCellAnchor editAs="oneCell">
    <xdr:from>
      <xdr:col>4</xdr:col>
      <xdr:colOff>95250</xdr:colOff>
      <xdr:row>139</xdr:row>
      <xdr:rowOff>47625</xdr:rowOff>
    </xdr:from>
    <xdr:to>
      <xdr:col>11</xdr:col>
      <xdr:colOff>186130</xdr:colOff>
      <xdr:row>139</xdr:row>
      <xdr:rowOff>531437</xdr:rowOff>
    </xdr:to>
    <xdr:pic>
      <xdr:nvPicPr>
        <xdr:cNvPr id="32" name="Picture 31">
          <a:extLst>
            <a:ext uri="{FF2B5EF4-FFF2-40B4-BE49-F238E27FC236}">
              <a16:creationId xmlns:a16="http://schemas.microsoft.com/office/drawing/2014/main" xmlns="" id="{CAF278D4-1AD9-474F-98ED-B7BF26803336}"/>
            </a:ext>
          </a:extLst>
        </xdr:cNvPr>
        <xdr:cNvPicPr>
          <a:picLocks noChangeAspect="1"/>
        </xdr:cNvPicPr>
      </xdr:nvPicPr>
      <xdr:blipFill>
        <a:blip xmlns:r="http://schemas.openxmlformats.org/officeDocument/2006/relationships" r:embed="rId31"/>
        <a:stretch>
          <a:fillRect/>
        </a:stretch>
      </xdr:blipFill>
      <xdr:spPr>
        <a:xfrm>
          <a:off x="8677275" y="24879300"/>
          <a:ext cx="4476190" cy="466667"/>
        </a:xfrm>
        <a:prstGeom prst="rect">
          <a:avLst/>
        </a:prstGeom>
      </xdr:spPr>
    </xdr:pic>
    <xdr:clientData/>
  </xdr:twoCellAnchor>
  <xdr:twoCellAnchor editAs="oneCell">
    <xdr:from>
      <xdr:col>4</xdr:col>
      <xdr:colOff>142875</xdr:colOff>
      <xdr:row>141</xdr:row>
      <xdr:rowOff>66675</xdr:rowOff>
    </xdr:from>
    <xdr:to>
      <xdr:col>11</xdr:col>
      <xdr:colOff>460419</xdr:colOff>
      <xdr:row>141</xdr:row>
      <xdr:rowOff>607628</xdr:rowOff>
    </xdr:to>
    <xdr:pic>
      <xdr:nvPicPr>
        <xdr:cNvPr id="33" name="Picture 32">
          <a:extLst>
            <a:ext uri="{FF2B5EF4-FFF2-40B4-BE49-F238E27FC236}">
              <a16:creationId xmlns:a16="http://schemas.microsoft.com/office/drawing/2014/main" xmlns="" id="{0DAB79AF-09DB-4A5A-A884-4460CD22C97D}"/>
            </a:ext>
          </a:extLst>
        </xdr:cNvPr>
        <xdr:cNvPicPr>
          <a:picLocks noChangeAspect="1"/>
        </xdr:cNvPicPr>
      </xdr:nvPicPr>
      <xdr:blipFill>
        <a:blip xmlns:r="http://schemas.openxmlformats.org/officeDocument/2006/relationships" r:embed="rId32"/>
        <a:stretch>
          <a:fillRect/>
        </a:stretch>
      </xdr:blipFill>
      <xdr:spPr>
        <a:xfrm>
          <a:off x="8724900" y="25707975"/>
          <a:ext cx="4723809" cy="533333"/>
        </a:xfrm>
        <a:prstGeom prst="rect">
          <a:avLst/>
        </a:prstGeom>
      </xdr:spPr>
    </xdr:pic>
    <xdr:clientData/>
  </xdr:twoCellAnchor>
  <xdr:twoCellAnchor editAs="oneCell">
    <xdr:from>
      <xdr:col>4</xdr:col>
      <xdr:colOff>180975</xdr:colOff>
      <xdr:row>143</xdr:row>
      <xdr:rowOff>76200</xdr:rowOff>
    </xdr:from>
    <xdr:to>
      <xdr:col>12</xdr:col>
      <xdr:colOff>33682</xdr:colOff>
      <xdr:row>143</xdr:row>
      <xdr:rowOff>607631</xdr:rowOff>
    </xdr:to>
    <xdr:pic>
      <xdr:nvPicPr>
        <xdr:cNvPr id="34" name="Picture 33">
          <a:extLst>
            <a:ext uri="{FF2B5EF4-FFF2-40B4-BE49-F238E27FC236}">
              <a16:creationId xmlns:a16="http://schemas.microsoft.com/office/drawing/2014/main" xmlns="" id="{64A61FD8-0776-4B8B-8DFE-245CAA469E8E}"/>
            </a:ext>
          </a:extLst>
        </xdr:cNvPr>
        <xdr:cNvPicPr>
          <a:picLocks noChangeAspect="1"/>
        </xdr:cNvPicPr>
      </xdr:nvPicPr>
      <xdr:blipFill>
        <a:blip xmlns:r="http://schemas.openxmlformats.org/officeDocument/2006/relationships" r:embed="rId33"/>
        <a:stretch>
          <a:fillRect/>
        </a:stretch>
      </xdr:blipFill>
      <xdr:spPr>
        <a:xfrm>
          <a:off x="8763000" y="26527125"/>
          <a:ext cx="4866667" cy="514286"/>
        </a:xfrm>
        <a:prstGeom prst="rect">
          <a:avLst/>
        </a:prstGeom>
      </xdr:spPr>
    </xdr:pic>
    <xdr:clientData/>
  </xdr:twoCellAnchor>
  <xdr:twoCellAnchor editAs="oneCell">
    <xdr:from>
      <xdr:col>4</xdr:col>
      <xdr:colOff>190500</xdr:colOff>
      <xdr:row>144</xdr:row>
      <xdr:rowOff>171450</xdr:rowOff>
    </xdr:from>
    <xdr:to>
      <xdr:col>11</xdr:col>
      <xdr:colOff>608995</xdr:colOff>
      <xdr:row>145</xdr:row>
      <xdr:rowOff>537142</xdr:rowOff>
    </xdr:to>
    <xdr:pic>
      <xdr:nvPicPr>
        <xdr:cNvPr id="35" name="Picture 34">
          <a:extLst>
            <a:ext uri="{FF2B5EF4-FFF2-40B4-BE49-F238E27FC236}">
              <a16:creationId xmlns:a16="http://schemas.microsoft.com/office/drawing/2014/main" xmlns="" id="{79E93519-9706-4ABF-AA85-EA14DF0D31FE}"/>
            </a:ext>
          </a:extLst>
        </xdr:cNvPr>
        <xdr:cNvPicPr>
          <a:picLocks noChangeAspect="1"/>
        </xdr:cNvPicPr>
      </xdr:nvPicPr>
      <xdr:blipFill>
        <a:blip xmlns:r="http://schemas.openxmlformats.org/officeDocument/2006/relationships" r:embed="rId34"/>
        <a:stretch>
          <a:fillRect/>
        </a:stretch>
      </xdr:blipFill>
      <xdr:spPr>
        <a:xfrm>
          <a:off x="8772525" y="27251025"/>
          <a:ext cx="4838095" cy="542857"/>
        </a:xfrm>
        <a:prstGeom prst="rect">
          <a:avLst/>
        </a:prstGeom>
      </xdr:spPr>
    </xdr:pic>
    <xdr:clientData/>
  </xdr:twoCellAnchor>
  <xdr:twoCellAnchor editAs="oneCell">
    <xdr:from>
      <xdr:col>4</xdr:col>
      <xdr:colOff>161925</xdr:colOff>
      <xdr:row>147</xdr:row>
      <xdr:rowOff>57150</xdr:rowOff>
    </xdr:from>
    <xdr:to>
      <xdr:col>11</xdr:col>
      <xdr:colOff>498517</xdr:colOff>
      <xdr:row>147</xdr:row>
      <xdr:rowOff>531437</xdr:rowOff>
    </xdr:to>
    <xdr:pic>
      <xdr:nvPicPr>
        <xdr:cNvPr id="36" name="Picture 35">
          <a:extLst>
            <a:ext uri="{FF2B5EF4-FFF2-40B4-BE49-F238E27FC236}">
              <a16:creationId xmlns:a16="http://schemas.microsoft.com/office/drawing/2014/main" xmlns="" id="{242C0CAB-4542-4A9E-93D0-41A615296EC9}"/>
            </a:ext>
          </a:extLst>
        </xdr:cNvPr>
        <xdr:cNvPicPr>
          <a:picLocks noChangeAspect="1"/>
        </xdr:cNvPicPr>
      </xdr:nvPicPr>
      <xdr:blipFill>
        <a:blip xmlns:r="http://schemas.openxmlformats.org/officeDocument/2006/relationships" r:embed="rId35"/>
        <a:stretch>
          <a:fillRect/>
        </a:stretch>
      </xdr:blipFill>
      <xdr:spPr>
        <a:xfrm>
          <a:off x="8743950" y="28127325"/>
          <a:ext cx="4742857" cy="466667"/>
        </a:xfrm>
        <a:prstGeom prst="rect">
          <a:avLst/>
        </a:prstGeom>
      </xdr:spPr>
    </xdr:pic>
    <xdr:clientData/>
  </xdr:twoCellAnchor>
  <xdr:twoCellAnchor editAs="oneCell">
    <xdr:from>
      <xdr:col>4</xdr:col>
      <xdr:colOff>190500</xdr:colOff>
      <xdr:row>149</xdr:row>
      <xdr:rowOff>76200</xdr:rowOff>
    </xdr:from>
    <xdr:to>
      <xdr:col>11</xdr:col>
      <xdr:colOff>608998</xdr:colOff>
      <xdr:row>149</xdr:row>
      <xdr:rowOff>571438</xdr:rowOff>
    </xdr:to>
    <xdr:pic>
      <xdr:nvPicPr>
        <xdr:cNvPr id="37" name="Picture 36">
          <a:extLst>
            <a:ext uri="{FF2B5EF4-FFF2-40B4-BE49-F238E27FC236}">
              <a16:creationId xmlns:a16="http://schemas.microsoft.com/office/drawing/2014/main" xmlns="" id="{3CF38D29-D677-4BC9-B993-08A525B44E50}"/>
            </a:ext>
          </a:extLst>
        </xdr:cNvPr>
        <xdr:cNvPicPr>
          <a:picLocks noChangeAspect="1"/>
        </xdr:cNvPicPr>
      </xdr:nvPicPr>
      <xdr:blipFill>
        <a:blip xmlns:r="http://schemas.openxmlformats.org/officeDocument/2006/relationships" r:embed="rId36"/>
        <a:stretch>
          <a:fillRect/>
        </a:stretch>
      </xdr:blipFill>
      <xdr:spPr>
        <a:xfrm>
          <a:off x="8772525" y="28956000"/>
          <a:ext cx="4819048" cy="495238"/>
        </a:xfrm>
        <a:prstGeom prst="rect">
          <a:avLst/>
        </a:prstGeom>
      </xdr:spPr>
    </xdr:pic>
    <xdr:clientData/>
  </xdr:twoCellAnchor>
  <xdr:twoCellAnchor editAs="oneCell">
    <xdr:from>
      <xdr:col>4</xdr:col>
      <xdr:colOff>171450</xdr:colOff>
      <xdr:row>151</xdr:row>
      <xdr:rowOff>38100</xdr:rowOff>
    </xdr:from>
    <xdr:to>
      <xdr:col>11</xdr:col>
      <xdr:colOff>536614</xdr:colOff>
      <xdr:row>151</xdr:row>
      <xdr:rowOff>531435</xdr:rowOff>
    </xdr:to>
    <xdr:pic>
      <xdr:nvPicPr>
        <xdr:cNvPr id="38" name="Picture 37">
          <a:extLst>
            <a:ext uri="{FF2B5EF4-FFF2-40B4-BE49-F238E27FC236}">
              <a16:creationId xmlns:a16="http://schemas.microsoft.com/office/drawing/2014/main" xmlns="" id="{2F29F0E2-0728-497E-BEE4-B37DD93D189E}"/>
            </a:ext>
          </a:extLst>
        </xdr:cNvPr>
        <xdr:cNvPicPr>
          <a:picLocks noChangeAspect="1"/>
        </xdr:cNvPicPr>
      </xdr:nvPicPr>
      <xdr:blipFill>
        <a:blip xmlns:r="http://schemas.openxmlformats.org/officeDocument/2006/relationships" r:embed="rId37"/>
        <a:stretch>
          <a:fillRect/>
        </a:stretch>
      </xdr:blipFill>
      <xdr:spPr>
        <a:xfrm>
          <a:off x="8753475" y="29727525"/>
          <a:ext cx="4771429" cy="476190"/>
        </a:xfrm>
        <a:prstGeom prst="rect">
          <a:avLst/>
        </a:prstGeom>
      </xdr:spPr>
    </xdr:pic>
    <xdr:clientData/>
  </xdr:twoCellAnchor>
  <xdr:twoCellAnchor editAs="oneCell">
    <xdr:from>
      <xdr:col>4</xdr:col>
      <xdr:colOff>219075</xdr:colOff>
      <xdr:row>153</xdr:row>
      <xdr:rowOff>85725</xdr:rowOff>
    </xdr:from>
    <xdr:to>
      <xdr:col>13</xdr:col>
      <xdr:colOff>37415</xdr:colOff>
      <xdr:row>153</xdr:row>
      <xdr:rowOff>569537</xdr:rowOff>
    </xdr:to>
    <xdr:pic>
      <xdr:nvPicPr>
        <xdr:cNvPr id="39" name="Picture 38">
          <a:extLst>
            <a:ext uri="{FF2B5EF4-FFF2-40B4-BE49-F238E27FC236}">
              <a16:creationId xmlns:a16="http://schemas.microsoft.com/office/drawing/2014/main" xmlns="" id="{620C2DAB-3C3C-4629-B477-5A74E2FFE3F6}"/>
            </a:ext>
          </a:extLst>
        </xdr:cNvPr>
        <xdr:cNvPicPr>
          <a:picLocks noChangeAspect="1"/>
        </xdr:cNvPicPr>
      </xdr:nvPicPr>
      <xdr:blipFill>
        <a:blip xmlns:r="http://schemas.openxmlformats.org/officeDocument/2006/relationships" r:embed="rId38"/>
        <a:stretch>
          <a:fillRect/>
        </a:stretch>
      </xdr:blipFill>
      <xdr:spPr>
        <a:xfrm>
          <a:off x="8801100" y="30584775"/>
          <a:ext cx="5476190" cy="466667"/>
        </a:xfrm>
        <a:prstGeom prst="rect">
          <a:avLst/>
        </a:prstGeom>
      </xdr:spPr>
    </xdr:pic>
    <xdr:clientData/>
  </xdr:twoCellAnchor>
  <xdr:twoCellAnchor editAs="oneCell">
    <xdr:from>
      <xdr:col>4</xdr:col>
      <xdr:colOff>180975</xdr:colOff>
      <xdr:row>155</xdr:row>
      <xdr:rowOff>47625</xdr:rowOff>
    </xdr:from>
    <xdr:to>
      <xdr:col>12</xdr:col>
      <xdr:colOff>304156</xdr:colOff>
      <xdr:row>155</xdr:row>
      <xdr:rowOff>533339</xdr:rowOff>
    </xdr:to>
    <xdr:pic>
      <xdr:nvPicPr>
        <xdr:cNvPr id="40" name="Picture 39">
          <a:extLst>
            <a:ext uri="{FF2B5EF4-FFF2-40B4-BE49-F238E27FC236}">
              <a16:creationId xmlns:a16="http://schemas.microsoft.com/office/drawing/2014/main" xmlns="" id="{8E14DB93-12F5-458F-BEDC-3850D86319A7}"/>
            </a:ext>
          </a:extLst>
        </xdr:cNvPr>
        <xdr:cNvPicPr>
          <a:picLocks noChangeAspect="1"/>
        </xdr:cNvPicPr>
      </xdr:nvPicPr>
      <xdr:blipFill>
        <a:blip xmlns:r="http://schemas.openxmlformats.org/officeDocument/2006/relationships" r:embed="rId39"/>
        <a:stretch>
          <a:fillRect/>
        </a:stretch>
      </xdr:blipFill>
      <xdr:spPr>
        <a:xfrm>
          <a:off x="8763000" y="31356300"/>
          <a:ext cx="5152381" cy="485714"/>
        </a:xfrm>
        <a:prstGeom prst="rect">
          <a:avLst/>
        </a:prstGeom>
      </xdr:spPr>
    </xdr:pic>
    <xdr:clientData/>
  </xdr:twoCellAnchor>
  <xdr:twoCellAnchor editAs="oneCell">
    <xdr:from>
      <xdr:col>4</xdr:col>
      <xdr:colOff>238125</xdr:colOff>
      <xdr:row>157</xdr:row>
      <xdr:rowOff>85725</xdr:rowOff>
    </xdr:from>
    <xdr:to>
      <xdr:col>12</xdr:col>
      <xdr:colOff>452735</xdr:colOff>
      <xdr:row>157</xdr:row>
      <xdr:rowOff>531440</xdr:rowOff>
    </xdr:to>
    <xdr:pic>
      <xdr:nvPicPr>
        <xdr:cNvPr id="41" name="Picture 40">
          <a:extLst>
            <a:ext uri="{FF2B5EF4-FFF2-40B4-BE49-F238E27FC236}">
              <a16:creationId xmlns:a16="http://schemas.microsoft.com/office/drawing/2014/main" xmlns="" id="{79A2C6FB-8A86-4E83-A89E-58277F2475E4}"/>
            </a:ext>
          </a:extLst>
        </xdr:cNvPr>
        <xdr:cNvPicPr>
          <a:picLocks noChangeAspect="1"/>
        </xdr:cNvPicPr>
      </xdr:nvPicPr>
      <xdr:blipFill>
        <a:blip xmlns:r="http://schemas.openxmlformats.org/officeDocument/2006/relationships" r:embed="rId40"/>
        <a:stretch>
          <a:fillRect/>
        </a:stretch>
      </xdr:blipFill>
      <xdr:spPr>
        <a:xfrm>
          <a:off x="8820150" y="32204025"/>
          <a:ext cx="5238095" cy="438095"/>
        </a:xfrm>
        <a:prstGeom prst="rect">
          <a:avLst/>
        </a:prstGeom>
      </xdr:spPr>
    </xdr:pic>
    <xdr:clientData/>
  </xdr:twoCellAnchor>
  <xdr:twoCellAnchor editAs="oneCell">
    <xdr:from>
      <xdr:col>4</xdr:col>
      <xdr:colOff>200025</xdr:colOff>
      <xdr:row>159</xdr:row>
      <xdr:rowOff>57150</xdr:rowOff>
    </xdr:from>
    <xdr:to>
      <xdr:col>13</xdr:col>
      <xdr:colOff>338367</xdr:colOff>
      <xdr:row>159</xdr:row>
      <xdr:rowOff>537149</xdr:rowOff>
    </xdr:to>
    <xdr:pic>
      <xdr:nvPicPr>
        <xdr:cNvPr id="42" name="Picture 41">
          <a:extLst>
            <a:ext uri="{FF2B5EF4-FFF2-40B4-BE49-F238E27FC236}">
              <a16:creationId xmlns:a16="http://schemas.microsoft.com/office/drawing/2014/main" xmlns="" id="{C7AF3B4C-4385-4464-BCB7-CCA1F5F6510F}"/>
            </a:ext>
          </a:extLst>
        </xdr:cNvPr>
        <xdr:cNvPicPr>
          <a:picLocks noChangeAspect="1"/>
        </xdr:cNvPicPr>
      </xdr:nvPicPr>
      <xdr:blipFill>
        <a:blip xmlns:r="http://schemas.openxmlformats.org/officeDocument/2006/relationships" r:embed="rId41"/>
        <a:stretch>
          <a:fillRect/>
        </a:stretch>
      </xdr:blipFill>
      <xdr:spPr>
        <a:xfrm>
          <a:off x="8782050" y="32985075"/>
          <a:ext cx="5780952" cy="485714"/>
        </a:xfrm>
        <a:prstGeom prst="rect">
          <a:avLst/>
        </a:prstGeom>
      </xdr:spPr>
    </xdr:pic>
    <xdr:clientData/>
  </xdr:twoCellAnchor>
  <xdr:twoCellAnchor editAs="oneCell">
    <xdr:from>
      <xdr:col>4</xdr:col>
      <xdr:colOff>266700</xdr:colOff>
      <xdr:row>161</xdr:row>
      <xdr:rowOff>38100</xdr:rowOff>
    </xdr:from>
    <xdr:to>
      <xdr:col>13</xdr:col>
      <xdr:colOff>3135</xdr:colOff>
      <xdr:row>161</xdr:row>
      <xdr:rowOff>457148</xdr:rowOff>
    </xdr:to>
    <xdr:pic>
      <xdr:nvPicPr>
        <xdr:cNvPr id="43" name="Picture 42">
          <a:extLst>
            <a:ext uri="{FF2B5EF4-FFF2-40B4-BE49-F238E27FC236}">
              <a16:creationId xmlns:a16="http://schemas.microsoft.com/office/drawing/2014/main" xmlns="" id="{6E9E3C99-90C8-4B88-B4E6-76648F0B0DA6}"/>
            </a:ext>
          </a:extLst>
        </xdr:cNvPr>
        <xdr:cNvPicPr>
          <a:picLocks noChangeAspect="1"/>
        </xdr:cNvPicPr>
      </xdr:nvPicPr>
      <xdr:blipFill>
        <a:blip xmlns:r="http://schemas.openxmlformats.org/officeDocument/2006/relationships" r:embed="rId42"/>
        <a:stretch>
          <a:fillRect/>
        </a:stretch>
      </xdr:blipFill>
      <xdr:spPr>
        <a:xfrm>
          <a:off x="8848725" y="33775650"/>
          <a:ext cx="5400000" cy="419048"/>
        </a:xfrm>
        <a:prstGeom prst="rect">
          <a:avLst/>
        </a:prstGeom>
      </xdr:spPr>
    </xdr:pic>
    <xdr:clientData/>
  </xdr:twoCellAnchor>
  <xdr:twoCellAnchor editAs="oneCell">
    <xdr:from>
      <xdr:col>4</xdr:col>
      <xdr:colOff>266700</xdr:colOff>
      <xdr:row>163</xdr:row>
      <xdr:rowOff>66675</xdr:rowOff>
    </xdr:from>
    <xdr:to>
      <xdr:col>13</xdr:col>
      <xdr:colOff>224090</xdr:colOff>
      <xdr:row>163</xdr:row>
      <xdr:rowOff>499055</xdr:rowOff>
    </xdr:to>
    <xdr:pic>
      <xdr:nvPicPr>
        <xdr:cNvPr id="44" name="Picture 43">
          <a:extLst>
            <a:ext uri="{FF2B5EF4-FFF2-40B4-BE49-F238E27FC236}">
              <a16:creationId xmlns:a16="http://schemas.microsoft.com/office/drawing/2014/main" xmlns="" id="{61FB5BBD-D476-4B18-BE4A-118B336C991D}"/>
            </a:ext>
          </a:extLst>
        </xdr:cNvPr>
        <xdr:cNvPicPr>
          <a:picLocks noChangeAspect="1"/>
        </xdr:cNvPicPr>
      </xdr:nvPicPr>
      <xdr:blipFill>
        <a:blip xmlns:r="http://schemas.openxmlformats.org/officeDocument/2006/relationships" r:embed="rId43"/>
        <a:stretch>
          <a:fillRect/>
        </a:stretch>
      </xdr:blipFill>
      <xdr:spPr>
        <a:xfrm>
          <a:off x="8848725" y="34613850"/>
          <a:ext cx="5600000" cy="438095"/>
        </a:xfrm>
        <a:prstGeom prst="rect">
          <a:avLst/>
        </a:prstGeom>
      </xdr:spPr>
    </xdr:pic>
    <xdr:clientData/>
  </xdr:twoCellAnchor>
  <xdr:twoCellAnchor editAs="oneCell">
    <xdr:from>
      <xdr:col>4</xdr:col>
      <xdr:colOff>257175</xdr:colOff>
      <xdr:row>165</xdr:row>
      <xdr:rowOff>9525</xdr:rowOff>
    </xdr:from>
    <xdr:to>
      <xdr:col>11</xdr:col>
      <xdr:colOff>151863</xdr:colOff>
      <xdr:row>165</xdr:row>
      <xdr:rowOff>531432</xdr:rowOff>
    </xdr:to>
    <xdr:pic>
      <xdr:nvPicPr>
        <xdr:cNvPr id="45" name="Picture 44">
          <a:extLst>
            <a:ext uri="{FF2B5EF4-FFF2-40B4-BE49-F238E27FC236}">
              <a16:creationId xmlns:a16="http://schemas.microsoft.com/office/drawing/2014/main" xmlns="" id="{C83EF463-B37C-452A-936E-918E5931BEDC}"/>
            </a:ext>
          </a:extLst>
        </xdr:cNvPr>
        <xdr:cNvPicPr>
          <a:picLocks noChangeAspect="1"/>
        </xdr:cNvPicPr>
      </xdr:nvPicPr>
      <xdr:blipFill>
        <a:blip xmlns:r="http://schemas.openxmlformats.org/officeDocument/2006/relationships" r:embed="rId44"/>
        <a:stretch>
          <a:fillRect/>
        </a:stretch>
      </xdr:blipFill>
      <xdr:spPr>
        <a:xfrm>
          <a:off x="8839200" y="35366325"/>
          <a:ext cx="4295238" cy="504762"/>
        </a:xfrm>
        <a:prstGeom prst="rect">
          <a:avLst/>
        </a:prstGeom>
      </xdr:spPr>
    </xdr:pic>
    <xdr:clientData/>
  </xdr:twoCellAnchor>
  <xdr:twoCellAnchor editAs="oneCell">
    <xdr:from>
      <xdr:col>4</xdr:col>
      <xdr:colOff>276225</xdr:colOff>
      <xdr:row>167</xdr:row>
      <xdr:rowOff>85725</xdr:rowOff>
    </xdr:from>
    <xdr:to>
      <xdr:col>11</xdr:col>
      <xdr:colOff>228056</xdr:colOff>
      <xdr:row>167</xdr:row>
      <xdr:rowOff>571439</xdr:rowOff>
    </xdr:to>
    <xdr:pic>
      <xdr:nvPicPr>
        <xdr:cNvPr id="46" name="Picture 45">
          <a:extLst>
            <a:ext uri="{FF2B5EF4-FFF2-40B4-BE49-F238E27FC236}">
              <a16:creationId xmlns:a16="http://schemas.microsoft.com/office/drawing/2014/main" xmlns="" id="{9AC3A8FE-B8BA-4A6D-BA31-E73856BEEFEE}"/>
            </a:ext>
          </a:extLst>
        </xdr:cNvPr>
        <xdr:cNvPicPr>
          <a:picLocks noChangeAspect="1"/>
        </xdr:cNvPicPr>
      </xdr:nvPicPr>
      <xdr:blipFill>
        <a:blip xmlns:r="http://schemas.openxmlformats.org/officeDocument/2006/relationships" r:embed="rId45"/>
        <a:stretch>
          <a:fillRect/>
        </a:stretch>
      </xdr:blipFill>
      <xdr:spPr>
        <a:xfrm>
          <a:off x="8858250" y="36252150"/>
          <a:ext cx="4352381" cy="485714"/>
        </a:xfrm>
        <a:prstGeom prst="rect">
          <a:avLst/>
        </a:prstGeom>
      </xdr:spPr>
    </xdr:pic>
    <xdr:clientData/>
  </xdr:twoCellAnchor>
  <xdr:twoCellAnchor editAs="oneCell">
    <xdr:from>
      <xdr:col>4</xdr:col>
      <xdr:colOff>257175</xdr:colOff>
      <xdr:row>169</xdr:row>
      <xdr:rowOff>95250</xdr:rowOff>
    </xdr:from>
    <xdr:to>
      <xdr:col>11</xdr:col>
      <xdr:colOff>228054</xdr:colOff>
      <xdr:row>169</xdr:row>
      <xdr:rowOff>575249</xdr:rowOff>
    </xdr:to>
    <xdr:pic>
      <xdr:nvPicPr>
        <xdr:cNvPr id="47" name="Picture 46">
          <a:extLst>
            <a:ext uri="{FF2B5EF4-FFF2-40B4-BE49-F238E27FC236}">
              <a16:creationId xmlns:a16="http://schemas.microsoft.com/office/drawing/2014/main" xmlns="" id="{B5E3C434-22AE-470B-8A91-846BF1143E61}"/>
            </a:ext>
          </a:extLst>
        </xdr:cNvPr>
        <xdr:cNvPicPr>
          <a:picLocks noChangeAspect="1"/>
        </xdr:cNvPicPr>
      </xdr:nvPicPr>
      <xdr:blipFill>
        <a:blip xmlns:r="http://schemas.openxmlformats.org/officeDocument/2006/relationships" r:embed="rId46"/>
        <a:stretch>
          <a:fillRect/>
        </a:stretch>
      </xdr:blipFill>
      <xdr:spPr>
        <a:xfrm>
          <a:off x="8839200" y="37071300"/>
          <a:ext cx="4371429" cy="485714"/>
        </a:xfrm>
        <a:prstGeom prst="rect">
          <a:avLst/>
        </a:prstGeom>
      </xdr:spPr>
    </xdr:pic>
    <xdr:clientData/>
  </xdr:twoCellAnchor>
  <xdr:twoCellAnchor editAs="oneCell">
    <xdr:from>
      <xdr:col>4</xdr:col>
      <xdr:colOff>295275</xdr:colOff>
      <xdr:row>171</xdr:row>
      <xdr:rowOff>95250</xdr:rowOff>
    </xdr:from>
    <xdr:to>
      <xdr:col>11</xdr:col>
      <xdr:colOff>384248</xdr:colOff>
      <xdr:row>171</xdr:row>
      <xdr:rowOff>575249</xdr:rowOff>
    </xdr:to>
    <xdr:pic>
      <xdr:nvPicPr>
        <xdr:cNvPr id="48" name="Picture 47">
          <a:extLst>
            <a:ext uri="{FF2B5EF4-FFF2-40B4-BE49-F238E27FC236}">
              <a16:creationId xmlns:a16="http://schemas.microsoft.com/office/drawing/2014/main" xmlns="" id="{126C2B27-8E25-440B-B5D8-BDA5E209D285}"/>
            </a:ext>
          </a:extLst>
        </xdr:cNvPr>
        <xdr:cNvPicPr>
          <a:picLocks noChangeAspect="1"/>
        </xdr:cNvPicPr>
      </xdr:nvPicPr>
      <xdr:blipFill>
        <a:blip xmlns:r="http://schemas.openxmlformats.org/officeDocument/2006/relationships" r:embed="rId47"/>
        <a:stretch>
          <a:fillRect/>
        </a:stretch>
      </xdr:blipFill>
      <xdr:spPr>
        <a:xfrm>
          <a:off x="8877300" y="37880925"/>
          <a:ext cx="4495238" cy="485714"/>
        </a:xfrm>
        <a:prstGeom prst="rect">
          <a:avLst/>
        </a:prstGeom>
      </xdr:spPr>
    </xdr:pic>
    <xdr:clientData/>
  </xdr:twoCellAnchor>
  <xdr:twoCellAnchor editAs="oneCell">
    <xdr:from>
      <xdr:col>4</xdr:col>
      <xdr:colOff>352425</xdr:colOff>
      <xdr:row>173</xdr:row>
      <xdr:rowOff>38100</xdr:rowOff>
    </xdr:from>
    <xdr:to>
      <xdr:col>11</xdr:col>
      <xdr:colOff>490923</xdr:colOff>
      <xdr:row>173</xdr:row>
      <xdr:rowOff>537147</xdr:rowOff>
    </xdr:to>
    <xdr:pic>
      <xdr:nvPicPr>
        <xdr:cNvPr id="49" name="Picture 48">
          <a:extLst>
            <a:ext uri="{FF2B5EF4-FFF2-40B4-BE49-F238E27FC236}">
              <a16:creationId xmlns:a16="http://schemas.microsoft.com/office/drawing/2014/main" xmlns="" id="{44257FA6-F036-4534-9B1C-ABCB1C34F6C5}"/>
            </a:ext>
          </a:extLst>
        </xdr:cNvPr>
        <xdr:cNvPicPr>
          <a:picLocks noChangeAspect="1"/>
        </xdr:cNvPicPr>
      </xdr:nvPicPr>
      <xdr:blipFill>
        <a:blip xmlns:r="http://schemas.openxmlformats.org/officeDocument/2006/relationships" r:embed="rId48"/>
        <a:stretch>
          <a:fillRect/>
        </a:stretch>
      </xdr:blipFill>
      <xdr:spPr>
        <a:xfrm>
          <a:off x="8934450" y="38633400"/>
          <a:ext cx="4533333" cy="504762"/>
        </a:xfrm>
        <a:prstGeom prst="rect">
          <a:avLst/>
        </a:prstGeom>
      </xdr:spPr>
    </xdr:pic>
    <xdr:clientData/>
  </xdr:twoCellAnchor>
  <xdr:twoCellAnchor editAs="oneCell">
    <xdr:from>
      <xdr:col>4</xdr:col>
      <xdr:colOff>371475</xdr:colOff>
      <xdr:row>175</xdr:row>
      <xdr:rowOff>85725</xdr:rowOff>
    </xdr:from>
    <xdr:to>
      <xdr:col>11</xdr:col>
      <xdr:colOff>570925</xdr:colOff>
      <xdr:row>175</xdr:row>
      <xdr:rowOff>569537</xdr:rowOff>
    </xdr:to>
    <xdr:pic>
      <xdr:nvPicPr>
        <xdr:cNvPr id="50" name="Picture 49">
          <a:extLst>
            <a:ext uri="{FF2B5EF4-FFF2-40B4-BE49-F238E27FC236}">
              <a16:creationId xmlns:a16="http://schemas.microsoft.com/office/drawing/2014/main" xmlns="" id="{AAB26AA7-F326-4AC0-A96D-94495D130F89}"/>
            </a:ext>
          </a:extLst>
        </xdr:cNvPr>
        <xdr:cNvPicPr>
          <a:picLocks noChangeAspect="1"/>
        </xdr:cNvPicPr>
      </xdr:nvPicPr>
      <xdr:blipFill>
        <a:blip xmlns:r="http://schemas.openxmlformats.org/officeDocument/2006/relationships" r:embed="rId49"/>
        <a:stretch>
          <a:fillRect/>
        </a:stretch>
      </xdr:blipFill>
      <xdr:spPr>
        <a:xfrm>
          <a:off x="8953500" y="39490650"/>
          <a:ext cx="4600000" cy="466667"/>
        </a:xfrm>
        <a:prstGeom prst="rect">
          <a:avLst/>
        </a:prstGeom>
      </xdr:spPr>
    </xdr:pic>
    <xdr:clientData/>
  </xdr:twoCellAnchor>
  <xdr:twoCellAnchor editAs="oneCell">
    <xdr:from>
      <xdr:col>4</xdr:col>
      <xdr:colOff>333375</xdr:colOff>
      <xdr:row>177</xdr:row>
      <xdr:rowOff>114300</xdr:rowOff>
    </xdr:from>
    <xdr:to>
      <xdr:col>11</xdr:col>
      <xdr:colOff>532825</xdr:colOff>
      <xdr:row>178</xdr:row>
      <xdr:rowOff>3111</xdr:rowOff>
    </xdr:to>
    <xdr:pic>
      <xdr:nvPicPr>
        <xdr:cNvPr id="51" name="Picture 50">
          <a:extLst>
            <a:ext uri="{FF2B5EF4-FFF2-40B4-BE49-F238E27FC236}">
              <a16:creationId xmlns:a16="http://schemas.microsoft.com/office/drawing/2014/main" xmlns="" id="{D36C7AE3-F994-4941-B21A-6D837DA66C16}"/>
            </a:ext>
          </a:extLst>
        </xdr:cNvPr>
        <xdr:cNvPicPr>
          <a:picLocks noChangeAspect="1"/>
        </xdr:cNvPicPr>
      </xdr:nvPicPr>
      <xdr:blipFill>
        <a:blip xmlns:r="http://schemas.openxmlformats.org/officeDocument/2006/relationships" r:embed="rId50"/>
        <a:stretch>
          <a:fillRect/>
        </a:stretch>
      </xdr:blipFill>
      <xdr:spPr>
        <a:xfrm>
          <a:off x="8915400" y="40328850"/>
          <a:ext cx="4600000" cy="514286"/>
        </a:xfrm>
        <a:prstGeom prst="rect">
          <a:avLst/>
        </a:prstGeom>
      </xdr:spPr>
    </xdr:pic>
    <xdr:clientData/>
  </xdr:twoCellAnchor>
  <xdr:twoCellAnchor editAs="oneCell">
    <xdr:from>
      <xdr:col>4</xdr:col>
      <xdr:colOff>304800</xdr:colOff>
      <xdr:row>179</xdr:row>
      <xdr:rowOff>133350</xdr:rowOff>
    </xdr:from>
    <xdr:to>
      <xdr:col>11</xdr:col>
      <xdr:colOff>567108</xdr:colOff>
      <xdr:row>180</xdr:row>
      <xdr:rowOff>3113</xdr:rowOff>
    </xdr:to>
    <xdr:pic>
      <xdr:nvPicPr>
        <xdr:cNvPr id="52" name="Picture 51">
          <a:extLst>
            <a:ext uri="{FF2B5EF4-FFF2-40B4-BE49-F238E27FC236}">
              <a16:creationId xmlns:a16="http://schemas.microsoft.com/office/drawing/2014/main" xmlns="" id="{3DCB39CD-A330-48F6-830F-CEB62ABC2A5B}"/>
            </a:ext>
          </a:extLst>
        </xdr:cNvPr>
        <xdr:cNvPicPr>
          <a:picLocks noChangeAspect="1"/>
        </xdr:cNvPicPr>
      </xdr:nvPicPr>
      <xdr:blipFill>
        <a:blip xmlns:r="http://schemas.openxmlformats.org/officeDocument/2006/relationships" r:embed="rId51"/>
        <a:stretch>
          <a:fillRect/>
        </a:stretch>
      </xdr:blipFill>
      <xdr:spPr>
        <a:xfrm>
          <a:off x="8886825" y="41157525"/>
          <a:ext cx="4657143" cy="495238"/>
        </a:xfrm>
        <a:prstGeom prst="rect">
          <a:avLst/>
        </a:prstGeom>
      </xdr:spPr>
    </xdr:pic>
    <xdr:clientData/>
  </xdr:twoCellAnchor>
  <xdr:twoCellAnchor editAs="oneCell">
    <xdr:from>
      <xdr:col>4</xdr:col>
      <xdr:colOff>266700</xdr:colOff>
      <xdr:row>181</xdr:row>
      <xdr:rowOff>28575</xdr:rowOff>
    </xdr:from>
    <xdr:to>
      <xdr:col>11</xdr:col>
      <xdr:colOff>567104</xdr:colOff>
      <xdr:row>181</xdr:row>
      <xdr:rowOff>495242</xdr:rowOff>
    </xdr:to>
    <xdr:pic>
      <xdr:nvPicPr>
        <xdr:cNvPr id="53" name="Picture 52">
          <a:extLst>
            <a:ext uri="{FF2B5EF4-FFF2-40B4-BE49-F238E27FC236}">
              <a16:creationId xmlns:a16="http://schemas.microsoft.com/office/drawing/2014/main" xmlns="" id="{B75A528B-D18F-436B-BB33-31DAAED35EAC}"/>
            </a:ext>
          </a:extLst>
        </xdr:cNvPr>
        <xdr:cNvPicPr>
          <a:picLocks noChangeAspect="1"/>
        </xdr:cNvPicPr>
      </xdr:nvPicPr>
      <xdr:blipFill>
        <a:blip xmlns:r="http://schemas.openxmlformats.org/officeDocument/2006/relationships" r:embed="rId52"/>
        <a:stretch>
          <a:fillRect/>
        </a:stretch>
      </xdr:blipFill>
      <xdr:spPr>
        <a:xfrm>
          <a:off x="8848725" y="41862375"/>
          <a:ext cx="4685714" cy="466667"/>
        </a:xfrm>
        <a:prstGeom prst="rect">
          <a:avLst/>
        </a:prstGeom>
      </xdr:spPr>
    </xdr:pic>
    <xdr:clientData/>
  </xdr:twoCellAnchor>
  <xdr:twoCellAnchor editAs="oneCell">
    <xdr:from>
      <xdr:col>4</xdr:col>
      <xdr:colOff>276225</xdr:colOff>
      <xdr:row>183</xdr:row>
      <xdr:rowOff>85725</xdr:rowOff>
    </xdr:from>
    <xdr:to>
      <xdr:col>12</xdr:col>
      <xdr:colOff>490835</xdr:colOff>
      <xdr:row>183</xdr:row>
      <xdr:rowOff>495249</xdr:rowOff>
    </xdr:to>
    <xdr:pic>
      <xdr:nvPicPr>
        <xdr:cNvPr id="54" name="Picture 53">
          <a:extLst>
            <a:ext uri="{FF2B5EF4-FFF2-40B4-BE49-F238E27FC236}">
              <a16:creationId xmlns:a16="http://schemas.microsoft.com/office/drawing/2014/main" xmlns="" id="{E7B376B0-8186-493D-B2EC-31990CE1F40D}"/>
            </a:ext>
          </a:extLst>
        </xdr:cNvPr>
        <xdr:cNvPicPr>
          <a:picLocks noChangeAspect="1"/>
        </xdr:cNvPicPr>
      </xdr:nvPicPr>
      <xdr:blipFill>
        <a:blip xmlns:r="http://schemas.openxmlformats.org/officeDocument/2006/relationships" r:embed="rId53"/>
        <a:stretch>
          <a:fillRect/>
        </a:stretch>
      </xdr:blipFill>
      <xdr:spPr>
        <a:xfrm>
          <a:off x="8858250" y="42729150"/>
          <a:ext cx="5238095" cy="409524"/>
        </a:xfrm>
        <a:prstGeom prst="rect">
          <a:avLst/>
        </a:prstGeom>
      </xdr:spPr>
    </xdr:pic>
    <xdr:clientData/>
  </xdr:twoCellAnchor>
  <xdr:twoCellAnchor editAs="oneCell">
    <xdr:from>
      <xdr:col>4</xdr:col>
      <xdr:colOff>95250</xdr:colOff>
      <xdr:row>185</xdr:row>
      <xdr:rowOff>95250</xdr:rowOff>
    </xdr:from>
    <xdr:to>
      <xdr:col>12</xdr:col>
      <xdr:colOff>155573</xdr:colOff>
      <xdr:row>185</xdr:row>
      <xdr:rowOff>569538</xdr:rowOff>
    </xdr:to>
    <xdr:pic>
      <xdr:nvPicPr>
        <xdr:cNvPr id="55" name="Picture 54">
          <a:extLst>
            <a:ext uri="{FF2B5EF4-FFF2-40B4-BE49-F238E27FC236}">
              <a16:creationId xmlns:a16="http://schemas.microsoft.com/office/drawing/2014/main" xmlns="" id="{6B1E514B-DC37-4059-95E9-4EA8EF1F7B06}"/>
            </a:ext>
          </a:extLst>
        </xdr:cNvPr>
        <xdr:cNvPicPr>
          <a:picLocks noChangeAspect="1"/>
        </xdr:cNvPicPr>
      </xdr:nvPicPr>
      <xdr:blipFill>
        <a:blip xmlns:r="http://schemas.openxmlformats.org/officeDocument/2006/relationships" r:embed="rId54"/>
        <a:stretch>
          <a:fillRect/>
        </a:stretch>
      </xdr:blipFill>
      <xdr:spPr>
        <a:xfrm>
          <a:off x="8677275" y="43548300"/>
          <a:ext cx="5095238" cy="457143"/>
        </a:xfrm>
        <a:prstGeom prst="rect">
          <a:avLst/>
        </a:prstGeom>
      </xdr:spPr>
    </xdr:pic>
    <xdr:clientData/>
  </xdr:twoCellAnchor>
  <xdr:twoCellAnchor editAs="oneCell">
    <xdr:from>
      <xdr:col>4</xdr:col>
      <xdr:colOff>0</xdr:colOff>
      <xdr:row>187</xdr:row>
      <xdr:rowOff>66675</xdr:rowOff>
    </xdr:from>
    <xdr:to>
      <xdr:col>12</xdr:col>
      <xdr:colOff>189848</xdr:colOff>
      <xdr:row>187</xdr:row>
      <xdr:rowOff>531439</xdr:rowOff>
    </xdr:to>
    <xdr:pic>
      <xdr:nvPicPr>
        <xdr:cNvPr id="56" name="Picture 55">
          <a:extLst>
            <a:ext uri="{FF2B5EF4-FFF2-40B4-BE49-F238E27FC236}">
              <a16:creationId xmlns:a16="http://schemas.microsoft.com/office/drawing/2014/main" xmlns="" id="{40C747A5-718E-4677-A3EF-88A30E72DEAF}"/>
            </a:ext>
          </a:extLst>
        </xdr:cNvPr>
        <xdr:cNvPicPr>
          <a:picLocks noChangeAspect="1"/>
        </xdr:cNvPicPr>
      </xdr:nvPicPr>
      <xdr:blipFill>
        <a:blip xmlns:r="http://schemas.openxmlformats.org/officeDocument/2006/relationships" r:embed="rId55"/>
        <a:stretch>
          <a:fillRect/>
        </a:stretch>
      </xdr:blipFill>
      <xdr:spPr>
        <a:xfrm>
          <a:off x="8582025" y="44329350"/>
          <a:ext cx="5219048" cy="447619"/>
        </a:xfrm>
        <a:prstGeom prst="rect">
          <a:avLst/>
        </a:prstGeom>
      </xdr:spPr>
    </xdr:pic>
    <xdr:clientData/>
  </xdr:twoCellAnchor>
  <xdr:twoCellAnchor editAs="oneCell">
    <xdr:from>
      <xdr:col>4</xdr:col>
      <xdr:colOff>66675</xdr:colOff>
      <xdr:row>189</xdr:row>
      <xdr:rowOff>114300</xdr:rowOff>
    </xdr:from>
    <xdr:to>
      <xdr:col>12</xdr:col>
      <xdr:colOff>304142</xdr:colOff>
      <xdr:row>189</xdr:row>
      <xdr:rowOff>569540</xdr:rowOff>
    </xdr:to>
    <xdr:pic>
      <xdr:nvPicPr>
        <xdr:cNvPr id="57" name="Picture 56">
          <a:extLst>
            <a:ext uri="{FF2B5EF4-FFF2-40B4-BE49-F238E27FC236}">
              <a16:creationId xmlns:a16="http://schemas.microsoft.com/office/drawing/2014/main" xmlns="" id="{073F29EE-621C-47CB-AA65-A12B03BB69BC}"/>
            </a:ext>
          </a:extLst>
        </xdr:cNvPr>
        <xdr:cNvPicPr>
          <a:picLocks noChangeAspect="1"/>
        </xdr:cNvPicPr>
      </xdr:nvPicPr>
      <xdr:blipFill>
        <a:blip xmlns:r="http://schemas.openxmlformats.org/officeDocument/2006/relationships" r:embed="rId56"/>
        <a:stretch>
          <a:fillRect/>
        </a:stretch>
      </xdr:blipFill>
      <xdr:spPr>
        <a:xfrm>
          <a:off x="8648700" y="45186600"/>
          <a:ext cx="5266667" cy="438095"/>
        </a:xfrm>
        <a:prstGeom prst="rect">
          <a:avLst/>
        </a:prstGeom>
      </xdr:spPr>
    </xdr:pic>
    <xdr:clientData/>
  </xdr:twoCellAnchor>
  <xdr:twoCellAnchor editAs="oneCell">
    <xdr:from>
      <xdr:col>3</xdr:col>
      <xdr:colOff>600075</xdr:colOff>
      <xdr:row>191</xdr:row>
      <xdr:rowOff>114300</xdr:rowOff>
    </xdr:from>
    <xdr:to>
      <xdr:col>12</xdr:col>
      <xdr:colOff>33654</xdr:colOff>
      <xdr:row>191</xdr:row>
      <xdr:rowOff>531445</xdr:rowOff>
    </xdr:to>
    <xdr:pic>
      <xdr:nvPicPr>
        <xdr:cNvPr id="58" name="Picture 57">
          <a:extLst>
            <a:ext uri="{FF2B5EF4-FFF2-40B4-BE49-F238E27FC236}">
              <a16:creationId xmlns:a16="http://schemas.microsoft.com/office/drawing/2014/main" xmlns="" id="{41CAA861-2143-4481-91D3-63C093D2BA0A}"/>
            </a:ext>
          </a:extLst>
        </xdr:cNvPr>
        <xdr:cNvPicPr>
          <a:picLocks noChangeAspect="1"/>
        </xdr:cNvPicPr>
      </xdr:nvPicPr>
      <xdr:blipFill>
        <a:blip xmlns:r="http://schemas.openxmlformats.org/officeDocument/2006/relationships" r:embed="rId57"/>
        <a:stretch>
          <a:fillRect/>
        </a:stretch>
      </xdr:blipFill>
      <xdr:spPr>
        <a:xfrm>
          <a:off x="8553450" y="45996225"/>
          <a:ext cx="5085714" cy="400000"/>
        </a:xfrm>
        <a:prstGeom prst="rect">
          <a:avLst/>
        </a:prstGeom>
      </xdr:spPr>
    </xdr:pic>
    <xdr:clientData/>
  </xdr:twoCellAnchor>
  <xdr:twoCellAnchor editAs="oneCell">
    <xdr:from>
      <xdr:col>3</xdr:col>
      <xdr:colOff>600075</xdr:colOff>
      <xdr:row>193</xdr:row>
      <xdr:rowOff>114300</xdr:rowOff>
    </xdr:from>
    <xdr:to>
      <xdr:col>12</xdr:col>
      <xdr:colOff>186036</xdr:colOff>
      <xdr:row>193</xdr:row>
      <xdr:rowOff>571443</xdr:rowOff>
    </xdr:to>
    <xdr:pic>
      <xdr:nvPicPr>
        <xdr:cNvPr id="59" name="Picture 58">
          <a:extLst>
            <a:ext uri="{FF2B5EF4-FFF2-40B4-BE49-F238E27FC236}">
              <a16:creationId xmlns:a16="http://schemas.microsoft.com/office/drawing/2014/main" xmlns="" id="{9BCA0153-D0BD-40F2-AC4F-70365345179F}"/>
            </a:ext>
          </a:extLst>
        </xdr:cNvPr>
        <xdr:cNvPicPr>
          <a:picLocks noChangeAspect="1"/>
        </xdr:cNvPicPr>
      </xdr:nvPicPr>
      <xdr:blipFill>
        <a:blip xmlns:r="http://schemas.openxmlformats.org/officeDocument/2006/relationships" r:embed="rId58"/>
        <a:stretch>
          <a:fillRect/>
        </a:stretch>
      </xdr:blipFill>
      <xdr:spPr>
        <a:xfrm>
          <a:off x="8553450" y="46805850"/>
          <a:ext cx="5228571" cy="457143"/>
        </a:xfrm>
        <a:prstGeom prst="rect">
          <a:avLst/>
        </a:prstGeom>
      </xdr:spPr>
    </xdr:pic>
    <xdr:clientData/>
  </xdr:twoCellAnchor>
  <xdr:twoCellAnchor editAs="oneCell">
    <xdr:from>
      <xdr:col>4</xdr:col>
      <xdr:colOff>28575</xdr:colOff>
      <xdr:row>195</xdr:row>
      <xdr:rowOff>76200</xdr:rowOff>
    </xdr:from>
    <xdr:to>
      <xdr:col>13</xdr:col>
      <xdr:colOff>189773</xdr:colOff>
      <xdr:row>195</xdr:row>
      <xdr:rowOff>607630</xdr:rowOff>
    </xdr:to>
    <xdr:pic>
      <xdr:nvPicPr>
        <xdr:cNvPr id="60" name="Picture 59">
          <a:extLst>
            <a:ext uri="{FF2B5EF4-FFF2-40B4-BE49-F238E27FC236}">
              <a16:creationId xmlns:a16="http://schemas.microsoft.com/office/drawing/2014/main" xmlns="" id="{8FF7A1F2-36C3-448C-86C7-951CDCA719BD}"/>
            </a:ext>
          </a:extLst>
        </xdr:cNvPr>
        <xdr:cNvPicPr>
          <a:picLocks noChangeAspect="1"/>
        </xdr:cNvPicPr>
      </xdr:nvPicPr>
      <xdr:blipFill>
        <a:blip xmlns:r="http://schemas.openxmlformats.org/officeDocument/2006/relationships" r:embed="rId59"/>
        <a:stretch>
          <a:fillRect/>
        </a:stretch>
      </xdr:blipFill>
      <xdr:spPr>
        <a:xfrm>
          <a:off x="8610600" y="47577375"/>
          <a:ext cx="5819048" cy="523810"/>
        </a:xfrm>
        <a:prstGeom prst="rect">
          <a:avLst/>
        </a:prstGeom>
      </xdr:spPr>
    </xdr:pic>
    <xdr:clientData/>
  </xdr:twoCellAnchor>
  <xdr:twoCellAnchor editAs="oneCell">
    <xdr:from>
      <xdr:col>4</xdr:col>
      <xdr:colOff>38100</xdr:colOff>
      <xdr:row>197</xdr:row>
      <xdr:rowOff>57150</xdr:rowOff>
    </xdr:from>
    <xdr:to>
      <xdr:col>13</xdr:col>
      <xdr:colOff>151679</xdr:colOff>
      <xdr:row>198</xdr:row>
      <xdr:rowOff>3737</xdr:rowOff>
    </xdr:to>
    <xdr:pic>
      <xdr:nvPicPr>
        <xdr:cNvPr id="61" name="Picture 60">
          <a:extLst>
            <a:ext uri="{FF2B5EF4-FFF2-40B4-BE49-F238E27FC236}">
              <a16:creationId xmlns:a16="http://schemas.microsoft.com/office/drawing/2014/main" xmlns="" id="{62D8C567-092B-468D-8087-45BE418EEEBF}"/>
            </a:ext>
          </a:extLst>
        </xdr:cNvPr>
        <xdr:cNvPicPr>
          <a:picLocks noChangeAspect="1"/>
        </xdr:cNvPicPr>
      </xdr:nvPicPr>
      <xdr:blipFill>
        <a:blip xmlns:r="http://schemas.openxmlformats.org/officeDocument/2006/relationships" r:embed="rId60"/>
        <a:stretch>
          <a:fillRect/>
        </a:stretch>
      </xdr:blipFill>
      <xdr:spPr>
        <a:xfrm>
          <a:off x="8620125" y="48367950"/>
          <a:ext cx="5771429" cy="580952"/>
        </a:xfrm>
        <a:prstGeom prst="rect">
          <a:avLst/>
        </a:prstGeom>
      </xdr:spPr>
    </xdr:pic>
    <xdr:clientData/>
  </xdr:twoCellAnchor>
  <xdr:twoCellAnchor editAs="oneCell">
    <xdr:from>
      <xdr:col>4</xdr:col>
      <xdr:colOff>171450</xdr:colOff>
      <xdr:row>199</xdr:row>
      <xdr:rowOff>85725</xdr:rowOff>
    </xdr:from>
    <xdr:to>
      <xdr:col>12</xdr:col>
      <xdr:colOff>567014</xdr:colOff>
      <xdr:row>199</xdr:row>
      <xdr:rowOff>569535</xdr:rowOff>
    </xdr:to>
    <xdr:pic>
      <xdr:nvPicPr>
        <xdr:cNvPr id="62" name="Picture 61">
          <a:extLst>
            <a:ext uri="{FF2B5EF4-FFF2-40B4-BE49-F238E27FC236}">
              <a16:creationId xmlns:a16="http://schemas.microsoft.com/office/drawing/2014/main" xmlns="" id="{13FCD97A-0383-422B-9398-272429BAE54B}"/>
            </a:ext>
          </a:extLst>
        </xdr:cNvPr>
        <xdr:cNvPicPr>
          <a:picLocks noChangeAspect="1"/>
        </xdr:cNvPicPr>
      </xdr:nvPicPr>
      <xdr:blipFill>
        <a:blip xmlns:r="http://schemas.openxmlformats.org/officeDocument/2006/relationships" r:embed="rId61"/>
        <a:stretch>
          <a:fillRect/>
        </a:stretch>
      </xdr:blipFill>
      <xdr:spPr>
        <a:xfrm>
          <a:off x="8753475" y="49206150"/>
          <a:ext cx="5409524" cy="476190"/>
        </a:xfrm>
        <a:prstGeom prst="rect">
          <a:avLst/>
        </a:prstGeom>
      </xdr:spPr>
    </xdr:pic>
    <xdr:clientData/>
  </xdr:twoCellAnchor>
  <xdr:twoCellAnchor editAs="oneCell">
    <xdr:from>
      <xdr:col>4</xdr:col>
      <xdr:colOff>114300</xdr:colOff>
      <xdr:row>201</xdr:row>
      <xdr:rowOff>142875</xdr:rowOff>
    </xdr:from>
    <xdr:to>
      <xdr:col>13</xdr:col>
      <xdr:colOff>109784</xdr:colOff>
      <xdr:row>201</xdr:row>
      <xdr:rowOff>607639</xdr:rowOff>
    </xdr:to>
    <xdr:pic>
      <xdr:nvPicPr>
        <xdr:cNvPr id="63" name="Picture 62">
          <a:extLst>
            <a:ext uri="{FF2B5EF4-FFF2-40B4-BE49-F238E27FC236}">
              <a16:creationId xmlns:a16="http://schemas.microsoft.com/office/drawing/2014/main" xmlns="" id="{5A3348E2-A808-4819-B099-6E15A76E52D0}"/>
            </a:ext>
          </a:extLst>
        </xdr:cNvPr>
        <xdr:cNvPicPr>
          <a:picLocks noChangeAspect="1"/>
        </xdr:cNvPicPr>
      </xdr:nvPicPr>
      <xdr:blipFill>
        <a:blip xmlns:r="http://schemas.openxmlformats.org/officeDocument/2006/relationships" r:embed="rId62"/>
        <a:stretch>
          <a:fillRect/>
        </a:stretch>
      </xdr:blipFill>
      <xdr:spPr>
        <a:xfrm>
          <a:off x="8696325" y="50072925"/>
          <a:ext cx="5647619" cy="447619"/>
        </a:xfrm>
        <a:prstGeom prst="rect">
          <a:avLst/>
        </a:prstGeom>
      </xdr:spPr>
    </xdr:pic>
    <xdr:clientData/>
  </xdr:twoCellAnchor>
  <xdr:twoCellAnchor editAs="oneCell">
    <xdr:from>
      <xdr:col>4</xdr:col>
      <xdr:colOff>171450</xdr:colOff>
      <xdr:row>203</xdr:row>
      <xdr:rowOff>76200</xdr:rowOff>
    </xdr:from>
    <xdr:to>
      <xdr:col>13</xdr:col>
      <xdr:colOff>300267</xdr:colOff>
      <xdr:row>203</xdr:row>
      <xdr:rowOff>493344</xdr:rowOff>
    </xdr:to>
    <xdr:pic>
      <xdr:nvPicPr>
        <xdr:cNvPr id="64" name="Picture 63">
          <a:extLst>
            <a:ext uri="{FF2B5EF4-FFF2-40B4-BE49-F238E27FC236}">
              <a16:creationId xmlns:a16="http://schemas.microsoft.com/office/drawing/2014/main" xmlns="" id="{A53927E1-EA86-482E-AAD1-C9C7CB6242D6}"/>
            </a:ext>
          </a:extLst>
        </xdr:cNvPr>
        <xdr:cNvPicPr>
          <a:picLocks noChangeAspect="1"/>
        </xdr:cNvPicPr>
      </xdr:nvPicPr>
      <xdr:blipFill>
        <a:blip xmlns:r="http://schemas.openxmlformats.org/officeDocument/2006/relationships" r:embed="rId63"/>
        <a:stretch>
          <a:fillRect/>
        </a:stretch>
      </xdr:blipFill>
      <xdr:spPr>
        <a:xfrm>
          <a:off x="8753475" y="50815875"/>
          <a:ext cx="5780952" cy="409524"/>
        </a:xfrm>
        <a:prstGeom prst="rect">
          <a:avLst/>
        </a:prstGeom>
      </xdr:spPr>
    </xdr:pic>
    <xdr:clientData/>
  </xdr:twoCellAnchor>
  <xdr:twoCellAnchor editAs="oneCell">
    <xdr:from>
      <xdr:col>4</xdr:col>
      <xdr:colOff>209550</xdr:colOff>
      <xdr:row>205</xdr:row>
      <xdr:rowOff>28575</xdr:rowOff>
    </xdr:from>
    <xdr:to>
      <xdr:col>13</xdr:col>
      <xdr:colOff>418367</xdr:colOff>
      <xdr:row>205</xdr:row>
      <xdr:rowOff>457146</xdr:rowOff>
    </xdr:to>
    <xdr:pic>
      <xdr:nvPicPr>
        <xdr:cNvPr id="65" name="Picture 64">
          <a:extLst>
            <a:ext uri="{FF2B5EF4-FFF2-40B4-BE49-F238E27FC236}">
              <a16:creationId xmlns:a16="http://schemas.microsoft.com/office/drawing/2014/main" xmlns="" id="{217D1F7A-8E78-43AE-91F6-1B1837D8746F}"/>
            </a:ext>
          </a:extLst>
        </xdr:cNvPr>
        <xdr:cNvPicPr>
          <a:picLocks noChangeAspect="1"/>
        </xdr:cNvPicPr>
      </xdr:nvPicPr>
      <xdr:blipFill>
        <a:blip xmlns:r="http://schemas.openxmlformats.org/officeDocument/2006/relationships" r:embed="rId64"/>
        <a:stretch>
          <a:fillRect/>
        </a:stretch>
      </xdr:blipFill>
      <xdr:spPr>
        <a:xfrm>
          <a:off x="8791575" y="51577875"/>
          <a:ext cx="5866667" cy="428571"/>
        </a:xfrm>
        <a:prstGeom prst="rect">
          <a:avLst/>
        </a:prstGeom>
      </xdr:spPr>
    </xdr:pic>
    <xdr:clientData/>
  </xdr:twoCellAnchor>
  <xdr:twoCellAnchor editAs="oneCell">
    <xdr:from>
      <xdr:col>4</xdr:col>
      <xdr:colOff>190500</xdr:colOff>
      <xdr:row>207</xdr:row>
      <xdr:rowOff>85725</xdr:rowOff>
    </xdr:from>
    <xdr:to>
      <xdr:col>8</xdr:col>
      <xdr:colOff>605424</xdr:colOff>
      <xdr:row>207</xdr:row>
      <xdr:rowOff>460962</xdr:rowOff>
    </xdr:to>
    <xdr:pic>
      <xdr:nvPicPr>
        <xdr:cNvPr id="66" name="Picture 65">
          <a:extLst>
            <a:ext uri="{FF2B5EF4-FFF2-40B4-BE49-F238E27FC236}">
              <a16:creationId xmlns:a16="http://schemas.microsoft.com/office/drawing/2014/main" xmlns="" id="{0C52DB88-E4AB-47C2-8AA8-A666FABD4646}"/>
            </a:ext>
          </a:extLst>
        </xdr:cNvPr>
        <xdr:cNvPicPr>
          <a:picLocks noChangeAspect="1"/>
        </xdr:cNvPicPr>
      </xdr:nvPicPr>
      <xdr:blipFill>
        <a:blip xmlns:r="http://schemas.openxmlformats.org/officeDocument/2006/relationships" r:embed="rId65"/>
        <a:stretch>
          <a:fillRect/>
        </a:stretch>
      </xdr:blipFill>
      <xdr:spPr>
        <a:xfrm>
          <a:off x="8772525" y="52444650"/>
          <a:ext cx="2923809" cy="380952"/>
        </a:xfrm>
        <a:prstGeom prst="rect">
          <a:avLst/>
        </a:prstGeom>
      </xdr:spPr>
    </xdr:pic>
    <xdr:clientData/>
  </xdr:twoCellAnchor>
  <xdr:twoCellAnchor editAs="oneCell">
    <xdr:from>
      <xdr:col>4</xdr:col>
      <xdr:colOff>266700</xdr:colOff>
      <xdr:row>209</xdr:row>
      <xdr:rowOff>104775</xdr:rowOff>
    </xdr:from>
    <xdr:to>
      <xdr:col>9</xdr:col>
      <xdr:colOff>113926</xdr:colOff>
      <xdr:row>209</xdr:row>
      <xdr:rowOff>499060</xdr:rowOff>
    </xdr:to>
    <xdr:pic>
      <xdr:nvPicPr>
        <xdr:cNvPr id="67" name="Picture 66">
          <a:extLst>
            <a:ext uri="{FF2B5EF4-FFF2-40B4-BE49-F238E27FC236}">
              <a16:creationId xmlns:a16="http://schemas.microsoft.com/office/drawing/2014/main" xmlns="" id="{0F75FB0C-6CC0-42DB-AF5C-3833FA057D8B}"/>
            </a:ext>
          </a:extLst>
        </xdr:cNvPr>
        <xdr:cNvPicPr>
          <a:picLocks noChangeAspect="1"/>
        </xdr:cNvPicPr>
      </xdr:nvPicPr>
      <xdr:blipFill>
        <a:blip xmlns:r="http://schemas.openxmlformats.org/officeDocument/2006/relationships" r:embed="rId66"/>
        <a:stretch>
          <a:fillRect/>
        </a:stretch>
      </xdr:blipFill>
      <xdr:spPr>
        <a:xfrm>
          <a:off x="8848725" y="53273325"/>
          <a:ext cx="2990476" cy="400000"/>
        </a:xfrm>
        <a:prstGeom prst="rect">
          <a:avLst/>
        </a:prstGeom>
      </xdr:spPr>
    </xdr:pic>
    <xdr:clientData/>
  </xdr:twoCellAnchor>
  <xdr:twoCellAnchor editAs="oneCell">
    <xdr:from>
      <xdr:col>4</xdr:col>
      <xdr:colOff>295276</xdr:colOff>
      <xdr:row>211</xdr:row>
      <xdr:rowOff>1073</xdr:rowOff>
    </xdr:from>
    <xdr:to>
      <xdr:col>8</xdr:col>
      <xdr:colOff>308611</xdr:colOff>
      <xdr:row>211</xdr:row>
      <xdr:rowOff>607580</xdr:rowOff>
    </xdr:to>
    <xdr:pic>
      <xdr:nvPicPr>
        <xdr:cNvPr id="68" name="Picture 67">
          <a:extLst>
            <a:ext uri="{FF2B5EF4-FFF2-40B4-BE49-F238E27FC236}">
              <a16:creationId xmlns:a16="http://schemas.microsoft.com/office/drawing/2014/main" xmlns="" id="{DB5D67B7-5C81-4A19-895F-E1DED5B3CBAE}"/>
            </a:ext>
          </a:extLst>
        </xdr:cNvPr>
        <xdr:cNvPicPr>
          <a:picLocks noChangeAspect="1"/>
        </xdr:cNvPicPr>
      </xdr:nvPicPr>
      <xdr:blipFill>
        <a:blip xmlns:r="http://schemas.openxmlformats.org/officeDocument/2006/relationships" r:embed="rId67"/>
        <a:stretch>
          <a:fillRect/>
        </a:stretch>
      </xdr:blipFill>
      <xdr:spPr>
        <a:xfrm>
          <a:off x="8877301" y="53979248"/>
          <a:ext cx="2533650" cy="589362"/>
        </a:xfrm>
        <a:prstGeom prst="rect">
          <a:avLst/>
        </a:prstGeom>
      </xdr:spPr>
    </xdr:pic>
    <xdr:clientData/>
  </xdr:twoCellAnchor>
  <xdr:twoCellAnchor editAs="oneCell">
    <xdr:from>
      <xdr:col>4</xdr:col>
      <xdr:colOff>314325</xdr:colOff>
      <xdr:row>213</xdr:row>
      <xdr:rowOff>76200</xdr:rowOff>
    </xdr:from>
    <xdr:to>
      <xdr:col>8</xdr:col>
      <xdr:colOff>377190</xdr:colOff>
      <xdr:row>214</xdr:row>
      <xdr:rowOff>2914</xdr:rowOff>
    </xdr:to>
    <xdr:pic>
      <xdr:nvPicPr>
        <xdr:cNvPr id="69" name="Picture 68">
          <a:extLst>
            <a:ext uri="{FF2B5EF4-FFF2-40B4-BE49-F238E27FC236}">
              <a16:creationId xmlns:a16="http://schemas.microsoft.com/office/drawing/2014/main" xmlns="" id="{5D3D3100-6549-46C5-89EA-A2715D13B42C}"/>
            </a:ext>
          </a:extLst>
        </xdr:cNvPr>
        <xdr:cNvPicPr>
          <a:picLocks noChangeAspect="1"/>
        </xdr:cNvPicPr>
      </xdr:nvPicPr>
      <xdr:blipFill>
        <a:blip xmlns:r="http://schemas.openxmlformats.org/officeDocument/2006/relationships" r:embed="rId68"/>
        <a:stretch>
          <a:fillRect/>
        </a:stretch>
      </xdr:blipFill>
      <xdr:spPr>
        <a:xfrm>
          <a:off x="8896350" y="54864000"/>
          <a:ext cx="2562225" cy="557269"/>
        </a:xfrm>
        <a:prstGeom prst="rect">
          <a:avLst/>
        </a:prstGeom>
      </xdr:spPr>
    </xdr:pic>
    <xdr:clientData/>
  </xdr:twoCellAnchor>
  <xdr:twoCellAnchor editAs="oneCell">
    <xdr:from>
      <xdr:col>4</xdr:col>
      <xdr:colOff>219075</xdr:colOff>
      <xdr:row>215</xdr:row>
      <xdr:rowOff>180975</xdr:rowOff>
    </xdr:from>
    <xdr:to>
      <xdr:col>10</xdr:col>
      <xdr:colOff>574307</xdr:colOff>
      <xdr:row>215</xdr:row>
      <xdr:rowOff>537154</xdr:rowOff>
    </xdr:to>
    <xdr:pic>
      <xdr:nvPicPr>
        <xdr:cNvPr id="70" name="Picture 69">
          <a:extLst>
            <a:ext uri="{FF2B5EF4-FFF2-40B4-BE49-F238E27FC236}">
              <a16:creationId xmlns:a16="http://schemas.microsoft.com/office/drawing/2014/main" xmlns="" id="{82E96F43-8AEE-4AC7-BE8D-80AFBA88278D}"/>
            </a:ext>
          </a:extLst>
        </xdr:cNvPr>
        <xdr:cNvPicPr>
          <a:picLocks noChangeAspect="1"/>
        </xdr:cNvPicPr>
      </xdr:nvPicPr>
      <xdr:blipFill>
        <a:blip xmlns:r="http://schemas.openxmlformats.org/officeDocument/2006/relationships" r:embed="rId69"/>
        <a:stretch>
          <a:fillRect/>
        </a:stretch>
      </xdr:blipFill>
      <xdr:spPr>
        <a:xfrm>
          <a:off x="8801100" y="55778400"/>
          <a:ext cx="4127132" cy="361894"/>
        </a:xfrm>
        <a:prstGeom prst="rect">
          <a:avLst/>
        </a:prstGeom>
      </xdr:spPr>
    </xdr:pic>
    <xdr:clientData/>
  </xdr:twoCellAnchor>
  <xdr:twoCellAnchor editAs="oneCell">
    <xdr:from>
      <xdr:col>4</xdr:col>
      <xdr:colOff>142875</xdr:colOff>
      <xdr:row>217</xdr:row>
      <xdr:rowOff>142875</xdr:rowOff>
    </xdr:from>
    <xdr:to>
      <xdr:col>11</xdr:col>
      <xdr:colOff>381000</xdr:colOff>
      <xdr:row>217</xdr:row>
      <xdr:rowOff>532365</xdr:rowOff>
    </xdr:to>
    <xdr:pic>
      <xdr:nvPicPr>
        <xdr:cNvPr id="71" name="Picture 70">
          <a:extLst>
            <a:ext uri="{FF2B5EF4-FFF2-40B4-BE49-F238E27FC236}">
              <a16:creationId xmlns:a16="http://schemas.microsoft.com/office/drawing/2014/main" xmlns="" id="{D1A3BC6D-B3BE-4632-ADB4-997B0E863782}"/>
            </a:ext>
          </a:extLst>
        </xdr:cNvPr>
        <xdr:cNvPicPr>
          <a:picLocks noChangeAspect="1"/>
        </xdr:cNvPicPr>
      </xdr:nvPicPr>
      <xdr:blipFill>
        <a:blip xmlns:r="http://schemas.openxmlformats.org/officeDocument/2006/relationships" r:embed="rId70"/>
        <a:stretch>
          <a:fillRect/>
        </a:stretch>
      </xdr:blipFill>
      <xdr:spPr>
        <a:xfrm>
          <a:off x="8724900" y="56549925"/>
          <a:ext cx="4638675" cy="383775"/>
        </a:xfrm>
        <a:prstGeom prst="rect">
          <a:avLst/>
        </a:prstGeom>
      </xdr:spPr>
    </xdr:pic>
    <xdr:clientData/>
  </xdr:twoCellAnchor>
  <xdr:twoCellAnchor editAs="oneCell">
    <xdr:from>
      <xdr:col>4</xdr:col>
      <xdr:colOff>314326</xdr:colOff>
      <xdr:row>219</xdr:row>
      <xdr:rowOff>47969</xdr:rowOff>
    </xdr:from>
    <xdr:to>
      <xdr:col>7</xdr:col>
      <xdr:colOff>575311</xdr:colOff>
      <xdr:row>219</xdr:row>
      <xdr:rowOff>569479</xdr:rowOff>
    </xdr:to>
    <xdr:pic>
      <xdr:nvPicPr>
        <xdr:cNvPr id="72" name="Picture 71">
          <a:extLst>
            <a:ext uri="{FF2B5EF4-FFF2-40B4-BE49-F238E27FC236}">
              <a16:creationId xmlns:a16="http://schemas.microsoft.com/office/drawing/2014/main" xmlns="" id="{BEAB07FA-8564-451C-A4F0-70067975DEAB}"/>
            </a:ext>
          </a:extLst>
        </xdr:cNvPr>
        <xdr:cNvPicPr>
          <a:picLocks noChangeAspect="1"/>
        </xdr:cNvPicPr>
      </xdr:nvPicPr>
      <xdr:blipFill>
        <a:blip xmlns:r="http://schemas.openxmlformats.org/officeDocument/2006/relationships" r:embed="rId71"/>
        <a:stretch>
          <a:fillRect/>
        </a:stretch>
      </xdr:blipFill>
      <xdr:spPr>
        <a:xfrm>
          <a:off x="8896351" y="57264644"/>
          <a:ext cx="2152650" cy="504365"/>
        </a:xfrm>
        <a:prstGeom prst="rect">
          <a:avLst/>
        </a:prstGeom>
      </xdr:spPr>
    </xdr:pic>
    <xdr:clientData/>
  </xdr:twoCellAnchor>
  <xdr:twoCellAnchor editAs="oneCell">
    <xdr:from>
      <xdr:col>4</xdr:col>
      <xdr:colOff>371475</xdr:colOff>
      <xdr:row>221</xdr:row>
      <xdr:rowOff>128452</xdr:rowOff>
    </xdr:from>
    <xdr:to>
      <xdr:col>7</xdr:col>
      <xdr:colOff>453390</xdr:colOff>
      <xdr:row>221</xdr:row>
      <xdr:rowOff>569482</xdr:rowOff>
    </xdr:to>
    <xdr:pic>
      <xdr:nvPicPr>
        <xdr:cNvPr id="73" name="Picture 72">
          <a:extLst>
            <a:ext uri="{FF2B5EF4-FFF2-40B4-BE49-F238E27FC236}">
              <a16:creationId xmlns:a16="http://schemas.microsoft.com/office/drawing/2014/main" xmlns="" id="{46C76705-CC76-41C0-87AB-246016D0F958}"/>
            </a:ext>
          </a:extLst>
        </xdr:cNvPr>
        <xdr:cNvPicPr>
          <a:picLocks noChangeAspect="1"/>
        </xdr:cNvPicPr>
      </xdr:nvPicPr>
      <xdr:blipFill>
        <a:blip xmlns:r="http://schemas.openxmlformats.org/officeDocument/2006/relationships" r:embed="rId72"/>
        <a:stretch>
          <a:fillRect/>
        </a:stretch>
      </xdr:blipFill>
      <xdr:spPr>
        <a:xfrm>
          <a:off x="8953500" y="58154752"/>
          <a:ext cx="1952625" cy="433410"/>
        </a:xfrm>
        <a:prstGeom prst="rect">
          <a:avLst/>
        </a:prstGeom>
      </xdr:spPr>
    </xdr:pic>
    <xdr:clientData/>
  </xdr:twoCellAnchor>
  <xdr:twoCellAnchor editAs="oneCell">
    <xdr:from>
      <xdr:col>4</xdr:col>
      <xdr:colOff>409575</xdr:colOff>
      <xdr:row>223</xdr:row>
      <xdr:rowOff>142875</xdr:rowOff>
    </xdr:from>
    <xdr:to>
      <xdr:col>8</xdr:col>
      <xdr:colOff>605453</xdr:colOff>
      <xdr:row>223</xdr:row>
      <xdr:rowOff>531447</xdr:rowOff>
    </xdr:to>
    <xdr:pic>
      <xdr:nvPicPr>
        <xdr:cNvPr id="74" name="Picture 73">
          <a:extLst>
            <a:ext uri="{FF2B5EF4-FFF2-40B4-BE49-F238E27FC236}">
              <a16:creationId xmlns:a16="http://schemas.microsoft.com/office/drawing/2014/main" xmlns="" id="{74F46BC0-DC99-419B-9CC2-3EB052F74FAC}"/>
            </a:ext>
          </a:extLst>
        </xdr:cNvPr>
        <xdr:cNvPicPr>
          <a:picLocks noChangeAspect="1"/>
        </xdr:cNvPicPr>
      </xdr:nvPicPr>
      <xdr:blipFill>
        <a:blip xmlns:r="http://schemas.openxmlformats.org/officeDocument/2006/relationships" r:embed="rId73"/>
        <a:stretch>
          <a:fillRect/>
        </a:stretch>
      </xdr:blipFill>
      <xdr:spPr>
        <a:xfrm>
          <a:off x="8991600" y="58978800"/>
          <a:ext cx="2695238" cy="380952"/>
        </a:xfrm>
        <a:prstGeom prst="rect">
          <a:avLst/>
        </a:prstGeom>
      </xdr:spPr>
    </xdr:pic>
    <xdr:clientData/>
  </xdr:twoCellAnchor>
  <xdr:twoCellAnchor editAs="oneCell">
    <xdr:from>
      <xdr:col>4</xdr:col>
      <xdr:colOff>228599</xdr:colOff>
      <xdr:row>224</xdr:row>
      <xdr:rowOff>171712</xdr:rowOff>
    </xdr:from>
    <xdr:to>
      <xdr:col>13</xdr:col>
      <xdr:colOff>225397</xdr:colOff>
      <xdr:row>225</xdr:row>
      <xdr:rowOff>575173</xdr:rowOff>
    </xdr:to>
    <xdr:pic>
      <xdr:nvPicPr>
        <xdr:cNvPr id="75" name="Picture 74">
          <a:extLst>
            <a:ext uri="{FF2B5EF4-FFF2-40B4-BE49-F238E27FC236}">
              <a16:creationId xmlns:a16="http://schemas.microsoft.com/office/drawing/2014/main" xmlns="" id="{31C60590-7637-45EB-BE1B-D139CD77E53A}"/>
            </a:ext>
          </a:extLst>
        </xdr:cNvPr>
        <xdr:cNvPicPr>
          <a:picLocks noChangeAspect="1"/>
        </xdr:cNvPicPr>
      </xdr:nvPicPr>
      <xdr:blipFill>
        <a:blip xmlns:r="http://schemas.openxmlformats.org/officeDocument/2006/relationships" r:embed="rId74"/>
        <a:stretch>
          <a:fillRect/>
        </a:stretch>
      </xdr:blipFill>
      <xdr:spPr>
        <a:xfrm>
          <a:off x="8810624" y="59636287"/>
          <a:ext cx="5637503" cy="590152"/>
        </a:xfrm>
        <a:prstGeom prst="rect">
          <a:avLst/>
        </a:prstGeom>
      </xdr:spPr>
    </xdr:pic>
    <xdr:clientData/>
  </xdr:twoCellAnchor>
  <xdr:twoCellAnchor editAs="oneCell">
    <xdr:from>
      <xdr:col>4</xdr:col>
      <xdr:colOff>238125</xdr:colOff>
      <xdr:row>226</xdr:row>
      <xdr:rowOff>177146</xdr:rowOff>
    </xdr:from>
    <xdr:to>
      <xdr:col>12</xdr:col>
      <xdr:colOff>231486</xdr:colOff>
      <xdr:row>228</xdr:row>
      <xdr:rowOff>34170</xdr:rowOff>
    </xdr:to>
    <xdr:pic>
      <xdr:nvPicPr>
        <xdr:cNvPr id="76" name="Picture 75">
          <a:extLst>
            <a:ext uri="{FF2B5EF4-FFF2-40B4-BE49-F238E27FC236}">
              <a16:creationId xmlns:a16="http://schemas.microsoft.com/office/drawing/2014/main" xmlns="" id="{069B8F0F-BC29-457E-B474-A598C3A70DBB}"/>
            </a:ext>
          </a:extLst>
        </xdr:cNvPr>
        <xdr:cNvPicPr>
          <a:picLocks noChangeAspect="1"/>
        </xdr:cNvPicPr>
      </xdr:nvPicPr>
      <xdr:blipFill>
        <a:blip xmlns:r="http://schemas.openxmlformats.org/officeDocument/2006/relationships" r:embed="rId75"/>
        <a:stretch>
          <a:fillRect/>
        </a:stretch>
      </xdr:blipFill>
      <xdr:spPr>
        <a:xfrm>
          <a:off x="8820150" y="60451346"/>
          <a:ext cx="5028276" cy="660933"/>
        </a:xfrm>
        <a:prstGeom prst="rect">
          <a:avLst/>
        </a:prstGeom>
      </xdr:spPr>
    </xdr:pic>
    <xdr:clientData/>
  </xdr:twoCellAnchor>
  <xdr:twoCellAnchor editAs="oneCell">
    <xdr:from>
      <xdr:col>4</xdr:col>
      <xdr:colOff>257175</xdr:colOff>
      <xdr:row>229</xdr:row>
      <xdr:rowOff>39768</xdr:rowOff>
    </xdr:from>
    <xdr:to>
      <xdr:col>12</xdr:col>
      <xdr:colOff>79092</xdr:colOff>
      <xdr:row>230</xdr:row>
      <xdr:rowOff>37983</xdr:rowOff>
    </xdr:to>
    <xdr:pic>
      <xdr:nvPicPr>
        <xdr:cNvPr id="77" name="Picture 76">
          <a:extLst>
            <a:ext uri="{FF2B5EF4-FFF2-40B4-BE49-F238E27FC236}">
              <a16:creationId xmlns:a16="http://schemas.microsoft.com/office/drawing/2014/main" xmlns="" id="{9DD7A049-E2DC-4179-AA9B-E77AD0832D2E}"/>
            </a:ext>
          </a:extLst>
        </xdr:cNvPr>
        <xdr:cNvPicPr>
          <a:picLocks noChangeAspect="1"/>
        </xdr:cNvPicPr>
      </xdr:nvPicPr>
      <xdr:blipFill>
        <a:blip xmlns:r="http://schemas.openxmlformats.org/officeDocument/2006/relationships" r:embed="rId76"/>
        <a:stretch>
          <a:fillRect/>
        </a:stretch>
      </xdr:blipFill>
      <xdr:spPr>
        <a:xfrm>
          <a:off x="8839200" y="61304568"/>
          <a:ext cx="4856832" cy="617340"/>
        </a:xfrm>
        <a:prstGeom prst="rect">
          <a:avLst/>
        </a:prstGeom>
      </xdr:spPr>
    </xdr:pic>
    <xdr:clientData/>
  </xdr:twoCellAnchor>
  <xdr:twoCellAnchor editAs="oneCell">
    <xdr:from>
      <xdr:col>4</xdr:col>
      <xdr:colOff>247649</xdr:colOff>
      <xdr:row>231</xdr:row>
      <xdr:rowOff>61307</xdr:rowOff>
    </xdr:from>
    <xdr:to>
      <xdr:col>14</xdr:col>
      <xdr:colOff>377793</xdr:colOff>
      <xdr:row>231</xdr:row>
      <xdr:rowOff>607585</xdr:rowOff>
    </xdr:to>
    <xdr:pic>
      <xdr:nvPicPr>
        <xdr:cNvPr id="78" name="Picture 77">
          <a:extLst>
            <a:ext uri="{FF2B5EF4-FFF2-40B4-BE49-F238E27FC236}">
              <a16:creationId xmlns:a16="http://schemas.microsoft.com/office/drawing/2014/main" xmlns="" id="{8040A4AE-0E44-4E13-BB0F-8A7FB7ACC87E}"/>
            </a:ext>
          </a:extLst>
        </xdr:cNvPr>
        <xdr:cNvPicPr>
          <a:picLocks noChangeAspect="1"/>
        </xdr:cNvPicPr>
      </xdr:nvPicPr>
      <xdr:blipFill>
        <a:blip xmlns:r="http://schemas.openxmlformats.org/officeDocument/2006/relationships" r:embed="rId77"/>
        <a:stretch>
          <a:fillRect/>
        </a:stretch>
      </xdr:blipFill>
      <xdr:spPr>
        <a:xfrm>
          <a:off x="8829674" y="62135732"/>
          <a:ext cx="6399499" cy="538658"/>
        </a:xfrm>
        <a:prstGeom prst="rect">
          <a:avLst/>
        </a:prstGeom>
      </xdr:spPr>
    </xdr:pic>
    <xdr:clientData/>
  </xdr:twoCellAnchor>
  <xdr:twoCellAnchor editAs="oneCell">
    <xdr:from>
      <xdr:col>4</xdr:col>
      <xdr:colOff>247650</xdr:colOff>
      <xdr:row>233</xdr:row>
      <xdr:rowOff>86049</xdr:rowOff>
    </xdr:from>
    <xdr:to>
      <xdr:col>10</xdr:col>
      <xdr:colOff>346044</xdr:colOff>
      <xdr:row>233</xdr:row>
      <xdr:rowOff>571417</xdr:rowOff>
    </xdr:to>
    <xdr:pic>
      <xdr:nvPicPr>
        <xdr:cNvPr id="79" name="Picture 78">
          <a:extLst>
            <a:ext uri="{FF2B5EF4-FFF2-40B4-BE49-F238E27FC236}">
              <a16:creationId xmlns:a16="http://schemas.microsoft.com/office/drawing/2014/main" xmlns="" id="{1A7DE3D0-8668-42B3-87AE-A9090BD424FB}"/>
            </a:ext>
          </a:extLst>
        </xdr:cNvPr>
        <xdr:cNvPicPr>
          <a:picLocks noChangeAspect="1"/>
        </xdr:cNvPicPr>
      </xdr:nvPicPr>
      <xdr:blipFill>
        <a:blip xmlns:r="http://schemas.openxmlformats.org/officeDocument/2006/relationships" r:embed="rId78"/>
        <a:stretch>
          <a:fillRect/>
        </a:stretch>
      </xdr:blipFill>
      <xdr:spPr>
        <a:xfrm>
          <a:off x="8829675" y="62970099"/>
          <a:ext cx="3876009" cy="485368"/>
        </a:xfrm>
        <a:prstGeom prst="rect">
          <a:avLst/>
        </a:prstGeom>
      </xdr:spPr>
    </xdr:pic>
    <xdr:clientData/>
  </xdr:twoCellAnchor>
  <xdr:twoCellAnchor editAs="oneCell">
    <xdr:from>
      <xdr:col>4</xdr:col>
      <xdr:colOff>257175</xdr:colOff>
      <xdr:row>235</xdr:row>
      <xdr:rowOff>126798</xdr:rowOff>
    </xdr:from>
    <xdr:to>
      <xdr:col>10</xdr:col>
      <xdr:colOff>0</xdr:colOff>
      <xdr:row>235</xdr:row>
      <xdr:rowOff>575224</xdr:rowOff>
    </xdr:to>
    <xdr:pic>
      <xdr:nvPicPr>
        <xdr:cNvPr id="80" name="Picture 79">
          <a:extLst>
            <a:ext uri="{FF2B5EF4-FFF2-40B4-BE49-F238E27FC236}">
              <a16:creationId xmlns:a16="http://schemas.microsoft.com/office/drawing/2014/main" xmlns="" id="{B4022219-AE70-4375-9C13-E59474BF55CD}"/>
            </a:ext>
          </a:extLst>
        </xdr:cNvPr>
        <xdr:cNvPicPr>
          <a:picLocks noChangeAspect="1"/>
        </xdr:cNvPicPr>
      </xdr:nvPicPr>
      <xdr:blipFill>
        <a:blip xmlns:r="http://schemas.openxmlformats.org/officeDocument/2006/relationships" r:embed="rId79"/>
        <a:stretch>
          <a:fillRect/>
        </a:stretch>
      </xdr:blipFill>
      <xdr:spPr>
        <a:xfrm>
          <a:off x="8839200" y="63820473"/>
          <a:ext cx="3505200" cy="454141"/>
        </a:xfrm>
        <a:prstGeom prst="rect">
          <a:avLst/>
        </a:prstGeom>
      </xdr:spPr>
    </xdr:pic>
    <xdr:clientData/>
  </xdr:twoCellAnchor>
  <xdr:twoCellAnchor editAs="oneCell">
    <xdr:from>
      <xdr:col>4</xdr:col>
      <xdr:colOff>247650</xdr:colOff>
      <xdr:row>237</xdr:row>
      <xdr:rowOff>90233</xdr:rowOff>
    </xdr:from>
    <xdr:to>
      <xdr:col>10</xdr:col>
      <xdr:colOff>0</xdr:colOff>
      <xdr:row>238</xdr:row>
      <xdr:rowOff>3086</xdr:rowOff>
    </xdr:to>
    <xdr:pic>
      <xdr:nvPicPr>
        <xdr:cNvPr id="81" name="Picture 80">
          <a:extLst>
            <a:ext uri="{FF2B5EF4-FFF2-40B4-BE49-F238E27FC236}">
              <a16:creationId xmlns:a16="http://schemas.microsoft.com/office/drawing/2014/main" xmlns="" id="{5FC62D30-3FEF-4E05-B358-3254F22B0113}"/>
            </a:ext>
          </a:extLst>
        </xdr:cNvPr>
        <xdr:cNvPicPr>
          <a:picLocks noChangeAspect="1"/>
        </xdr:cNvPicPr>
      </xdr:nvPicPr>
      <xdr:blipFill>
        <a:blip xmlns:r="http://schemas.openxmlformats.org/officeDocument/2006/relationships" r:embed="rId80"/>
        <a:stretch>
          <a:fillRect/>
        </a:stretch>
      </xdr:blipFill>
      <xdr:spPr>
        <a:xfrm>
          <a:off x="8829675" y="64593533"/>
          <a:ext cx="3524250" cy="538328"/>
        </a:xfrm>
        <a:prstGeom prst="rect">
          <a:avLst/>
        </a:prstGeom>
      </xdr:spPr>
    </xdr:pic>
    <xdr:clientData/>
  </xdr:twoCellAnchor>
  <xdr:twoCellAnchor editAs="oneCell">
    <xdr:from>
      <xdr:col>4</xdr:col>
      <xdr:colOff>247649</xdr:colOff>
      <xdr:row>239</xdr:row>
      <xdr:rowOff>49761</xdr:rowOff>
    </xdr:from>
    <xdr:to>
      <xdr:col>12</xdr:col>
      <xdr:colOff>530384</xdr:colOff>
      <xdr:row>239</xdr:row>
      <xdr:rowOff>607582</xdr:rowOff>
    </xdr:to>
    <xdr:pic>
      <xdr:nvPicPr>
        <xdr:cNvPr id="82" name="Picture 81">
          <a:extLst>
            <a:ext uri="{FF2B5EF4-FFF2-40B4-BE49-F238E27FC236}">
              <a16:creationId xmlns:a16="http://schemas.microsoft.com/office/drawing/2014/main" xmlns="" id="{0D9172A7-92DC-4BE0-A90D-AA2FE5671AED}"/>
            </a:ext>
          </a:extLst>
        </xdr:cNvPr>
        <xdr:cNvPicPr>
          <a:picLocks noChangeAspect="1"/>
        </xdr:cNvPicPr>
      </xdr:nvPicPr>
      <xdr:blipFill>
        <a:blip xmlns:r="http://schemas.openxmlformats.org/officeDocument/2006/relationships" r:embed="rId81"/>
        <a:stretch>
          <a:fillRect/>
        </a:stretch>
      </xdr:blipFill>
      <xdr:spPr>
        <a:xfrm>
          <a:off x="8829674" y="65362686"/>
          <a:ext cx="5304315" cy="540676"/>
        </a:xfrm>
        <a:prstGeom prst="rect">
          <a:avLst/>
        </a:prstGeom>
      </xdr:spPr>
    </xdr:pic>
    <xdr:clientData/>
  </xdr:twoCellAnchor>
  <xdr:twoCellAnchor editAs="oneCell">
    <xdr:from>
      <xdr:col>4</xdr:col>
      <xdr:colOff>219074</xdr:colOff>
      <xdr:row>241</xdr:row>
      <xdr:rowOff>58162</xdr:rowOff>
    </xdr:from>
    <xdr:to>
      <xdr:col>13</xdr:col>
      <xdr:colOff>301774</xdr:colOff>
      <xdr:row>242</xdr:row>
      <xdr:rowOff>114168</xdr:rowOff>
    </xdr:to>
    <xdr:pic>
      <xdr:nvPicPr>
        <xdr:cNvPr id="83" name="Picture 82">
          <a:extLst>
            <a:ext uri="{FF2B5EF4-FFF2-40B4-BE49-F238E27FC236}">
              <a16:creationId xmlns:a16="http://schemas.microsoft.com/office/drawing/2014/main" xmlns="" id="{E25D2CE7-BF25-4185-92FB-A4F7254A7346}"/>
            </a:ext>
          </a:extLst>
        </xdr:cNvPr>
        <xdr:cNvPicPr>
          <a:picLocks noChangeAspect="1"/>
        </xdr:cNvPicPr>
      </xdr:nvPicPr>
      <xdr:blipFill>
        <a:blip xmlns:r="http://schemas.openxmlformats.org/officeDocument/2006/relationships" r:embed="rId82"/>
        <a:stretch>
          <a:fillRect/>
        </a:stretch>
      </xdr:blipFill>
      <xdr:spPr>
        <a:xfrm>
          <a:off x="8801099" y="66180712"/>
          <a:ext cx="5723405" cy="675131"/>
        </a:xfrm>
        <a:prstGeom prst="rect">
          <a:avLst/>
        </a:prstGeom>
      </xdr:spPr>
    </xdr:pic>
    <xdr:clientData/>
  </xdr:twoCellAnchor>
  <xdr:twoCellAnchor editAs="oneCell">
    <xdr:from>
      <xdr:col>4</xdr:col>
      <xdr:colOff>295275</xdr:colOff>
      <xdr:row>243</xdr:row>
      <xdr:rowOff>28608</xdr:rowOff>
    </xdr:from>
    <xdr:to>
      <xdr:col>10</xdr:col>
      <xdr:colOff>269839</xdr:colOff>
      <xdr:row>243</xdr:row>
      <xdr:rowOff>531407</xdr:rowOff>
    </xdr:to>
    <xdr:pic>
      <xdr:nvPicPr>
        <xdr:cNvPr id="84" name="Picture 83">
          <a:extLst>
            <a:ext uri="{FF2B5EF4-FFF2-40B4-BE49-F238E27FC236}">
              <a16:creationId xmlns:a16="http://schemas.microsoft.com/office/drawing/2014/main" xmlns="" id="{12850436-A99E-45D9-821A-15BC5F779881}"/>
            </a:ext>
          </a:extLst>
        </xdr:cNvPr>
        <xdr:cNvPicPr>
          <a:picLocks noChangeAspect="1"/>
        </xdr:cNvPicPr>
      </xdr:nvPicPr>
      <xdr:blipFill>
        <a:blip xmlns:r="http://schemas.openxmlformats.org/officeDocument/2006/relationships" r:embed="rId83"/>
        <a:stretch>
          <a:fillRect/>
        </a:stretch>
      </xdr:blipFill>
      <xdr:spPr>
        <a:xfrm>
          <a:off x="8877300" y="66960783"/>
          <a:ext cx="3752179" cy="485654"/>
        </a:xfrm>
        <a:prstGeom prst="rect">
          <a:avLst/>
        </a:prstGeom>
      </xdr:spPr>
    </xdr:pic>
    <xdr:clientData/>
  </xdr:twoCellAnchor>
  <xdr:twoCellAnchor editAs="oneCell">
    <xdr:from>
      <xdr:col>4</xdr:col>
      <xdr:colOff>328361</xdr:colOff>
      <xdr:row>245</xdr:row>
      <xdr:rowOff>95250</xdr:rowOff>
    </xdr:from>
    <xdr:to>
      <xdr:col>10</xdr:col>
      <xdr:colOff>3127</xdr:colOff>
      <xdr:row>245</xdr:row>
      <xdr:rowOff>569505</xdr:rowOff>
    </xdr:to>
    <xdr:pic>
      <xdr:nvPicPr>
        <xdr:cNvPr id="85" name="Picture 84">
          <a:extLst>
            <a:ext uri="{FF2B5EF4-FFF2-40B4-BE49-F238E27FC236}">
              <a16:creationId xmlns:a16="http://schemas.microsoft.com/office/drawing/2014/main" xmlns="" id="{B8981FD8-F783-48EB-BE95-871D2F7969ED}"/>
            </a:ext>
          </a:extLst>
        </xdr:cNvPr>
        <xdr:cNvPicPr>
          <a:picLocks noChangeAspect="1"/>
        </xdr:cNvPicPr>
      </xdr:nvPicPr>
      <xdr:blipFill>
        <a:blip xmlns:r="http://schemas.openxmlformats.org/officeDocument/2006/relationships" r:embed="rId84"/>
        <a:stretch>
          <a:fillRect/>
        </a:stretch>
      </xdr:blipFill>
      <xdr:spPr>
        <a:xfrm>
          <a:off x="8910386" y="67837050"/>
          <a:ext cx="3452381" cy="457110"/>
        </a:xfrm>
        <a:prstGeom prst="rect">
          <a:avLst/>
        </a:prstGeom>
      </xdr:spPr>
    </xdr:pic>
    <xdr:clientData/>
  </xdr:twoCellAnchor>
  <xdr:twoCellAnchor editAs="oneCell">
    <xdr:from>
      <xdr:col>4</xdr:col>
      <xdr:colOff>123825</xdr:colOff>
      <xdr:row>247</xdr:row>
      <xdr:rowOff>15978</xdr:rowOff>
    </xdr:from>
    <xdr:to>
      <xdr:col>12</xdr:col>
      <xdr:colOff>417701</xdr:colOff>
      <xdr:row>247</xdr:row>
      <xdr:rowOff>609444</xdr:rowOff>
    </xdr:to>
    <xdr:pic>
      <xdr:nvPicPr>
        <xdr:cNvPr id="86" name="Picture 85">
          <a:extLst>
            <a:ext uri="{FF2B5EF4-FFF2-40B4-BE49-F238E27FC236}">
              <a16:creationId xmlns:a16="http://schemas.microsoft.com/office/drawing/2014/main" xmlns="" id="{AB814024-9B1F-489C-8DAC-87E04640F9BC}"/>
            </a:ext>
          </a:extLst>
        </xdr:cNvPr>
        <xdr:cNvPicPr>
          <a:picLocks noChangeAspect="1"/>
        </xdr:cNvPicPr>
      </xdr:nvPicPr>
      <xdr:blipFill>
        <a:blip xmlns:r="http://schemas.openxmlformats.org/officeDocument/2006/relationships" r:embed="rId85"/>
        <a:stretch>
          <a:fillRect/>
        </a:stretch>
      </xdr:blipFill>
      <xdr:spPr>
        <a:xfrm>
          <a:off x="8705850" y="68567403"/>
          <a:ext cx="5323076" cy="593466"/>
        </a:xfrm>
        <a:prstGeom prst="rect">
          <a:avLst/>
        </a:prstGeom>
      </xdr:spPr>
    </xdr:pic>
    <xdr:clientData/>
  </xdr:twoCellAnchor>
  <xdr:twoCellAnchor editAs="oneCell">
    <xdr:from>
      <xdr:col>4</xdr:col>
      <xdr:colOff>76200</xdr:colOff>
      <xdr:row>248</xdr:row>
      <xdr:rowOff>155613</xdr:rowOff>
    </xdr:from>
    <xdr:to>
      <xdr:col>13</xdr:col>
      <xdr:colOff>377683</xdr:colOff>
      <xdr:row>249</xdr:row>
      <xdr:rowOff>575165</xdr:rowOff>
    </xdr:to>
    <xdr:pic>
      <xdr:nvPicPr>
        <xdr:cNvPr id="87" name="Picture 86">
          <a:extLst>
            <a:ext uri="{FF2B5EF4-FFF2-40B4-BE49-F238E27FC236}">
              <a16:creationId xmlns:a16="http://schemas.microsoft.com/office/drawing/2014/main" xmlns="" id="{B04D1710-F066-4512-A025-AC7042B6082C}"/>
            </a:ext>
          </a:extLst>
        </xdr:cNvPr>
        <xdr:cNvPicPr>
          <a:picLocks noChangeAspect="1"/>
        </xdr:cNvPicPr>
      </xdr:nvPicPr>
      <xdr:blipFill>
        <a:blip xmlns:r="http://schemas.openxmlformats.org/officeDocument/2006/relationships" r:embed="rId86"/>
        <a:stretch>
          <a:fillRect/>
        </a:stretch>
      </xdr:blipFill>
      <xdr:spPr>
        <a:xfrm>
          <a:off x="8658225" y="69335688"/>
          <a:ext cx="5942188" cy="606243"/>
        </a:xfrm>
        <a:prstGeom prst="rect">
          <a:avLst/>
        </a:prstGeom>
      </xdr:spPr>
    </xdr:pic>
    <xdr:clientData/>
  </xdr:twoCellAnchor>
  <xdr:twoCellAnchor editAs="oneCell">
    <xdr:from>
      <xdr:col>4</xdr:col>
      <xdr:colOff>28575</xdr:colOff>
      <xdr:row>250</xdr:row>
      <xdr:rowOff>67107</xdr:rowOff>
    </xdr:from>
    <xdr:to>
      <xdr:col>14</xdr:col>
      <xdr:colOff>339603</xdr:colOff>
      <xdr:row>251</xdr:row>
      <xdr:rowOff>613256</xdr:rowOff>
    </xdr:to>
    <xdr:pic>
      <xdr:nvPicPr>
        <xdr:cNvPr id="88" name="Picture 87">
          <a:extLst>
            <a:ext uri="{FF2B5EF4-FFF2-40B4-BE49-F238E27FC236}">
              <a16:creationId xmlns:a16="http://schemas.microsoft.com/office/drawing/2014/main" xmlns="" id="{B005841E-4F78-4CBA-9F0A-DA7A59C37713}"/>
            </a:ext>
          </a:extLst>
        </xdr:cNvPr>
        <xdr:cNvPicPr>
          <a:picLocks noChangeAspect="1"/>
        </xdr:cNvPicPr>
      </xdr:nvPicPr>
      <xdr:blipFill>
        <a:blip xmlns:r="http://schemas.openxmlformats.org/officeDocument/2006/relationships" r:embed="rId87"/>
        <a:stretch>
          <a:fillRect/>
        </a:stretch>
      </xdr:blipFill>
      <xdr:spPr>
        <a:xfrm>
          <a:off x="8610600" y="70056807"/>
          <a:ext cx="6589908" cy="732838"/>
        </a:xfrm>
        <a:prstGeom prst="rect">
          <a:avLst/>
        </a:prstGeom>
      </xdr:spPr>
    </xdr:pic>
    <xdr:clientData/>
  </xdr:twoCellAnchor>
  <xdr:twoCellAnchor editAs="oneCell">
    <xdr:from>
      <xdr:col>4</xdr:col>
      <xdr:colOff>104775</xdr:colOff>
      <xdr:row>252</xdr:row>
      <xdr:rowOff>138386</xdr:rowOff>
    </xdr:from>
    <xdr:to>
      <xdr:col>13</xdr:col>
      <xdr:colOff>377690</xdr:colOff>
      <xdr:row>253</xdr:row>
      <xdr:rowOff>605637</xdr:rowOff>
    </xdr:to>
    <xdr:pic>
      <xdr:nvPicPr>
        <xdr:cNvPr id="89" name="Picture 88">
          <a:extLst>
            <a:ext uri="{FF2B5EF4-FFF2-40B4-BE49-F238E27FC236}">
              <a16:creationId xmlns:a16="http://schemas.microsoft.com/office/drawing/2014/main" xmlns="" id="{B765C5D1-8B9E-4102-B2F9-1ADE5802FF3D}"/>
            </a:ext>
          </a:extLst>
        </xdr:cNvPr>
        <xdr:cNvPicPr>
          <a:picLocks noChangeAspect="1"/>
        </xdr:cNvPicPr>
      </xdr:nvPicPr>
      <xdr:blipFill>
        <a:blip xmlns:r="http://schemas.openxmlformats.org/officeDocument/2006/relationships" r:embed="rId88"/>
        <a:stretch>
          <a:fillRect/>
        </a:stretch>
      </xdr:blipFill>
      <xdr:spPr>
        <a:xfrm>
          <a:off x="8686800" y="70937711"/>
          <a:ext cx="5923145" cy="642511"/>
        </a:xfrm>
        <a:prstGeom prst="rect">
          <a:avLst/>
        </a:prstGeom>
      </xdr:spPr>
    </xdr:pic>
    <xdr:clientData/>
  </xdr:twoCellAnchor>
  <xdr:twoCellAnchor editAs="oneCell">
    <xdr:from>
      <xdr:col>4</xdr:col>
      <xdr:colOff>139817</xdr:colOff>
      <xdr:row>254</xdr:row>
      <xdr:rowOff>161925</xdr:rowOff>
    </xdr:from>
    <xdr:to>
      <xdr:col>10</xdr:col>
      <xdr:colOff>605088</xdr:colOff>
      <xdr:row>255</xdr:row>
      <xdr:rowOff>567593</xdr:rowOff>
    </xdr:to>
    <xdr:pic>
      <xdr:nvPicPr>
        <xdr:cNvPr id="90" name="Picture 89">
          <a:extLst>
            <a:ext uri="{FF2B5EF4-FFF2-40B4-BE49-F238E27FC236}">
              <a16:creationId xmlns:a16="http://schemas.microsoft.com/office/drawing/2014/main" xmlns="" id="{6E85A7C8-8168-4501-8B71-95FB8B5349C0}"/>
            </a:ext>
          </a:extLst>
        </xdr:cNvPr>
        <xdr:cNvPicPr>
          <a:picLocks noChangeAspect="1"/>
        </xdr:cNvPicPr>
      </xdr:nvPicPr>
      <xdr:blipFill>
        <a:blip xmlns:r="http://schemas.openxmlformats.org/officeDocument/2006/relationships" r:embed="rId89"/>
        <a:stretch>
          <a:fillRect/>
        </a:stretch>
      </xdr:blipFill>
      <xdr:spPr>
        <a:xfrm>
          <a:off x="8721842" y="71770875"/>
          <a:ext cx="4231456" cy="580929"/>
        </a:xfrm>
        <a:prstGeom prst="rect">
          <a:avLst/>
        </a:prstGeom>
      </xdr:spPr>
    </xdr:pic>
    <xdr:clientData/>
  </xdr:twoCellAnchor>
  <xdr:twoCellAnchor editAs="oneCell">
    <xdr:from>
      <xdr:col>4</xdr:col>
      <xdr:colOff>228600</xdr:colOff>
      <xdr:row>257</xdr:row>
      <xdr:rowOff>67742</xdr:rowOff>
    </xdr:from>
    <xdr:to>
      <xdr:col>10</xdr:col>
      <xdr:colOff>224099</xdr:colOff>
      <xdr:row>257</xdr:row>
      <xdr:rowOff>613308</xdr:rowOff>
    </xdr:to>
    <xdr:pic>
      <xdr:nvPicPr>
        <xdr:cNvPr id="91" name="Picture 90">
          <a:extLst>
            <a:ext uri="{FF2B5EF4-FFF2-40B4-BE49-F238E27FC236}">
              <a16:creationId xmlns:a16="http://schemas.microsoft.com/office/drawing/2014/main" xmlns="" id="{BFCD2D61-7D24-46E8-82E4-FCDAD28BFF88}"/>
            </a:ext>
          </a:extLst>
        </xdr:cNvPr>
        <xdr:cNvPicPr>
          <a:picLocks noChangeAspect="1"/>
        </xdr:cNvPicPr>
      </xdr:nvPicPr>
      <xdr:blipFill>
        <a:blip xmlns:r="http://schemas.openxmlformats.org/officeDocument/2006/relationships" r:embed="rId90"/>
        <a:stretch>
          <a:fillRect/>
        </a:stretch>
      </xdr:blipFill>
      <xdr:spPr>
        <a:xfrm>
          <a:off x="8810625" y="72667292"/>
          <a:ext cx="3761684" cy="551281"/>
        </a:xfrm>
        <a:prstGeom prst="rect">
          <a:avLst/>
        </a:prstGeom>
      </xdr:spPr>
    </xdr:pic>
    <xdr:clientData/>
  </xdr:twoCellAnchor>
  <xdr:twoCellAnchor editAs="oneCell">
    <xdr:from>
      <xdr:col>4</xdr:col>
      <xdr:colOff>238125</xdr:colOff>
      <xdr:row>259</xdr:row>
      <xdr:rowOff>38100</xdr:rowOff>
    </xdr:from>
    <xdr:to>
      <xdr:col>8</xdr:col>
      <xdr:colOff>494954</xdr:colOff>
      <xdr:row>259</xdr:row>
      <xdr:rowOff>457148</xdr:rowOff>
    </xdr:to>
    <xdr:pic>
      <xdr:nvPicPr>
        <xdr:cNvPr id="92" name="Picture 91">
          <a:extLst>
            <a:ext uri="{FF2B5EF4-FFF2-40B4-BE49-F238E27FC236}">
              <a16:creationId xmlns:a16="http://schemas.microsoft.com/office/drawing/2014/main" xmlns="" id="{727D90BA-B3EC-4CFE-ACD9-DB3B1A580794}"/>
            </a:ext>
          </a:extLst>
        </xdr:cNvPr>
        <xdr:cNvPicPr>
          <a:picLocks noChangeAspect="1"/>
        </xdr:cNvPicPr>
      </xdr:nvPicPr>
      <xdr:blipFill>
        <a:blip xmlns:r="http://schemas.openxmlformats.org/officeDocument/2006/relationships" r:embed="rId91"/>
        <a:stretch>
          <a:fillRect/>
        </a:stretch>
      </xdr:blipFill>
      <xdr:spPr>
        <a:xfrm>
          <a:off x="8820150" y="73466325"/>
          <a:ext cx="2771429" cy="419048"/>
        </a:xfrm>
        <a:prstGeom prst="rect">
          <a:avLst/>
        </a:prstGeom>
      </xdr:spPr>
    </xdr:pic>
    <xdr:clientData/>
  </xdr:twoCellAnchor>
  <xdr:twoCellAnchor editAs="oneCell">
    <xdr:from>
      <xdr:col>4</xdr:col>
      <xdr:colOff>323850</xdr:colOff>
      <xdr:row>261</xdr:row>
      <xdr:rowOff>57150</xdr:rowOff>
    </xdr:from>
    <xdr:to>
      <xdr:col>8</xdr:col>
      <xdr:colOff>3535</xdr:colOff>
      <xdr:row>261</xdr:row>
      <xdr:rowOff>537149</xdr:rowOff>
    </xdr:to>
    <xdr:pic>
      <xdr:nvPicPr>
        <xdr:cNvPr id="93" name="Picture 92">
          <a:extLst>
            <a:ext uri="{FF2B5EF4-FFF2-40B4-BE49-F238E27FC236}">
              <a16:creationId xmlns:a16="http://schemas.microsoft.com/office/drawing/2014/main" xmlns="" id="{C0013D37-6BC6-4B30-9454-13C75216F07F}"/>
            </a:ext>
          </a:extLst>
        </xdr:cNvPr>
        <xdr:cNvPicPr>
          <a:picLocks noChangeAspect="1"/>
        </xdr:cNvPicPr>
      </xdr:nvPicPr>
      <xdr:blipFill>
        <a:blip xmlns:r="http://schemas.openxmlformats.org/officeDocument/2006/relationships" r:embed="rId92"/>
        <a:stretch>
          <a:fillRect/>
        </a:stretch>
      </xdr:blipFill>
      <xdr:spPr>
        <a:xfrm>
          <a:off x="8905875" y="74314050"/>
          <a:ext cx="2200000" cy="485714"/>
        </a:xfrm>
        <a:prstGeom prst="rect">
          <a:avLst/>
        </a:prstGeom>
      </xdr:spPr>
    </xdr:pic>
    <xdr:clientData/>
  </xdr:twoCellAnchor>
  <xdr:twoCellAnchor editAs="oneCell">
    <xdr:from>
      <xdr:col>4</xdr:col>
      <xdr:colOff>314325</xdr:colOff>
      <xdr:row>263</xdr:row>
      <xdr:rowOff>57150</xdr:rowOff>
    </xdr:from>
    <xdr:to>
      <xdr:col>8</xdr:col>
      <xdr:colOff>338774</xdr:colOff>
      <xdr:row>263</xdr:row>
      <xdr:rowOff>533340</xdr:rowOff>
    </xdr:to>
    <xdr:pic>
      <xdr:nvPicPr>
        <xdr:cNvPr id="94" name="Picture 93">
          <a:extLst>
            <a:ext uri="{FF2B5EF4-FFF2-40B4-BE49-F238E27FC236}">
              <a16:creationId xmlns:a16="http://schemas.microsoft.com/office/drawing/2014/main" xmlns="" id="{DB74AD7B-3662-4B46-9E8A-D302500866FB}"/>
            </a:ext>
          </a:extLst>
        </xdr:cNvPr>
        <xdr:cNvPicPr>
          <a:picLocks noChangeAspect="1"/>
        </xdr:cNvPicPr>
      </xdr:nvPicPr>
      <xdr:blipFill>
        <a:blip xmlns:r="http://schemas.openxmlformats.org/officeDocument/2006/relationships" r:embed="rId93"/>
        <a:stretch>
          <a:fillRect/>
        </a:stretch>
      </xdr:blipFill>
      <xdr:spPr>
        <a:xfrm>
          <a:off x="8896350" y="75142725"/>
          <a:ext cx="2523809" cy="476190"/>
        </a:xfrm>
        <a:prstGeom prst="rect">
          <a:avLst/>
        </a:prstGeom>
      </xdr:spPr>
    </xdr:pic>
    <xdr:clientData/>
  </xdr:twoCellAnchor>
  <xdr:twoCellAnchor editAs="oneCell">
    <xdr:from>
      <xdr:col>4</xdr:col>
      <xdr:colOff>314325</xdr:colOff>
      <xdr:row>265</xdr:row>
      <xdr:rowOff>28575</xdr:rowOff>
    </xdr:from>
    <xdr:to>
      <xdr:col>8</xdr:col>
      <xdr:colOff>117819</xdr:colOff>
      <xdr:row>265</xdr:row>
      <xdr:rowOff>491434</xdr:rowOff>
    </xdr:to>
    <xdr:pic>
      <xdr:nvPicPr>
        <xdr:cNvPr id="95" name="Picture 94">
          <a:extLst>
            <a:ext uri="{FF2B5EF4-FFF2-40B4-BE49-F238E27FC236}">
              <a16:creationId xmlns:a16="http://schemas.microsoft.com/office/drawing/2014/main" xmlns="" id="{ABBDB51A-DEE8-467A-B0E9-E7FF9493EA92}"/>
            </a:ext>
          </a:extLst>
        </xdr:cNvPr>
        <xdr:cNvPicPr>
          <a:picLocks noChangeAspect="1"/>
        </xdr:cNvPicPr>
      </xdr:nvPicPr>
      <xdr:blipFill>
        <a:blip xmlns:r="http://schemas.openxmlformats.org/officeDocument/2006/relationships" r:embed="rId94"/>
        <a:stretch>
          <a:fillRect/>
        </a:stretch>
      </xdr:blipFill>
      <xdr:spPr>
        <a:xfrm>
          <a:off x="8896350" y="75942825"/>
          <a:ext cx="2323809" cy="447619"/>
        </a:xfrm>
        <a:prstGeom prst="rect">
          <a:avLst/>
        </a:prstGeom>
      </xdr:spPr>
    </xdr:pic>
    <xdr:clientData/>
  </xdr:twoCellAnchor>
  <xdr:twoCellAnchor editAs="oneCell">
    <xdr:from>
      <xdr:col>4</xdr:col>
      <xdr:colOff>304800</xdr:colOff>
      <xdr:row>267</xdr:row>
      <xdr:rowOff>9525</xdr:rowOff>
    </xdr:from>
    <xdr:to>
      <xdr:col>8</xdr:col>
      <xdr:colOff>262582</xdr:colOff>
      <xdr:row>267</xdr:row>
      <xdr:rowOff>529527</xdr:rowOff>
    </xdr:to>
    <xdr:pic>
      <xdr:nvPicPr>
        <xdr:cNvPr id="96" name="Picture 95">
          <a:extLst>
            <a:ext uri="{FF2B5EF4-FFF2-40B4-BE49-F238E27FC236}">
              <a16:creationId xmlns:a16="http://schemas.microsoft.com/office/drawing/2014/main" xmlns="" id="{F60D1F95-16C7-4986-829B-A06E43ACB455}"/>
            </a:ext>
          </a:extLst>
        </xdr:cNvPr>
        <xdr:cNvPicPr>
          <a:picLocks noChangeAspect="1"/>
        </xdr:cNvPicPr>
      </xdr:nvPicPr>
      <xdr:blipFill>
        <a:blip xmlns:r="http://schemas.openxmlformats.org/officeDocument/2006/relationships" r:embed="rId95"/>
        <a:stretch>
          <a:fillRect/>
        </a:stretch>
      </xdr:blipFill>
      <xdr:spPr>
        <a:xfrm>
          <a:off x="8886825" y="76752450"/>
          <a:ext cx="2466667" cy="504762"/>
        </a:xfrm>
        <a:prstGeom prst="rect">
          <a:avLst/>
        </a:prstGeom>
      </xdr:spPr>
    </xdr:pic>
    <xdr:clientData/>
  </xdr:twoCellAnchor>
  <xdr:twoCellAnchor editAs="oneCell">
    <xdr:from>
      <xdr:col>4</xdr:col>
      <xdr:colOff>323850</xdr:colOff>
      <xdr:row>269</xdr:row>
      <xdr:rowOff>57150</xdr:rowOff>
    </xdr:from>
    <xdr:to>
      <xdr:col>8</xdr:col>
      <xdr:colOff>79725</xdr:colOff>
      <xdr:row>269</xdr:row>
      <xdr:rowOff>491436</xdr:rowOff>
    </xdr:to>
    <xdr:pic>
      <xdr:nvPicPr>
        <xdr:cNvPr id="97" name="Picture 96">
          <a:extLst>
            <a:ext uri="{FF2B5EF4-FFF2-40B4-BE49-F238E27FC236}">
              <a16:creationId xmlns:a16="http://schemas.microsoft.com/office/drawing/2014/main" xmlns="" id="{6F6A6BBC-AF9E-4CB7-8CEE-7B14AA5F5AF7}"/>
            </a:ext>
          </a:extLst>
        </xdr:cNvPr>
        <xdr:cNvPicPr>
          <a:picLocks noChangeAspect="1"/>
        </xdr:cNvPicPr>
      </xdr:nvPicPr>
      <xdr:blipFill>
        <a:blip xmlns:r="http://schemas.openxmlformats.org/officeDocument/2006/relationships" r:embed="rId96"/>
        <a:stretch>
          <a:fillRect/>
        </a:stretch>
      </xdr:blipFill>
      <xdr:spPr>
        <a:xfrm>
          <a:off x="8905875" y="77628750"/>
          <a:ext cx="2276190" cy="428571"/>
        </a:xfrm>
        <a:prstGeom prst="rect">
          <a:avLst/>
        </a:prstGeom>
      </xdr:spPr>
    </xdr:pic>
    <xdr:clientData/>
  </xdr:twoCellAnchor>
  <xdr:twoCellAnchor editAs="oneCell">
    <xdr:from>
      <xdr:col>4</xdr:col>
      <xdr:colOff>238125</xdr:colOff>
      <xdr:row>271</xdr:row>
      <xdr:rowOff>38100</xdr:rowOff>
    </xdr:from>
    <xdr:to>
      <xdr:col>12</xdr:col>
      <xdr:colOff>414640</xdr:colOff>
      <xdr:row>271</xdr:row>
      <xdr:rowOff>495243</xdr:rowOff>
    </xdr:to>
    <xdr:pic>
      <xdr:nvPicPr>
        <xdr:cNvPr id="98" name="Picture 97">
          <a:extLst>
            <a:ext uri="{FF2B5EF4-FFF2-40B4-BE49-F238E27FC236}">
              <a16:creationId xmlns:a16="http://schemas.microsoft.com/office/drawing/2014/main" xmlns="" id="{55C7F0F0-810A-4864-AD6E-E7E51EEF4358}"/>
            </a:ext>
          </a:extLst>
        </xdr:cNvPr>
        <xdr:cNvPicPr>
          <a:picLocks noChangeAspect="1"/>
        </xdr:cNvPicPr>
      </xdr:nvPicPr>
      <xdr:blipFill>
        <a:blip xmlns:r="http://schemas.openxmlformats.org/officeDocument/2006/relationships" r:embed="rId97"/>
        <a:stretch>
          <a:fillRect/>
        </a:stretch>
      </xdr:blipFill>
      <xdr:spPr>
        <a:xfrm>
          <a:off x="8820150" y="78438375"/>
          <a:ext cx="5200000" cy="457143"/>
        </a:xfrm>
        <a:prstGeom prst="rect">
          <a:avLst/>
        </a:prstGeom>
      </xdr:spPr>
    </xdr:pic>
    <xdr:clientData/>
  </xdr:twoCellAnchor>
  <xdr:twoCellAnchor editAs="oneCell">
    <xdr:from>
      <xdr:col>4</xdr:col>
      <xdr:colOff>238125</xdr:colOff>
      <xdr:row>273</xdr:row>
      <xdr:rowOff>66675</xdr:rowOff>
    </xdr:from>
    <xdr:to>
      <xdr:col>11</xdr:col>
      <xdr:colOff>609004</xdr:colOff>
      <xdr:row>273</xdr:row>
      <xdr:rowOff>537150</xdr:rowOff>
    </xdr:to>
    <xdr:pic>
      <xdr:nvPicPr>
        <xdr:cNvPr id="99" name="Picture 98">
          <a:extLst>
            <a:ext uri="{FF2B5EF4-FFF2-40B4-BE49-F238E27FC236}">
              <a16:creationId xmlns:a16="http://schemas.microsoft.com/office/drawing/2014/main" xmlns="" id="{3A0EC11B-11D2-4EF6-A742-59FD5923CA24}"/>
            </a:ext>
          </a:extLst>
        </xdr:cNvPr>
        <xdr:cNvPicPr>
          <a:picLocks noChangeAspect="1"/>
        </xdr:cNvPicPr>
      </xdr:nvPicPr>
      <xdr:blipFill>
        <a:blip xmlns:r="http://schemas.openxmlformats.org/officeDocument/2006/relationships" r:embed="rId98"/>
        <a:stretch>
          <a:fillRect/>
        </a:stretch>
      </xdr:blipFill>
      <xdr:spPr>
        <a:xfrm>
          <a:off x="8820150" y="79295625"/>
          <a:ext cx="4771429" cy="476190"/>
        </a:xfrm>
        <a:prstGeom prst="rect">
          <a:avLst/>
        </a:prstGeom>
      </xdr:spPr>
    </xdr:pic>
    <xdr:clientData/>
  </xdr:twoCellAnchor>
  <xdr:twoCellAnchor editAs="oneCell">
    <xdr:from>
      <xdr:col>4</xdr:col>
      <xdr:colOff>219075</xdr:colOff>
      <xdr:row>275</xdr:row>
      <xdr:rowOff>76200</xdr:rowOff>
    </xdr:from>
    <xdr:to>
      <xdr:col>11</xdr:col>
      <xdr:colOff>609001</xdr:colOff>
      <xdr:row>275</xdr:row>
      <xdr:rowOff>575247</xdr:rowOff>
    </xdr:to>
    <xdr:pic>
      <xdr:nvPicPr>
        <xdr:cNvPr id="100" name="Picture 99">
          <a:extLst>
            <a:ext uri="{FF2B5EF4-FFF2-40B4-BE49-F238E27FC236}">
              <a16:creationId xmlns:a16="http://schemas.microsoft.com/office/drawing/2014/main" xmlns="" id="{665D85E5-A3AE-4A87-A95F-E85739377137}"/>
            </a:ext>
          </a:extLst>
        </xdr:cNvPr>
        <xdr:cNvPicPr>
          <a:picLocks noChangeAspect="1"/>
        </xdr:cNvPicPr>
      </xdr:nvPicPr>
      <xdr:blipFill>
        <a:blip xmlns:r="http://schemas.openxmlformats.org/officeDocument/2006/relationships" r:embed="rId99"/>
        <a:stretch>
          <a:fillRect/>
        </a:stretch>
      </xdr:blipFill>
      <xdr:spPr>
        <a:xfrm>
          <a:off x="8801100" y="80133825"/>
          <a:ext cx="4790476" cy="504762"/>
        </a:xfrm>
        <a:prstGeom prst="rect">
          <a:avLst/>
        </a:prstGeom>
      </xdr:spPr>
    </xdr:pic>
    <xdr:clientData/>
  </xdr:twoCellAnchor>
  <xdr:twoCellAnchor editAs="oneCell">
    <xdr:from>
      <xdr:col>4</xdr:col>
      <xdr:colOff>247650</xdr:colOff>
      <xdr:row>277</xdr:row>
      <xdr:rowOff>19050</xdr:rowOff>
    </xdr:from>
    <xdr:to>
      <xdr:col>11</xdr:col>
      <xdr:colOff>414721</xdr:colOff>
      <xdr:row>277</xdr:row>
      <xdr:rowOff>537145</xdr:rowOff>
    </xdr:to>
    <xdr:pic>
      <xdr:nvPicPr>
        <xdr:cNvPr id="101" name="Picture 100">
          <a:extLst>
            <a:ext uri="{FF2B5EF4-FFF2-40B4-BE49-F238E27FC236}">
              <a16:creationId xmlns:a16="http://schemas.microsoft.com/office/drawing/2014/main" xmlns="" id="{1B1FE558-6738-4A68-85CC-39C30829074B}"/>
            </a:ext>
          </a:extLst>
        </xdr:cNvPr>
        <xdr:cNvPicPr>
          <a:picLocks noChangeAspect="1"/>
        </xdr:cNvPicPr>
      </xdr:nvPicPr>
      <xdr:blipFill>
        <a:blip xmlns:r="http://schemas.openxmlformats.org/officeDocument/2006/relationships" r:embed="rId100"/>
        <a:stretch>
          <a:fillRect/>
        </a:stretch>
      </xdr:blipFill>
      <xdr:spPr>
        <a:xfrm>
          <a:off x="8829675" y="80905350"/>
          <a:ext cx="4552381" cy="523810"/>
        </a:xfrm>
        <a:prstGeom prst="rect">
          <a:avLst/>
        </a:prstGeom>
      </xdr:spPr>
    </xdr:pic>
    <xdr:clientData/>
  </xdr:twoCellAnchor>
  <xdr:twoCellAnchor editAs="oneCell">
    <xdr:from>
      <xdr:col>4</xdr:col>
      <xdr:colOff>152400</xdr:colOff>
      <xdr:row>279</xdr:row>
      <xdr:rowOff>66675</xdr:rowOff>
    </xdr:from>
    <xdr:to>
      <xdr:col>12</xdr:col>
      <xdr:colOff>414629</xdr:colOff>
      <xdr:row>279</xdr:row>
      <xdr:rowOff>571437</xdr:rowOff>
    </xdr:to>
    <xdr:pic>
      <xdr:nvPicPr>
        <xdr:cNvPr id="102" name="Picture 101">
          <a:extLst>
            <a:ext uri="{FF2B5EF4-FFF2-40B4-BE49-F238E27FC236}">
              <a16:creationId xmlns:a16="http://schemas.microsoft.com/office/drawing/2014/main" xmlns="" id="{18A1AE7A-24FF-4D84-BFC7-88E23EB5AC7D}"/>
            </a:ext>
          </a:extLst>
        </xdr:cNvPr>
        <xdr:cNvPicPr>
          <a:picLocks noChangeAspect="1"/>
        </xdr:cNvPicPr>
      </xdr:nvPicPr>
      <xdr:blipFill>
        <a:blip xmlns:r="http://schemas.openxmlformats.org/officeDocument/2006/relationships" r:embed="rId101"/>
        <a:stretch>
          <a:fillRect/>
        </a:stretch>
      </xdr:blipFill>
      <xdr:spPr>
        <a:xfrm>
          <a:off x="8734425" y="81781650"/>
          <a:ext cx="5285714" cy="504762"/>
        </a:xfrm>
        <a:prstGeom prst="rect">
          <a:avLst/>
        </a:prstGeom>
      </xdr:spPr>
    </xdr:pic>
    <xdr:clientData/>
  </xdr:twoCellAnchor>
  <xdr:twoCellAnchor editAs="oneCell">
    <xdr:from>
      <xdr:col>4</xdr:col>
      <xdr:colOff>190500</xdr:colOff>
      <xdr:row>281</xdr:row>
      <xdr:rowOff>28575</xdr:rowOff>
    </xdr:from>
    <xdr:to>
      <xdr:col>12</xdr:col>
      <xdr:colOff>304157</xdr:colOff>
      <xdr:row>281</xdr:row>
      <xdr:rowOff>529528</xdr:rowOff>
    </xdr:to>
    <xdr:pic>
      <xdr:nvPicPr>
        <xdr:cNvPr id="103" name="Picture 102">
          <a:extLst>
            <a:ext uri="{FF2B5EF4-FFF2-40B4-BE49-F238E27FC236}">
              <a16:creationId xmlns:a16="http://schemas.microsoft.com/office/drawing/2014/main" xmlns="" id="{4A24C914-19AB-4DDD-9DF6-2DC8E2C62430}"/>
            </a:ext>
          </a:extLst>
        </xdr:cNvPr>
        <xdr:cNvPicPr>
          <a:picLocks noChangeAspect="1"/>
        </xdr:cNvPicPr>
      </xdr:nvPicPr>
      <xdr:blipFill>
        <a:blip xmlns:r="http://schemas.openxmlformats.org/officeDocument/2006/relationships" r:embed="rId102"/>
        <a:stretch>
          <a:fillRect/>
        </a:stretch>
      </xdr:blipFill>
      <xdr:spPr>
        <a:xfrm>
          <a:off x="8772525" y="82572225"/>
          <a:ext cx="5142857" cy="495238"/>
        </a:xfrm>
        <a:prstGeom prst="rect">
          <a:avLst/>
        </a:prstGeom>
      </xdr:spPr>
    </xdr:pic>
    <xdr:clientData/>
  </xdr:twoCellAnchor>
  <xdr:twoCellAnchor editAs="oneCell">
    <xdr:from>
      <xdr:col>4</xdr:col>
      <xdr:colOff>228600</xdr:colOff>
      <xdr:row>283</xdr:row>
      <xdr:rowOff>57150</xdr:rowOff>
    </xdr:from>
    <xdr:to>
      <xdr:col>12</xdr:col>
      <xdr:colOff>75590</xdr:colOff>
      <xdr:row>283</xdr:row>
      <xdr:rowOff>571436</xdr:rowOff>
    </xdr:to>
    <xdr:pic>
      <xdr:nvPicPr>
        <xdr:cNvPr id="104" name="Picture 103">
          <a:extLst>
            <a:ext uri="{FF2B5EF4-FFF2-40B4-BE49-F238E27FC236}">
              <a16:creationId xmlns:a16="http://schemas.microsoft.com/office/drawing/2014/main" xmlns="" id="{025B135E-DE2D-450B-ADC6-5CA62E8D61CF}"/>
            </a:ext>
          </a:extLst>
        </xdr:cNvPr>
        <xdr:cNvPicPr>
          <a:picLocks noChangeAspect="1"/>
        </xdr:cNvPicPr>
      </xdr:nvPicPr>
      <xdr:blipFill>
        <a:blip xmlns:r="http://schemas.openxmlformats.org/officeDocument/2006/relationships" r:embed="rId103"/>
        <a:stretch>
          <a:fillRect/>
        </a:stretch>
      </xdr:blipFill>
      <xdr:spPr>
        <a:xfrm>
          <a:off x="8810625" y="83429475"/>
          <a:ext cx="4876190" cy="514286"/>
        </a:xfrm>
        <a:prstGeom prst="rect">
          <a:avLst/>
        </a:prstGeom>
      </xdr:spPr>
    </xdr:pic>
    <xdr:clientData/>
  </xdr:twoCellAnchor>
  <xdr:twoCellAnchor editAs="oneCell">
    <xdr:from>
      <xdr:col>4</xdr:col>
      <xdr:colOff>171450</xdr:colOff>
      <xdr:row>285</xdr:row>
      <xdr:rowOff>38100</xdr:rowOff>
    </xdr:from>
    <xdr:to>
      <xdr:col>12</xdr:col>
      <xdr:colOff>33680</xdr:colOff>
      <xdr:row>285</xdr:row>
      <xdr:rowOff>537147</xdr:rowOff>
    </xdr:to>
    <xdr:pic>
      <xdr:nvPicPr>
        <xdr:cNvPr id="105" name="Picture 104">
          <a:extLst>
            <a:ext uri="{FF2B5EF4-FFF2-40B4-BE49-F238E27FC236}">
              <a16:creationId xmlns:a16="http://schemas.microsoft.com/office/drawing/2014/main" xmlns="" id="{C20E86A7-FA1B-49B3-A8B5-0CB69C5A2F64}"/>
            </a:ext>
          </a:extLst>
        </xdr:cNvPr>
        <xdr:cNvPicPr>
          <a:picLocks noChangeAspect="1"/>
        </xdr:cNvPicPr>
      </xdr:nvPicPr>
      <xdr:blipFill>
        <a:blip xmlns:r="http://schemas.openxmlformats.org/officeDocument/2006/relationships" r:embed="rId104"/>
        <a:stretch>
          <a:fillRect/>
        </a:stretch>
      </xdr:blipFill>
      <xdr:spPr>
        <a:xfrm>
          <a:off x="8753475" y="84239100"/>
          <a:ext cx="4876190" cy="504762"/>
        </a:xfrm>
        <a:prstGeom prst="rect">
          <a:avLst/>
        </a:prstGeom>
      </xdr:spPr>
    </xdr:pic>
    <xdr:clientData/>
  </xdr:twoCellAnchor>
  <xdr:twoCellAnchor editAs="oneCell">
    <xdr:from>
      <xdr:col>4</xdr:col>
      <xdr:colOff>200025</xdr:colOff>
      <xdr:row>287</xdr:row>
      <xdr:rowOff>85725</xdr:rowOff>
    </xdr:from>
    <xdr:to>
      <xdr:col>11</xdr:col>
      <xdr:colOff>490904</xdr:colOff>
      <xdr:row>287</xdr:row>
      <xdr:rowOff>567632</xdr:rowOff>
    </xdr:to>
    <xdr:pic>
      <xdr:nvPicPr>
        <xdr:cNvPr id="106" name="Picture 105">
          <a:extLst>
            <a:ext uri="{FF2B5EF4-FFF2-40B4-BE49-F238E27FC236}">
              <a16:creationId xmlns:a16="http://schemas.microsoft.com/office/drawing/2014/main" xmlns="" id="{30A34086-AF4E-4D83-911B-F6C85349FFD1}"/>
            </a:ext>
          </a:extLst>
        </xdr:cNvPr>
        <xdr:cNvPicPr>
          <a:picLocks noChangeAspect="1"/>
        </xdr:cNvPicPr>
      </xdr:nvPicPr>
      <xdr:blipFill>
        <a:blip xmlns:r="http://schemas.openxmlformats.org/officeDocument/2006/relationships" r:embed="rId105"/>
        <a:stretch>
          <a:fillRect/>
        </a:stretch>
      </xdr:blipFill>
      <xdr:spPr>
        <a:xfrm>
          <a:off x="8782050" y="85115400"/>
          <a:ext cx="4685714" cy="466667"/>
        </a:xfrm>
        <a:prstGeom prst="rect">
          <a:avLst/>
        </a:prstGeom>
      </xdr:spPr>
    </xdr:pic>
    <xdr:clientData/>
  </xdr:twoCellAnchor>
  <xdr:twoCellAnchor editAs="oneCell">
    <xdr:from>
      <xdr:col>4</xdr:col>
      <xdr:colOff>171450</xdr:colOff>
      <xdr:row>289</xdr:row>
      <xdr:rowOff>123825</xdr:rowOff>
    </xdr:from>
    <xdr:to>
      <xdr:col>11</xdr:col>
      <xdr:colOff>494709</xdr:colOff>
      <xdr:row>289</xdr:row>
      <xdr:rowOff>537153</xdr:rowOff>
    </xdr:to>
    <xdr:pic>
      <xdr:nvPicPr>
        <xdr:cNvPr id="107" name="Picture 106">
          <a:extLst>
            <a:ext uri="{FF2B5EF4-FFF2-40B4-BE49-F238E27FC236}">
              <a16:creationId xmlns:a16="http://schemas.microsoft.com/office/drawing/2014/main" xmlns="" id="{59016877-19C0-48CC-98D4-954D463D59F7}"/>
            </a:ext>
          </a:extLst>
        </xdr:cNvPr>
        <xdr:cNvPicPr>
          <a:picLocks noChangeAspect="1"/>
        </xdr:cNvPicPr>
      </xdr:nvPicPr>
      <xdr:blipFill rotWithShape="1">
        <a:blip xmlns:r="http://schemas.openxmlformats.org/officeDocument/2006/relationships" r:embed="rId106"/>
        <a:srcRect t="8334"/>
        <a:stretch/>
      </xdr:blipFill>
      <xdr:spPr>
        <a:xfrm>
          <a:off x="8753475" y="85982175"/>
          <a:ext cx="4723809" cy="419043"/>
        </a:xfrm>
        <a:prstGeom prst="rect">
          <a:avLst/>
        </a:prstGeom>
      </xdr:spPr>
    </xdr:pic>
    <xdr:clientData/>
  </xdr:twoCellAnchor>
  <xdr:twoCellAnchor editAs="oneCell">
    <xdr:from>
      <xdr:col>4</xdr:col>
      <xdr:colOff>209550</xdr:colOff>
      <xdr:row>291</xdr:row>
      <xdr:rowOff>95250</xdr:rowOff>
    </xdr:from>
    <xdr:to>
      <xdr:col>12</xdr:col>
      <xdr:colOff>41302</xdr:colOff>
      <xdr:row>291</xdr:row>
      <xdr:rowOff>533345</xdr:rowOff>
    </xdr:to>
    <xdr:pic>
      <xdr:nvPicPr>
        <xdr:cNvPr id="108" name="Picture 107">
          <a:extLst>
            <a:ext uri="{FF2B5EF4-FFF2-40B4-BE49-F238E27FC236}">
              <a16:creationId xmlns:a16="http://schemas.microsoft.com/office/drawing/2014/main" xmlns="" id="{11FE0938-F10B-44F5-A0FE-47E07F131487}"/>
            </a:ext>
          </a:extLst>
        </xdr:cNvPr>
        <xdr:cNvPicPr>
          <a:picLocks noChangeAspect="1"/>
        </xdr:cNvPicPr>
      </xdr:nvPicPr>
      <xdr:blipFill>
        <a:blip xmlns:r="http://schemas.openxmlformats.org/officeDocument/2006/relationships" r:embed="rId107"/>
        <a:stretch>
          <a:fillRect/>
        </a:stretch>
      </xdr:blipFill>
      <xdr:spPr>
        <a:xfrm>
          <a:off x="8791575" y="86782275"/>
          <a:ext cx="4866667" cy="438095"/>
        </a:xfrm>
        <a:prstGeom prst="rect">
          <a:avLst/>
        </a:prstGeom>
      </xdr:spPr>
    </xdr:pic>
    <xdr:clientData/>
  </xdr:twoCellAnchor>
  <xdr:twoCellAnchor editAs="oneCell">
    <xdr:from>
      <xdr:col>4</xdr:col>
      <xdr:colOff>142875</xdr:colOff>
      <xdr:row>293</xdr:row>
      <xdr:rowOff>76200</xdr:rowOff>
    </xdr:from>
    <xdr:to>
      <xdr:col>11</xdr:col>
      <xdr:colOff>570896</xdr:colOff>
      <xdr:row>293</xdr:row>
      <xdr:rowOff>533343</xdr:rowOff>
    </xdr:to>
    <xdr:pic>
      <xdr:nvPicPr>
        <xdr:cNvPr id="109" name="Picture 108">
          <a:extLst>
            <a:ext uri="{FF2B5EF4-FFF2-40B4-BE49-F238E27FC236}">
              <a16:creationId xmlns:a16="http://schemas.microsoft.com/office/drawing/2014/main" xmlns="" id="{E0F91A33-E54A-4F47-A3B3-285AA1EDC1FB}"/>
            </a:ext>
          </a:extLst>
        </xdr:cNvPr>
        <xdr:cNvPicPr>
          <a:picLocks noChangeAspect="1"/>
        </xdr:cNvPicPr>
      </xdr:nvPicPr>
      <xdr:blipFill>
        <a:blip xmlns:r="http://schemas.openxmlformats.org/officeDocument/2006/relationships" r:embed="rId108"/>
        <a:stretch>
          <a:fillRect/>
        </a:stretch>
      </xdr:blipFill>
      <xdr:spPr>
        <a:xfrm>
          <a:off x="8724900" y="87591900"/>
          <a:ext cx="4828571" cy="457143"/>
        </a:xfrm>
        <a:prstGeom prst="rect">
          <a:avLst/>
        </a:prstGeom>
      </xdr:spPr>
    </xdr:pic>
    <xdr:clientData/>
  </xdr:twoCellAnchor>
  <xdr:twoCellAnchor editAs="oneCell">
    <xdr:from>
      <xdr:col>4</xdr:col>
      <xdr:colOff>180975</xdr:colOff>
      <xdr:row>295</xdr:row>
      <xdr:rowOff>95250</xdr:rowOff>
    </xdr:from>
    <xdr:to>
      <xdr:col>11</xdr:col>
      <xdr:colOff>608996</xdr:colOff>
      <xdr:row>295</xdr:row>
      <xdr:rowOff>499059</xdr:rowOff>
    </xdr:to>
    <xdr:pic>
      <xdr:nvPicPr>
        <xdr:cNvPr id="110" name="Picture 109">
          <a:extLst>
            <a:ext uri="{FF2B5EF4-FFF2-40B4-BE49-F238E27FC236}">
              <a16:creationId xmlns:a16="http://schemas.microsoft.com/office/drawing/2014/main" xmlns="" id="{E51655A4-A83A-4A79-837B-34B70E59315B}"/>
            </a:ext>
          </a:extLst>
        </xdr:cNvPr>
        <xdr:cNvPicPr>
          <a:picLocks noChangeAspect="1"/>
        </xdr:cNvPicPr>
      </xdr:nvPicPr>
      <xdr:blipFill>
        <a:blip xmlns:r="http://schemas.openxmlformats.org/officeDocument/2006/relationships" r:embed="rId109"/>
        <a:stretch>
          <a:fillRect/>
        </a:stretch>
      </xdr:blipFill>
      <xdr:spPr>
        <a:xfrm>
          <a:off x="8763000" y="88439625"/>
          <a:ext cx="4828571" cy="409524"/>
        </a:xfrm>
        <a:prstGeom prst="rect">
          <a:avLst/>
        </a:prstGeom>
      </xdr:spPr>
    </xdr:pic>
    <xdr:clientData/>
  </xdr:twoCellAnchor>
  <xdr:twoCellAnchor editAs="oneCell">
    <xdr:from>
      <xdr:col>4</xdr:col>
      <xdr:colOff>209550</xdr:colOff>
      <xdr:row>297</xdr:row>
      <xdr:rowOff>85725</xdr:rowOff>
    </xdr:from>
    <xdr:to>
      <xdr:col>11</xdr:col>
      <xdr:colOff>574714</xdr:colOff>
      <xdr:row>297</xdr:row>
      <xdr:rowOff>533344</xdr:rowOff>
    </xdr:to>
    <xdr:pic>
      <xdr:nvPicPr>
        <xdr:cNvPr id="111" name="Picture 110">
          <a:extLst>
            <a:ext uri="{FF2B5EF4-FFF2-40B4-BE49-F238E27FC236}">
              <a16:creationId xmlns:a16="http://schemas.microsoft.com/office/drawing/2014/main" xmlns="" id="{E137F472-9DEB-43CF-AEB3-758AE227AD84}"/>
            </a:ext>
          </a:extLst>
        </xdr:cNvPr>
        <xdr:cNvPicPr>
          <a:picLocks noChangeAspect="1"/>
        </xdr:cNvPicPr>
      </xdr:nvPicPr>
      <xdr:blipFill>
        <a:blip xmlns:r="http://schemas.openxmlformats.org/officeDocument/2006/relationships" r:embed="rId110"/>
        <a:stretch>
          <a:fillRect/>
        </a:stretch>
      </xdr:blipFill>
      <xdr:spPr>
        <a:xfrm>
          <a:off x="8791575" y="89258775"/>
          <a:ext cx="4771429" cy="447619"/>
        </a:xfrm>
        <a:prstGeom prst="rect">
          <a:avLst/>
        </a:prstGeom>
      </xdr:spPr>
    </xdr:pic>
    <xdr:clientData/>
  </xdr:twoCellAnchor>
  <xdr:twoCellAnchor editAs="oneCell">
    <xdr:from>
      <xdr:col>4</xdr:col>
      <xdr:colOff>171450</xdr:colOff>
      <xdr:row>299</xdr:row>
      <xdr:rowOff>9525</xdr:rowOff>
    </xdr:from>
    <xdr:to>
      <xdr:col>12</xdr:col>
      <xdr:colOff>304155</xdr:colOff>
      <xdr:row>299</xdr:row>
      <xdr:rowOff>529527</xdr:rowOff>
    </xdr:to>
    <xdr:pic>
      <xdr:nvPicPr>
        <xdr:cNvPr id="112" name="Picture 111">
          <a:extLst>
            <a:ext uri="{FF2B5EF4-FFF2-40B4-BE49-F238E27FC236}">
              <a16:creationId xmlns:a16="http://schemas.microsoft.com/office/drawing/2014/main" xmlns="" id="{F7D9A691-A865-4B2F-8D14-2BC1A2ABC91A}"/>
            </a:ext>
          </a:extLst>
        </xdr:cNvPr>
        <xdr:cNvPicPr>
          <a:picLocks noChangeAspect="1"/>
        </xdr:cNvPicPr>
      </xdr:nvPicPr>
      <xdr:blipFill>
        <a:blip xmlns:r="http://schemas.openxmlformats.org/officeDocument/2006/relationships" r:embed="rId111"/>
        <a:stretch>
          <a:fillRect/>
        </a:stretch>
      </xdr:blipFill>
      <xdr:spPr>
        <a:xfrm>
          <a:off x="8753475" y="90011250"/>
          <a:ext cx="5161905" cy="504762"/>
        </a:xfrm>
        <a:prstGeom prst="rect">
          <a:avLst/>
        </a:prstGeom>
      </xdr:spPr>
    </xdr:pic>
    <xdr:clientData/>
  </xdr:twoCellAnchor>
  <xdr:twoCellAnchor editAs="oneCell">
    <xdr:from>
      <xdr:col>4</xdr:col>
      <xdr:colOff>152400</xdr:colOff>
      <xdr:row>301</xdr:row>
      <xdr:rowOff>47625</xdr:rowOff>
    </xdr:from>
    <xdr:to>
      <xdr:col>12</xdr:col>
      <xdr:colOff>147964</xdr:colOff>
      <xdr:row>301</xdr:row>
      <xdr:rowOff>529530</xdr:rowOff>
    </xdr:to>
    <xdr:pic>
      <xdr:nvPicPr>
        <xdr:cNvPr id="113" name="Picture 112">
          <a:extLst>
            <a:ext uri="{FF2B5EF4-FFF2-40B4-BE49-F238E27FC236}">
              <a16:creationId xmlns:a16="http://schemas.microsoft.com/office/drawing/2014/main" xmlns="" id="{153E7B49-8F26-44F8-BE29-468073675A46}"/>
            </a:ext>
          </a:extLst>
        </xdr:cNvPr>
        <xdr:cNvPicPr>
          <a:picLocks noChangeAspect="1"/>
        </xdr:cNvPicPr>
      </xdr:nvPicPr>
      <xdr:blipFill>
        <a:blip xmlns:r="http://schemas.openxmlformats.org/officeDocument/2006/relationships" r:embed="rId112"/>
        <a:stretch>
          <a:fillRect/>
        </a:stretch>
      </xdr:blipFill>
      <xdr:spPr>
        <a:xfrm>
          <a:off x="8734425" y="90878025"/>
          <a:ext cx="5009524" cy="476190"/>
        </a:xfrm>
        <a:prstGeom prst="rect">
          <a:avLst/>
        </a:prstGeom>
      </xdr:spPr>
    </xdr:pic>
    <xdr:clientData/>
  </xdr:twoCellAnchor>
  <xdr:twoCellAnchor editAs="oneCell">
    <xdr:from>
      <xdr:col>4</xdr:col>
      <xdr:colOff>209550</xdr:colOff>
      <xdr:row>303</xdr:row>
      <xdr:rowOff>123825</xdr:rowOff>
    </xdr:from>
    <xdr:to>
      <xdr:col>11</xdr:col>
      <xdr:colOff>113762</xdr:colOff>
      <xdr:row>303</xdr:row>
      <xdr:rowOff>609539</xdr:rowOff>
    </xdr:to>
    <xdr:pic>
      <xdr:nvPicPr>
        <xdr:cNvPr id="114" name="Picture 113">
          <a:extLst>
            <a:ext uri="{FF2B5EF4-FFF2-40B4-BE49-F238E27FC236}">
              <a16:creationId xmlns:a16="http://schemas.microsoft.com/office/drawing/2014/main" xmlns="" id="{84162975-93D0-4148-9B97-DC9D25D9DB7C}"/>
            </a:ext>
          </a:extLst>
        </xdr:cNvPr>
        <xdr:cNvPicPr>
          <a:picLocks noChangeAspect="1"/>
        </xdr:cNvPicPr>
      </xdr:nvPicPr>
      <xdr:blipFill>
        <a:blip xmlns:r="http://schemas.openxmlformats.org/officeDocument/2006/relationships" r:embed="rId113"/>
        <a:stretch>
          <a:fillRect/>
        </a:stretch>
      </xdr:blipFill>
      <xdr:spPr>
        <a:xfrm>
          <a:off x="8791575" y="91782900"/>
          <a:ext cx="4304762" cy="485714"/>
        </a:xfrm>
        <a:prstGeom prst="rect">
          <a:avLst/>
        </a:prstGeom>
      </xdr:spPr>
    </xdr:pic>
    <xdr:clientData/>
  </xdr:twoCellAnchor>
  <xdr:twoCellAnchor editAs="oneCell">
    <xdr:from>
      <xdr:col>4</xdr:col>
      <xdr:colOff>123825</xdr:colOff>
      <xdr:row>305</xdr:row>
      <xdr:rowOff>76200</xdr:rowOff>
    </xdr:from>
    <xdr:to>
      <xdr:col>10</xdr:col>
      <xdr:colOff>460496</xdr:colOff>
      <xdr:row>305</xdr:row>
      <xdr:rowOff>529534</xdr:rowOff>
    </xdr:to>
    <xdr:pic>
      <xdr:nvPicPr>
        <xdr:cNvPr id="115" name="Picture 114">
          <a:extLst>
            <a:ext uri="{FF2B5EF4-FFF2-40B4-BE49-F238E27FC236}">
              <a16:creationId xmlns:a16="http://schemas.microsoft.com/office/drawing/2014/main" xmlns="" id="{E665EF6B-EC9A-41C3-82CC-5C413EFFEAE1}"/>
            </a:ext>
          </a:extLst>
        </xdr:cNvPr>
        <xdr:cNvPicPr>
          <a:picLocks noChangeAspect="1"/>
        </xdr:cNvPicPr>
      </xdr:nvPicPr>
      <xdr:blipFill>
        <a:blip xmlns:r="http://schemas.openxmlformats.org/officeDocument/2006/relationships" r:embed="rId114"/>
        <a:stretch>
          <a:fillRect/>
        </a:stretch>
      </xdr:blipFill>
      <xdr:spPr>
        <a:xfrm>
          <a:off x="8705850" y="92563950"/>
          <a:ext cx="4114286" cy="447619"/>
        </a:xfrm>
        <a:prstGeom prst="rect">
          <a:avLst/>
        </a:prstGeom>
      </xdr:spPr>
    </xdr:pic>
    <xdr:clientData/>
  </xdr:twoCellAnchor>
  <xdr:twoCellAnchor editAs="oneCell">
    <xdr:from>
      <xdr:col>4</xdr:col>
      <xdr:colOff>152400</xdr:colOff>
      <xdr:row>307</xdr:row>
      <xdr:rowOff>114300</xdr:rowOff>
    </xdr:from>
    <xdr:to>
      <xdr:col>9</xdr:col>
      <xdr:colOff>609150</xdr:colOff>
      <xdr:row>307</xdr:row>
      <xdr:rowOff>531444</xdr:rowOff>
    </xdr:to>
    <xdr:pic>
      <xdr:nvPicPr>
        <xdr:cNvPr id="116" name="Picture 115">
          <a:extLst>
            <a:ext uri="{FF2B5EF4-FFF2-40B4-BE49-F238E27FC236}">
              <a16:creationId xmlns:a16="http://schemas.microsoft.com/office/drawing/2014/main" xmlns="" id="{694E46F8-634B-432A-8BCA-4B25DD119A7B}"/>
            </a:ext>
          </a:extLst>
        </xdr:cNvPr>
        <xdr:cNvPicPr>
          <a:picLocks noChangeAspect="1"/>
        </xdr:cNvPicPr>
      </xdr:nvPicPr>
      <xdr:blipFill>
        <a:blip xmlns:r="http://schemas.openxmlformats.org/officeDocument/2006/relationships" r:embed="rId115"/>
        <a:stretch>
          <a:fillRect/>
        </a:stretch>
      </xdr:blipFill>
      <xdr:spPr>
        <a:xfrm>
          <a:off x="8734425" y="93411675"/>
          <a:ext cx="3600000" cy="409524"/>
        </a:xfrm>
        <a:prstGeom prst="rect">
          <a:avLst/>
        </a:prstGeom>
      </xdr:spPr>
    </xdr:pic>
    <xdr:clientData/>
  </xdr:twoCellAnchor>
  <xdr:twoCellAnchor editAs="oneCell">
    <xdr:from>
      <xdr:col>4</xdr:col>
      <xdr:colOff>161924</xdr:colOff>
      <xdr:row>333</xdr:row>
      <xdr:rowOff>121908</xdr:rowOff>
    </xdr:from>
    <xdr:to>
      <xdr:col>15</xdr:col>
      <xdr:colOff>570523</xdr:colOff>
      <xdr:row>333</xdr:row>
      <xdr:rowOff>531441</xdr:rowOff>
    </xdr:to>
    <xdr:pic>
      <xdr:nvPicPr>
        <xdr:cNvPr id="117" name="Picture 116">
          <a:extLst>
            <a:ext uri="{FF2B5EF4-FFF2-40B4-BE49-F238E27FC236}">
              <a16:creationId xmlns:a16="http://schemas.microsoft.com/office/drawing/2014/main" xmlns="" id="{58E35286-39FB-4752-A2AD-F042EC669F66}"/>
            </a:ext>
          </a:extLst>
        </xdr:cNvPr>
        <xdr:cNvPicPr>
          <a:picLocks noChangeAspect="1"/>
        </xdr:cNvPicPr>
      </xdr:nvPicPr>
      <xdr:blipFill>
        <a:blip xmlns:r="http://schemas.openxmlformats.org/officeDocument/2006/relationships" r:embed="rId116"/>
        <a:stretch>
          <a:fillRect/>
        </a:stretch>
      </xdr:blipFill>
      <xdr:spPr>
        <a:xfrm>
          <a:off x="8743949" y="94228908"/>
          <a:ext cx="7323749" cy="401913"/>
        </a:xfrm>
        <a:prstGeom prst="rect">
          <a:avLst/>
        </a:prstGeom>
      </xdr:spPr>
    </xdr:pic>
    <xdr:clientData/>
  </xdr:twoCellAnchor>
  <xdr:twoCellAnchor editAs="oneCell">
    <xdr:from>
      <xdr:col>4</xdr:col>
      <xdr:colOff>171450</xdr:colOff>
      <xdr:row>335</xdr:row>
      <xdr:rowOff>79833</xdr:rowOff>
    </xdr:from>
    <xdr:to>
      <xdr:col>15</xdr:col>
      <xdr:colOff>113320</xdr:colOff>
      <xdr:row>335</xdr:row>
      <xdr:rowOff>455243</xdr:rowOff>
    </xdr:to>
    <xdr:pic>
      <xdr:nvPicPr>
        <xdr:cNvPr id="118" name="Picture 117">
          <a:extLst>
            <a:ext uri="{FF2B5EF4-FFF2-40B4-BE49-F238E27FC236}">
              <a16:creationId xmlns:a16="http://schemas.microsoft.com/office/drawing/2014/main" xmlns="" id="{BA814E0A-2638-4454-8474-56726CD74617}"/>
            </a:ext>
          </a:extLst>
        </xdr:cNvPr>
        <xdr:cNvPicPr>
          <a:picLocks noChangeAspect="1"/>
        </xdr:cNvPicPr>
      </xdr:nvPicPr>
      <xdr:blipFill>
        <a:blip xmlns:r="http://schemas.openxmlformats.org/officeDocument/2006/relationships" r:embed="rId117"/>
        <a:stretch>
          <a:fillRect/>
        </a:stretch>
      </xdr:blipFill>
      <xdr:spPr>
        <a:xfrm>
          <a:off x="8753475" y="94996458"/>
          <a:ext cx="6857020" cy="358265"/>
        </a:xfrm>
        <a:prstGeom prst="rect">
          <a:avLst/>
        </a:prstGeom>
      </xdr:spPr>
    </xdr:pic>
    <xdr:clientData/>
  </xdr:twoCellAnchor>
  <xdr:twoCellAnchor editAs="oneCell">
    <xdr:from>
      <xdr:col>4</xdr:col>
      <xdr:colOff>123825</xdr:colOff>
      <xdr:row>337</xdr:row>
      <xdr:rowOff>57150</xdr:rowOff>
    </xdr:from>
    <xdr:to>
      <xdr:col>13</xdr:col>
      <xdr:colOff>265975</xdr:colOff>
      <xdr:row>337</xdr:row>
      <xdr:rowOff>491438</xdr:rowOff>
    </xdr:to>
    <xdr:pic>
      <xdr:nvPicPr>
        <xdr:cNvPr id="119" name="Picture 118">
          <a:extLst>
            <a:ext uri="{FF2B5EF4-FFF2-40B4-BE49-F238E27FC236}">
              <a16:creationId xmlns:a16="http://schemas.microsoft.com/office/drawing/2014/main" xmlns="" id="{A727EB7D-8F62-477C-8EC8-61B0EA165FE7}"/>
            </a:ext>
          </a:extLst>
        </xdr:cNvPr>
        <xdr:cNvPicPr>
          <a:picLocks noChangeAspect="1"/>
        </xdr:cNvPicPr>
      </xdr:nvPicPr>
      <xdr:blipFill>
        <a:blip xmlns:r="http://schemas.openxmlformats.org/officeDocument/2006/relationships" r:embed="rId118"/>
        <a:stretch>
          <a:fillRect/>
        </a:stretch>
      </xdr:blipFill>
      <xdr:spPr>
        <a:xfrm>
          <a:off x="8705850" y="95802450"/>
          <a:ext cx="5800000" cy="419048"/>
        </a:xfrm>
        <a:prstGeom prst="rect">
          <a:avLst/>
        </a:prstGeom>
      </xdr:spPr>
    </xdr:pic>
    <xdr:clientData/>
  </xdr:twoCellAnchor>
  <xdr:twoCellAnchor editAs="oneCell">
    <xdr:from>
      <xdr:col>4</xdr:col>
      <xdr:colOff>104775</xdr:colOff>
      <xdr:row>339</xdr:row>
      <xdr:rowOff>104775</xdr:rowOff>
    </xdr:from>
    <xdr:to>
      <xdr:col>13</xdr:col>
      <xdr:colOff>490735</xdr:colOff>
      <xdr:row>339</xdr:row>
      <xdr:rowOff>575250</xdr:rowOff>
    </xdr:to>
    <xdr:pic>
      <xdr:nvPicPr>
        <xdr:cNvPr id="120" name="Picture 119">
          <a:extLst>
            <a:ext uri="{FF2B5EF4-FFF2-40B4-BE49-F238E27FC236}">
              <a16:creationId xmlns:a16="http://schemas.microsoft.com/office/drawing/2014/main" xmlns="" id="{7541C748-9B44-4AE6-8B5F-4E08D4B576BA}"/>
            </a:ext>
          </a:extLst>
        </xdr:cNvPr>
        <xdr:cNvPicPr>
          <a:picLocks noChangeAspect="1"/>
        </xdr:cNvPicPr>
      </xdr:nvPicPr>
      <xdr:blipFill>
        <a:blip xmlns:r="http://schemas.openxmlformats.org/officeDocument/2006/relationships" r:embed="rId119"/>
        <a:stretch>
          <a:fillRect/>
        </a:stretch>
      </xdr:blipFill>
      <xdr:spPr>
        <a:xfrm>
          <a:off x="8686800" y="96678750"/>
          <a:ext cx="6038095" cy="476190"/>
        </a:xfrm>
        <a:prstGeom prst="rect">
          <a:avLst/>
        </a:prstGeom>
      </xdr:spPr>
    </xdr:pic>
    <xdr:clientData/>
  </xdr:twoCellAnchor>
  <xdr:twoCellAnchor editAs="oneCell">
    <xdr:from>
      <xdr:col>4</xdr:col>
      <xdr:colOff>133350</xdr:colOff>
      <xdr:row>341</xdr:row>
      <xdr:rowOff>66675</xdr:rowOff>
    </xdr:from>
    <xdr:to>
      <xdr:col>10</xdr:col>
      <xdr:colOff>609068</xdr:colOff>
      <xdr:row>341</xdr:row>
      <xdr:rowOff>529533</xdr:rowOff>
    </xdr:to>
    <xdr:pic>
      <xdr:nvPicPr>
        <xdr:cNvPr id="121" name="Picture 120">
          <a:extLst>
            <a:ext uri="{FF2B5EF4-FFF2-40B4-BE49-F238E27FC236}">
              <a16:creationId xmlns:a16="http://schemas.microsoft.com/office/drawing/2014/main" xmlns="" id="{406499FC-ABD3-4927-8F1A-ED36C1472BCA}"/>
            </a:ext>
          </a:extLst>
        </xdr:cNvPr>
        <xdr:cNvPicPr>
          <a:picLocks noChangeAspect="1"/>
        </xdr:cNvPicPr>
      </xdr:nvPicPr>
      <xdr:blipFill>
        <a:blip xmlns:r="http://schemas.openxmlformats.org/officeDocument/2006/relationships" r:embed="rId120"/>
        <a:stretch>
          <a:fillRect/>
        </a:stretch>
      </xdr:blipFill>
      <xdr:spPr>
        <a:xfrm>
          <a:off x="8715375" y="97469325"/>
          <a:ext cx="4257143" cy="457143"/>
        </a:xfrm>
        <a:prstGeom prst="rect">
          <a:avLst/>
        </a:prstGeom>
      </xdr:spPr>
    </xdr:pic>
    <xdr:clientData/>
  </xdr:twoCellAnchor>
  <xdr:twoCellAnchor editAs="oneCell">
    <xdr:from>
      <xdr:col>4</xdr:col>
      <xdr:colOff>85725</xdr:colOff>
      <xdr:row>343</xdr:row>
      <xdr:rowOff>95250</xdr:rowOff>
    </xdr:from>
    <xdr:to>
      <xdr:col>11</xdr:col>
      <xdr:colOff>148033</xdr:colOff>
      <xdr:row>343</xdr:row>
      <xdr:rowOff>575249</xdr:rowOff>
    </xdr:to>
    <xdr:pic>
      <xdr:nvPicPr>
        <xdr:cNvPr id="122" name="Picture 121">
          <a:extLst>
            <a:ext uri="{FF2B5EF4-FFF2-40B4-BE49-F238E27FC236}">
              <a16:creationId xmlns:a16="http://schemas.microsoft.com/office/drawing/2014/main" xmlns="" id="{3765F61B-9FFD-42E2-A587-FF00BF4573D3}"/>
            </a:ext>
          </a:extLst>
        </xdr:cNvPr>
        <xdr:cNvPicPr>
          <a:picLocks noChangeAspect="1"/>
        </xdr:cNvPicPr>
      </xdr:nvPicPr>
      <xdr:blipFill>
        <a:blip xmlns:r="http://schemas.openxmlformats.org/officeDocument/2006/relationships" r:embed="rId121"/>
        <a:stretch>
          <a:fillRect/>
        </a:stretch>
      </xdr:blipFill>
      <xdr:spPr>
        <a:xfrm>
          <a:off x="8667750" y="98326575"/>
          <a:ext cx="4457143" cy="485714"/>
        </a:xfrm>
        <a:prstGeom prst="rect">
          <a:avLst/>
        </a:prstGeom>
      </xdr:spPr>
    </xdr:pic>
    <xdr:clientData/>
  </xdr:twoCellAnchor>
  <xdr:twoCellAnchor editAs="oneCell">
    <xdr:from>
      <xdr:col>4</xdr:col>
      <xdr:colOff>142875</xdr:colOff>
      <xdr:row>345</xdr:row>
      <xdr:rowOff>171450</xdr:rowOff>
    </xdr:from>
    <xdr:to>
      <xdr:col>12</xdr:col>
      <xdr:colOff>605105</xdr:colOff>
      <xdr:row>345</xdr:row>
      <xdr:rowOff>613410</xdr:rowOff>
    </xdr:to>
    <xdr:pic>
      <xdr:nvPicPr>
        <xdr:cNvPr id="123" name="Picture 122">
          <a:extLst>
            <a:ext uri="{FF2B5EF4-FFF2-40B4-BE49-F238E27FC236}">
              <a16:creationId xmlns:a16="http://schemas.microsoft.com/office/drawing/2014/main" xmlns="" id="{9F2CD2A6-A1A5-4EB9-B7DC-CD7B23CA1C4C}"/>
            </a:ext>
          </a:extLst>
        </xdr:cNvPr>
        <xdr:cNvPicPr>
          <a:picLocks noChangeAspect="1"/>
        </xdr:cNvPicPr>
      </xdr:nvPicPr>
      <xdr:blipFill rotWithShape="1">
        <a:blip xmlns:r="http://schemas.openxmlformats.org/officeDocument/2006/relationships" r:embed="rId122"/>
        <a:srcRect b="48907"/>
        <a:stretch/>
      </xdr:blipFill>
      <xdr:spPr>
        <a:xfrm>
          <a:off x="8724900" y="99231450"/>
          <a:ext cx="5476190" cy="447675"/>
        </a:xfrm>
        <a:prstGeom prst="rect">
          <a:avLst/>
        </a:prstGeom>
      </xdr:spPr>
    </xdr:pic>
    <xdr:clientData/>
  </xdr:twoCellAnchor>
  <xdr:twoCellAnchor editAs="oneCell">
    <xdr:from>
      <xdr:col>4</xdr:col>
      <xdr:colOff>161925</xdr:colOff>
      <xdr:row>347</xdr:row>
      <xdr:rowOff>66675</xdr:rowOff>
    </xdr:from>
    <xdr:to>
      <xdr:col>10</xdr:col>
      <xdr:colOff>151930</xdr:colOff>
      <xdr:row>347</xdr:row>
      <xdr:rowOff>533342</xdr:rowOff>
    </xdr:to>
    <xdr:pic>
      <xdr:nvPicPr>
        <xdr:cNvPr id="124" name="Picture 123">
          <a:extLst>
            <a:ext uri="{FF2B5EF4-FFF2-40B4-BE49-F238E27FC236}">
              <a16:creationId xmlns:a16="http://schemas.microsoft.com/office/drawing/2014/main" xmlns="" id="{9591CBD9-0089-4A5C-A720-47E36E4EB2D4}"/>
            </a:ext>
          </a:extLst>
        </xdr:cNvPr>
        <xdr:cNvPicPr>
          <a:picLocks noChangeAspect="1"/>
        </xdr:cNvPicPr>
      </xdr:nvPicPr>
      <xdr:blipFill>
        <a:blip xmlns:r="http://schemas.openxmlformats.org/officeDocument/2006/relationships" r:embed="rId123"/>
        <a:stretch>
          <a:fillRect/>
        </a:stretch>
      </xdr:blipFill>
      <xdr:spPr>
        <a:xfrm>
          <a:off x="8743950" y="99955350"/>
          <a:ext cx="3761905" cy="466667"/>
        </a:xfrm>
        <a:prstGeom prst="rect">
          <a:avLst/>
        </a:prstGeom>
      </xdr:spPr>
    </xdr:pic>
    <xdr:clientData/>
  </xdr:twoCellAnchor>
  <xdr:twoCellAnchor editAs="oneCell">
    <xdr:from>
      <xdr:col>4</xdr:col>
      <xdr:colOff>238125</xdr:colOff>
      <xdr:row>349</xdr:row>
      <xdr:rowOff>57150</xdr:rowOff>
    </xdr:from>
    <xdr:to>
      <xdr:col>8</xdr:col>
      <xdr:colOff>224479</xdr:colOff>
      <xdr:row>349</xdr:row>
      <xdr:rowOff>495245</xdr:rowOff>
    </xdr:to>
    <xdr:pic>
      <xdr:nvPicPr>
        <xdr:cNvPr id="125" name="Picture 124">
          <a:extLst>
            <a:ext uri="{FF2B5EF4-FFF2-40B4-BE49-F238E27FC236}">
              <a16:creationId xmlns:a16="http://schemas.microsoft.com/office/drawing/2014/main" xmlns="" id="{77E862DD-2C7B-4C23-BA2B-C6EA0404D43F}"/>
            </a:ext>
          </a:extLst>
        </xdr:cNvPr>
        <xdr:cNvPicPr>
          <a:picLocks noChangeAspect="1"/>
        </xdr:cNvPicPr>
      </xdr:nvPicPr>
      <xdr:blipFill>
        <a:blip xmlns:r="http://schemas.openxmlformats.org/officeDocument/2006/relationships" r:embed="rId124"/>
        <a:stretch>
          <a:fillRect/>
        </a:stretch>
      </xdr:blipFill>
      <xdr:spPr>
        <a:xfrm>
          <a:off x="8820150" y="100774500"/>
          <a:ext cx="2485714" cy="438095"/>
        </a:xfrm>
        <a:prstGeom prst="rect">
          <a:avLst/>
        </a:prstGeom>
      </xdr:spPr>
    </xdr:pic>
    <xdr:clientData/>
  </xdr:twoCellAnchor>
  <xdr:twoCellAnchor editAs="oneCell">
    <xdr:from>
      <xdr:col>4</xdr:col>
      <xdr:colOff>295275</xdr:colOff>
      <xdr:row>351</xdr:row>
      <xdr:rowOff>38100</xdr:rowOff>
    </xdr:from>
    <xdr:to>
      <xdr:col>8</xdr:col>
      <xdr:colOff>418770</xdr:colOff>
      <xdr:row>351</xdr:row>
      <xdr:rowOff>499052</xdr:rowOff>
    </xdr:to>
    <xdr:pic>
      <xdr:nvPicPr>
        <xdr:cNvPr id="126" name="Picture 125">
          <a:extLst>
            <a:ext uri="{FF2B5EF4-FFF2-40B4-BE49-F238E27FC236}">
              <a16:creationId xmlns:a16="http://schemas.microsoft.com/office/drawing/2014/main" xmlns="" id="{582FF9F4-6BC7-45A9-8E01-769A2E50864B}"/>
            </a:ext>
          </a:extLst>
        </xdr:cNvPr>
        <xdr:cNvPicPr>
          <a:picLocks noChangeAspect="1"/>
        </xdr:cNvPicPr>
      </xdr:nvPicPr>
      <xdr:blipFill>
        <a:blip xmlns:r="http://schemas.openxmlformats.org/officeDocument/2006/relationships" r:embed="rId125"/>
        <a:stretch>
          <a:fillRect/>
        </a:stretch>
      </xdr:blipFill>
      <xdr:spPr>
        <a:xfrm>
          <a:off x="8877300" y="101584125"/>
          <a:ext cx="2638095" cy="466667"/>
        </a:xfrm>
        <a:prstGeom prst="rect">
          <a:avLst/>
        </a:prstGeom>
      </xdr:spPr>
    </xdr:pic>
    <xdr:clientData/>
  </xdr:twoCellAnchor>
  <xdr:twoCellAnchor editAs="oneCell">
    <xdr:from>
      <xdr:col>4</xdr:col>
      <xdr:colOff>228600</xdr:colOff>
      <xdr:row>353</xdr:row>
      <xdr:rowOff>89699</xdr:rowOff>
    </xdr:from>
    <xdr:to>
      <xdr:col>15</xdr:col>
      <xdr:colOff>385671</xdr:colOff>
      <xdr:row>353</xdr:row>
      <xdr:rowOff>422859</xdr:rowOff>
    </xdr:to>
    <xdr:pic>
      <xdr:nvPicPr>
        <xdr:cNvPr id="127" name="Picture 126">
          <a:extLst>
            <a:ext uri="{FF2B5EF4-FFF2-40B4-BE49-F238E27FC236}">
              <a16:creationId xmlns:a16="http://schemas.microsoft.com/office/drawing/2014/main" xmlns="" id="{A1D312E4-2A03-434B-88EB-05ACE9E2F43E}"/>
            </a:ext>
          </a:extLst>
        </xdr:cNvPr>
        <xdr:cNvPicPr>
          <a:picLocks noChangeAspect="1"/>
        </xdr:cNvPicPr>
      </xdr:nvPicPr>
      <xdr:blipFill>
        <a:blip xmlns:r="http://schemas.openxmlformats.org/officeDocument/2006/relationships" r:embed="rId126"/>
        <a:stretch>
          <a:fillRect/>
        </a:stretch>
      </xdr:blipFill>
      <xdr:spPr>
        <a:xfrm>
          <a:off x="8810625" y="102445349"/>
          <a:ext cx="7076031" cy="338875"/>
        </a:xfrm>
        <a:prstGeom prst="rect">
          <a:avLst/>
        </a:prstGeom>
      </xdr:spPr>
    </xdr:pic>
    <xdr:clientData/>
  </xdr:twoCellAnchor>
  <xdr:twoCellAnchor editAs="oneCell">
    <xdr:from>
      <xdr:col>4</xdr:col>
      <xdr:colOff>228600</xdr:colOff>
      <xdr:row>355</xdr:row>
      <xdr:rowOff>98569</xdr:rowOff>
    </xdr:from>
    <xdr:to>
      <xdr:col>16</xdr:col>
      <xdr:colOff>379955</xdr:colOff>
      <xdr:row>355</xdr:row>
      <xdr:rowOff>460959</xdr:rowOff>
    </xdr:to>
    <xdr:pic>
      <xdr:nvPicPr>
        <xdr:cNvPr id="128" name="Picture 127">
          <a:extLst>
            <a:ext uri="{FF2B5EF4-FFF2-40B4-BE49-F238E27FC236}">
              <a16:creationId xmlns:a16="http://schemas.microsoft.com/office/drawing/2014/main" xmlns="" id="{0C2F41EF-6194-4E18-83E9-DA4FF16A1E96}"/>
            </a:ext>
          </a:extLst>
        </xdr:cNvPr>
        <xdr:cNvPicPr>
          <a:picLocks noChangeAspect="1"/>
        </xdr:cNvPicPr>
      </xdr:nvPicPr>
      <xdr:blipFill>
        <a:blip xmlns:r="http://schemas.openxmlformats.org/officeDocument/2006/relationships" r:embed="rId127"/>
        <a:stretch>
          <a:fillRect/>
        </a:stretch>
      </xdr:blipFill>
      <xdr:spPr>
        <a:xfrm>
          <a:off x="8810625" y="103263844"/>
          <a:ext cx="7695155" cy="368105"/>
        </a:xfrm>
        <a:prstGeom prst="rect">
          <a:avLst/>
        </a:prstGeom>
      </xdr:spPr>
    </xdr:pic>
    <xdr:clientData/>
  </xdr:twoCellAnchor>
  <xdr:twoCellAnchor editAs="oneCell">
    <xdr:from>
      <xdr:col>4</xdr:col>
      <xdr:colOff>304799</xdr:colOff>
      <xdr:row>357</xdr:row>
      <xdr:rowOff>7408</xdr:rowOff>
    </xdr:from>
    <xdr:to>
      <xdr:col>11</xdr:col>
      <xdr:colOff>231659</xdr:colOff>
      <xdr:row>357</xdr:row>
      <xdr:rowOff>571402</xdr:rowOff>
    </xdr:to>
    <xdr:pic>
      <xdr:nvPicPr>
        <xdr:cNvPr id="129" name="Picture 128">
          <a:extLst>
            <a:ext uri="{FF2B5EF4-FFF2-40B4-BE49-F238E27FC236}">
              <a16:creationId xmlns:a16="http://schemas.microsoft.com/office/drawing/2014/main" xmlns="" id="{8221558F-B4D4-45EC-9ACE-925DFB0216FD}"/>
            </a:ext>
          </a:extLst>
        </xdr:cNvPr>
        <xdr:cNvPicPr>
          <a:picLocks noChangeAspect="1"/>
        </xdr:cNvPicPr>
      </xdr:nvPicPr>
      <xdr:blipFill>
        <a:blip xmlns:r="http://schemas.openxmlformats.org/officeDocument/2006/relationships" r:embed="rId128"/>
        <a:stretch>
          <a:fillRect/>
        </a:stretch>
      </xdr:blipFill>
      <xdr:spPr>
        <a:xfrm>
          <a:off x="8886824" y="103982308"/>
          <a:ext cx="4333125" cy="563994"/>
        </a:xfrm>
        <a:prstGeom prst="rect">
          <a:avLst/>
        </a:prstGeom>
      </xdr:spPr>
    </xdr:pic>
    <xdr:clientData/>
  </xdr:twoCellAnchor>
  <xdr:twoCellAnchor editAs="oneCell">
    <xdr:from>
      <xdr:col>4</xdr:col>
      <xdr:colOff>323849</xdr:colOff>
      <xdr:row>358</xdr:row>
      <xdr:rowOff>139172</xdr:rowOff>
    </xdr:from>
    <xdr:to>
      <xdr:col>11</xdr:col>
      <xdr:colOff>342176</xdr:colOff>
      <xdr:row>359</xdr:row>
      <xdr:rowOff>537116</xdr:rowOff>
    </xdr:to>
    <xdr:pic>
      <xdr:nvPicPr>
        <xdr:cNvPr id="130" name="Picture 129">
          <a:extLst>
            <a:ext uri="{FF2B5EF4-FFF2-40B4-BE49-F238E27FC236}">
              <a16:creationId xmlns:a16="http://schemas.microsoft.com/office/drawing/2014/main" xmlns="" id="{F2B78BB1-E26B-4EC5-9832-DD3A81A0349F}"/>
            </a:ext>
          </a:extLst>
        </xdr:cNvPr>
        <xdr:cNvPicPr>
          <a:picLocks noChangeAspect="1"/>
        </xdr:cNvPicPr>
      </xdr:nvPicPr>
      <xdr:blipFill>
        <a:blip xmlns:r="http://schemas.openxmlformats.org/officeDocument/2006/relationships" r:embed="rId129"/>
        <a:stretch>
          <a:fillRect/>
        </a:stretch>
      </xdr:blipFill>
      <xdr:spPr>
        <a:xfrm>
          <a:off x="8905874" y="104742722"/>
          <a:ext cx="4418877" cy="575109"/>
        </a:xfrm>
        <a:prstGeom prst="rect">
          <a:avLst/>
        </a:prstGeom>
      </xdr:spPr>
    </xdr:pic>
    <xdr:clientData/>
  </xdr:twoCellAnchor>
  <xdr:oneCellAnchor>
    <xdr:from>
      <xdr:col>2</xdr:col>
      <xdr:colOff>342900</xdr:colOff>
      <xdr:row>7</xdr:row>
      <xdr:rowOff>166687</xdr:rowOff>
    </xdr:from>
    <xdr:ext cx="1777666" cy="345416"/>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xmlns="" id="{351751C5-8CCB-42B5-8223-EC07521A3928}"/>
                </a:ext>
              </a:extLst>
            </xdr:cNvPr>
            <xdr:cNvSpPr txBox="1"/>
          </xdr:nvSpPr>
          <xdr:spPr>
            <a:xfrm>
              <a:off x="1733550" y="709612"/>
              <a:ext cx="177766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 </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𝐻𝐸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131" name="TextBox 130">
              <a:extLst>
                <a:ext uri="{FF2B5EF4-FFF2-40B4-BE49-F238E27FC236}">
                  <a16:creationId xmlns:a16="http://schemas.microsoft.com/office/drawing/2014/main" id="{351751C5-8CCB-42B5-8223-EC07521A3928}"/>
                </a:ext>
              </a:extLst>
            </xdr:cNvPr>
            <xdr:cNvSpPr txBox="1"/>
          </xdr:nvSpPr>
          <xdr:spPr>
            <a:xfrm>
              <a:off x="1733550" y="709612"/>
              <a:ext cx="177766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𝐻𝑇𝐸〗_(min⁡_𝑠𝑝𝑎𝑛)=  〖𝐻𝐸〗_𝑚𝑖𝑛/𝑆𝑝𝑎𝑛∗100</a:t>
              </a:r>
              <a:endParaRPr lang="en-US" sz="1100"/>
            </a:p>
          </xdr:txBody>
        </xdr:sp>
      </mc:Fallback>
    </mc:AlternateContent>
    <xdr:clientData/>
  </xdr:oneCellAnchor>
  <xdr:oneCellAnchor>
    <xdr:from>
      <xdr:col>2</xdr:col>
      <xdr:colOff>409575</xdr:colOff>
      <xdr:row>9</xdr:row>
      <xdr:rowOff>157162</xdr:rowOff>
    </xdr:from>
    <xdr:ext cx="1784976" cy="345416"/>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xmlns="" id="{C8F735A4-737B-407B-8FA0-A886F1A56174}"/>
                </a:ext>
              </a:extLst>
            </xdr:cNvPr>
            <xdr:cNvSpPr txBox="1"/>
          </xdr:nvSpPr>
          <xdr:spPr>
            <a:xfrm>
              <a:off x="1800225" y="1509712"/>
              <a:ext cx="178497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m:rPr>
                            <m:sty m:val="p"/>
                          </m:rPr>
                          <a:rPr lang="en-US" sz="1100" b="0" i="0">
                            <a:latin typeface="Cambria Math" panose="02040503050406030204" pitchFamily="18" charset="0"/>
                          </a:rPr>
                          <m:t>max</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𝐻𝐸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132" name="TextBox 131">
              <a:extLst>
                <a:ext uri="{FF2B5EF4-FFF2-40B4-BE49-F238E27FC236}">
                  <a16:creationId xmlns:a16="http://schemas.microsoft.com/office/drawing/2014/main" id="{C8F735A4-737B-407B-8FA0-A886F1A56174}"/>
                </a:ext>
              </a:extLst>
            </xdr:cNvPr>
            <xdr:cNvSpPr txBox="1"/>
          </xdr:nvSpPr>
          <xdr:spPr>
            <a:xfrm>
              <a:off x="1800225" y="1509712"/>
              <a:ext cx="1784976"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𝐻𝑇𝐸〗_(max⁡_𝑠𝑝𝑎𝑛)=〖𝐻𝐸〗_𝑚𝑎𝑥/𝑆𝑝𝑎𝑛∗100</a:t>
              </a:r>
              <a:endParaRPr lang="en-US" sz="1100"/>
            </a:p>
          </xdr:txBody>
        </xdr:sp>
      </mc:Fallback>
    </mc:AlternateContent>
    <xdr:clientData/>
  </xdr:oneCellAnchor>
  <xdr:oneCellAnchor>
    <xdr:from>
      <xdr:col>2</xdr:col>
      <xdr:colOff>457200</xdr:colOff>
      <xdr:row>11</xdr:row>
      <xdr:rowOff>176212</xdr:rowOff>
    </xdr:from>
    <xdr:ext cx="5509842" cy="197298"/>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xmlns="" id="{E1626EEF-5078-4233-BFB1-233CB04E9692}"/>
                </a:ext>
              </a:extLst>
            </xdr:cNvPr>
            <xdr:cNvSpPr txBox="1"/>
          </xdr:nvSpPr>
          <xdr:spPr>
            <a:xfrm>
              <a:off x="1847850" y="2338387"/>
              <a:ext cx="5509842"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h𝑠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1</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h𝑠</m:t>
                                </m:r>
                              </m:sub>
                            </m:sSub>
                          </m:sub>
                        </m:sSub>
                      </m:e>
                    </m:d>
                  </m:oMath>
                </m:oMathPara>
              </a14:m>
              <a:endParaRPr lang="en-US" sz="1100"/>
            </a:p>
          </xdr:txBody>
        </xdr:sp>
      </mc:Choice>
      <mc:Fallback xmlns="">
        <xdr:sp macro="" textlink="">
          <xdr:nvSpPr>
            <xdr:cNvPr id="133" name="TextBox 132">
              <a:extLst>
                <a:ext uri="{FF2B5EF4-FFF2-40B4-BE49-F238E27FC236}">
                  <a16:creationId xmlns:a16="http://schemas.microsoft.com/office/drawing/2014/main" id="{E1626EEF-5078-4233-BFB1-233CB04E9692}"/>
                </a:ext>
              </a:extLst>
            </xdr:cNvPr>
            <xdr:cNvSpPr txBox="1"/>
          </xdr:nvSpPr>
          <xdr:spPr>
            <a:xfrm>
              <a:off x="1847850" y="2338387"/>
              <a:ext cx="5509842"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𝐻𝑇𝐸〗_(〖𝑚𝑖𝑛〗_ℎ𝑠 )=|(𝑇−𝑆_1 )∗〖𝑆𝐺〗_ℎ𝑠∗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r>
                <a:rPr lang="en-US" sz="1100" b="0" i="0">
                  <a:latin typeface="Cambria Math" panose="02040503050406030204" pitchFamily="18" charset="0"/>
                  <a:ea typeface="Cambria Math" panose="02040503050406030204" pitchFamily="18" charset="0"/>
                </a:rPr>
                <a:t>∆𝑇_(〖𝑎𝑚𝑏_𝑚𝑖𝑛〗_ℎ𝑠 )∗12|∗𝑠𝑖𝑔𝑛 (𝑇−𝑆_1 )∗𝑠𝑖𝑔𝑛 (∆𝑇_(〖𝑎𝑚𝑏_𝑚𝑖𝑛〗_ℎ𝑠 ) )</a:t>
              </a:r>
              <a:endParaRPr lang="en-US" sz="1100"/>
            </a:p>
          </xdr:txBody>
        </xdr:sp>
      </mc:Fallback>
    </mc:AlternateContent>
    <xdr:clientData/>
  </xdr:oneCellAnchor>
  <xdr:oneCellAnchor>
    <xdr:from>
      <xdr:col>2</xdr:col>
      <xdr:colOff>390525</xdr:colOff>
      <xdr:row>13</xdr:row>
      <xdr:rowOff>180975</xdr:rowOff>
    </xdr:from>
    <xdr:ext cx="5576398" cy="197298"/>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xmlns="" id="{D04DE993-1C2D-4E63-A264-800537E0B8EE}"/>
                </a:ext>
              </a:extLst>
            </xdr:cNvPr>
            <xdr:cNvSpPr txBox="1"/>
          </xdr:nvSpPr>
          <xdr:spPr>
            <a:xfrm>
              <a:off x="1781175" y="3152775"/>
              <a:ext cx="5576398"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h𝑠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1</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h𝑠</m:t>
                                </m:r>
                              </m:sub>
                            </m:sSub>
                          </m:sub>
                        </m:sSub>
                      </m:e>
                    </m:d>
                  </m:oMath>
                </m:oMathPara>
              </a14:m>
              <a:endParaRPr lang="en-US" sz="1100"/>
            </a:p>
          </xdr:txBody>
        </xdr:sp>
      </mc:Choice>
      <mc:Fallback xmlns="">
        <xdr:sp macro="" textlink="">
          <xdr:nvSpPr>
            <xdr:cNvPr id="134" name="TextBox 133">
              <a:extLst>
                <a:ext uri="{FF2B5EF4-FFF2-40B4-BE49-F238E27FC236}">
                  <a16:creationId xmlns:a16="http://schemas.microsoft.com/office/drawing/2014/main" id="{D04DE993-1C2D-4E63-A264-800537E0B8EE}"/>
                </a:ext>
              </a:extLst>
            </xdr:cNvPr>
            <xdr:cNvSpPr txBox="1"/>
          </xdr:nvSpPr>
          <xdr:spPr>
            <a:xfrm>
              <a:off x="1781175" y="3152775"/>
              <a:ext cx="5576398"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𝐻𝑇𝐸〗_(〖𝑚𝑎𝑥〗_ℎ𝑠 )=|(𝑇−𝑆_1 )∗〖𝑆𝐺〗_ℎ𝑠∗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r>
                <a:rPr lang="en-US" sz="1100" b="0" i="0">
                  <a:latin typeface="Cambria Math" panose="02040503050406030204" pitchFamily="18" charset="0"/>
                  <a:ea typeface="Cambria Math" panose="02040503050406030204" pitchFamily="18" charset="0"/>
                </a:rPr>
                <a:t>∆𝑇_(〖𝑎𝑚𝑏_𝑚𝑎𝑥〗_ℎ𝑠 )∗12|∗𝑠𝑖𝑔𝑛 (𝑇−𝑆_1 )∗𝑠𝑖𝑔𝑛 (∆𝑇_(〖𝑎𝑚𝑏_𝑚𝑎𝑥〗_ℎ𝑠 ) )</a:t>
              </a:r>
              <a:endParaRPr lang="en-US" sz="1100"/>
            </a:p>
          </xdr:txBody>
        </xdr:sp>
      </mc:Fallback>
    </mc:AlternateContent>
    <xdr:clientData/>
  </xdr:oneCellAnchor>
  <xdr:oneCellAnchor>
    <xdr:from>
      <xdr:col>2</xdr:col>
      <xdr:colOff>361950</xdr:colOff>
      <xdr:row>15</xdr:row>
      <xdr:rowOff>200025</xdr:rowOff>
    </xdr:from>
    <xdr:ext cx="5537029" cy="197298"/>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xmlns="" id="{0C4AD958-FD18-40B0-BD3E-D05D883E09BB}"/>
                </a:ext>
              </a:extLst>
            </xdr:cNvPr>
            <xdr:cNvSpPr txBox="1"/>
          </xdr:nvSpPr>
          <xdr:spPr>
            <a:xfrm>
              <a:off x="1748790" y="401002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𝑙𝑠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𝑙𝑠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𝑙𝑠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2</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𝑙𝑠</m:t>
                                </m:r>
                              </m:sub>
                            </m:sSub>
                          </m:sub>
                        </m:sSub>
                      </m:e>
                    </m:d>
                  </m:oMath>
                </m:oMathPara>
              </a14:m>
              <a:endParaRPr lang="en-US" sz="1100"/>
            </a:p>
          </xdr:txBody>
        </xdr:sp>
      </mc:Choice>
      <mc:Fallback xmlns="">
        <xdr:sp macro="" textlink="">
          <xdr:nvSpPr>
            <xdr:cNvPr id="135" name="TextBox 134">
              <a:extLst>
                <a:ext uri="{FF2B5EF4-FFF2-40B4-BE49-F238E27FC236}">
                  <a16:creationId xmlns:a16="http://schemas.microsoft.com/office/drawing/2014/main" id="{0C4AD958-FD18-40B0-BD3E-D05D883E09BB}"/>
                </a:ext>
              </a:extLst>
            </xdr:cNvPr>
            <xdr:cNvSpPr txBox="1"/>
          </xdr:nvSpPr>
          <xdr:spPr>
            <a:xfrm>
              <a:off x="1748790" y="401002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𝐻𝑇𝐸〗_(〖𝑚𝑖𝑛〗_𝑙𝑠 )=|(𝑇−𝑆_2 )∗〖𝑆𝐺〗_𝑙𝑠∗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𝑙𝑠∗</a:t>
              </a:r>
              <a:r>
                <a:rPr lang="en-US" sz="1100" b="0" i="0">
                  <a:latin typeface="Cambria Math" panose="02040503050406030204" pitchFamily="18" charset="0"/>
                  <a:ea typeface="Cambria Math" panose="02040503050406030204" pitchFamily="18" charset="0"/>
                </a:rPr>
                <a:t>∆𝑇_(〖𝑎𝑚𝑏_𝑚𝑖𝑛〗_𝑙𝑠 )∗12|∗𝑠𝑖𝑔𝑛 (𝑇−𝑆_2 )∗𝑠𝑖𝑔𝑛 (∆𝑇_(〖𝑎𝑚𝑏_𝑚𝑖𝑛〗_𝑙𝑠 ) )</a:t>
              </a:r>
              <a:endParaRPr lang="en-US" sz="1100"/>
            </a:p>
          </xdr:txBody>
        </xdr:sp>
      </mc:Fallback>
    </mc:AlternateContent>
    <xdr:clientData/>
  </xdr:oneCellAnchor>
  <xdr:oneCellAnchor>
    <xdr:from>
      <xdr:col>2</xdr:col>
      <xdr:colOff>300990</xdr:colOff>
      <xdr:row>17</xdr:row>
      <xdr:rowOff>161925</xdr:rowOff>
    </xdr:from>
    <xdr:ext cx="5537029" cy="197298"/>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xmlns="" id="{8D4C8EB5-737E-44CF-8351-0AC37740E9D1}"/>
                </a:ext>
              </a:extLst>
            </xdr:cNvPr>
            <xdr:cNvSpPr txBox="1"/>
          </xdr:nvSpPr>
          <xdr:spPr>
            <a:xfrm>
              <a:off x="1687830" y="478726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𝑙𝑠</m:t>
                            </m:r>
                          </m:sub>
                        </m:sSub>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𝑆𝐺</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𝑙𝑠</m:t>
                            </m:r>
                          </m:sub>
                        </m:sSub>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𝑙𝑠</m:t>
                                </m:r>
                              </m:sub>
                            </m:sSub>
                          </m:sub>
                        </m:sSub>
                        <m:r>
                          <a:rPr lang="en-US" sz="1100" b="0" i="1">
                            <a:latin typeface="Cambria Math" panose="02040503050406030204" pitchFamily="18" charset="0"/>
                            <a:ea typeface="Cambria Math" panose="02040503050406030204" pitchFamily="18" charset="0"/>
                          </a:rPr>
                          <m:t>∗12</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m:t>
                            </m:r>
                          </m:e>
                          <m:sub>
                            <m:r>
                              <a:rPr lang="en-US" sz="1100" b="0" i="1">
                                <a:latin typeface="Cambria Math" panose="02040503050406030204" pitchFamily="18" charset="0"/>
                                <a:ea typeface="Cambria Math" panose="02040503050406030204" pitchFamily="18" charset="0"/>
                              </a:rPr>
                              <m:t>2</m:t>
                            </m:r>
                          </m:sub>
                        </m:sSub>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𝑠𝑖𝑔𝑛</m:t>
                    </m:r>
                    <m:r>
                      <a:rPr lang="en-US" sz="1100" b="0" i="1">
                        <a:latin typeface="Cambria Math" panose="02040503050406030204" pitchFamily="18" charset="0"/>
                        <a:ea typeface="Cambria Math" panose="02040503050406030204" pitchFamily="18" charset="0"/>
                      </a:rPr>
                      <m:t> </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𝑙𝑠</m:t>
                                </m:r>
                              </m:sub>
                            </m:sSub>
                          </m:sub>
                        </m:sSub>
                      </m:e>
                    </m:d>
                  </m:oMath>
                </m:oMathPara>
              </a14:m>
              <a:endParaRPr lang="en-US" sz="1100"/>
            </a:p>
          </xdr:txBody>
        </xdr:sp>
      </mc:Choice>
      <mc:Fallback xmlns="">
        <xdr:sp macro="" textlink="">
          <xdr:nvSpPr>
            <xdr:cNvPr id="136" name="TextBox 135">
              <a:extLst>
                <a:ext uri="{FF2B5EF4-FFF2-40B4-BE49-F238E27FC236}">
                  <a16:creationId xmlns:a16="http://schemas.microsoft.com/office/drawing/2014/main" id="{8D4C8EB5-737E-44CF-8351-0AC37740E9D1}"/>
                </a:ext>
              </a:extLst>
            </xdr:cNvPr>
            <xdr:cNvSpPr txBox="1"/>
          </xdr:nvSpPr>
          <xdr:spPr>
            <a:xfrm>
              <a:off x="1687830" y="4787265"/>
              <a:ext cx="5537029" cy="197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𝐻𝑇𝐸〗_(〖𝑚𝑎𝑥〗_𝑙𝑠 )=|(𝑇−𝑆_2 )∗〖𝑆𝐺〗_𝑙𝑠∗</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𝑙𝑠∗</a:t>
              </a:r>
              <a:r>
                <a:rPr lang="en-US" sz="1100" b="0" i="0">
                  <a:latin typeface="Cambria Math" panose="02040503050406030204" pitchFamily="18" charset="0"/>
                  <a:ea typeface="Cambria Math" panose="02040503050406030204" pitchFamily="18" charset="0"/>
                </a:rPr>
                <a:t>∆𝑇_(〖𝑎𝑚𝑏_𝑚𝑎𝑥〗_𝑙𝑠 )∗12|∗𝑠𝑖𝑔𝑛 (𝑇−𝑆_2 )∗𝑠𝑖𝑔𝑛 (∆𝑇_(〖𝑎𝑚𝑏_𝑚𝑎𝑥〗_𝑙𝑠 ) )</a:t>
              </a:r>
              <a:endParaRPr lang="en-US" sz="1100"/>
            </a:p>
          </xdr:txBody>
        </xdr:sp>
      </mc:Fallback>
    </mc:AlternateContent>
    <xdr:clientData/>
  </xdr:oneCellAnchor>
  <xdr:oneCellAnchor>
    <xdr:from>
      <xdr:col>2</xdr:col>
      <xdr:colOff>365760</xdr:colOff>
      <xdr:row>19</xdr:row>
      <xdr:rowOff>186690</xdr:rowOff>
    </xdr:from>
    <xdr:ext cx="1987275" cy="190886"/>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xmlns="" id="{DDB7D986-FF32-4888-911D-A6A422ABC564}"/>
                </a:ext>
              </a:extLst>
            </xdr:cNvPr>
            <xdr:cNvSpPr txBox="1"/>
          </xdr:nvSpPr>
          <xdr:spPr>
            <a:xfrm>
              <a:off x="1752600" y="5627370"/>
              <a:ext cx="1987275" cy="190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𝑚𝑖𝑛</m:t>
                            </m:r>
                          </m:e>
                          <m:sub>
                            <m:r>
                              <a:rPr lang="en-US" sz="1100" b="0" i="1">
                                <a:latin typeface="Cambria Math" panose="02040503050406030204" pitchFamily="18" charset="0"/>
                              </a:rPr>
                              <m:t>𝑙𝑠</m:t>
                            </m:r>
                          </m:sub>
                        </m:sSub>
                      </m:sub>
                    </m:sSub>
                  </m:oMath>
                </m:oMathPara>
              </a14:m>
              <a:endParaRPr lang="en-US" sz="1100"/>
            </a:p>
          </xdr:txBody>
        </xdr:sp>
      </mc:Choice>
      <mc:Fallback xmlns="">
        <xdr:sp macro="" textlink="">
          <xdr:nvSpPr>
            <xdr:cNvPr id="137" name="TextBox 136">
              <a:extLst>
                <a:ext uri="{FF2B5EF4-FFF2-40B4-BE49-F238E27FC236}">
                  <a16:creationId xmlns:a16="http://schemas.microsoft.com/office/drawing/2014/main" id="{DDB7D986-FF32-4888-911D-A6A422ABC564}"/>
                </a:ext>
              </a:extLst>
            </xdr:cNvPr>
            <xdr:cNvSpPr txBox="1"/>
          </xdr:nvSpPr>
          <xdr:spPr>
            <a:xfrm>
              <a:off x="1752600" y="5627370"/>
              <a:ext cx="1987275" cy="190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𝐻𝑇𝐸〗_𝑚𝑖𝑛=〖𝐻𝑇𝐸〗_(〖𝑚𝑖𝑛〗_ℎ𝑠 )+〖𝐻𝑇𝐸〗_(〖𝑚𝑖𝑛〗_𝑙𝑠 )</a:t>
              </a:r>
              <a:endParaRPr lang="en-US" sz="1100"/>
            </a:p>
          </xdr:txBody>
        </xdr:sp>
      </mc:Fallback>
    </mc:AlternateContent>
    <xdr:clientData/>
  </xdr:oneCellAnchor>
  <xdr:oneCellAnchor>
    <xdr:from>
      <xdr:col>2</xdr:col>
      <xdr:colOff>312420</xdr:colOff>
      <xdr:row>21</xdr:row>
      <xdr:rowOff>179070</xdr:rowOff>
    </xdr:from>
    <xdr:ext cx="2118016" cy="185500"/>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xmlns="" id="{89C55434-4448-4848-8242-2D96338C5A50}"/>
                </a:ext>
              </a:extLst>
            </xdr:cNvPr>
            <xdr:cNvSpPr txBox="1"/>
          </xdr:nvSpPr>
          <xdr:spPr>
            <a:xfrm>
              <a:off x="1699260" y="6435090"/>
              <a:ext cx="2118016" cy="185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h𝑠</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𝑚𝑎𝑥</m:t>
                            </m:r>
                          </m:e>
                          <m:sub>
                            <m:r>
                              <a:rPr lang="en-US" sz="1100" b="0" i="1">
                                <a:latin typeface="Cambria Math" panose="02040503050406030204" pitchFamily="18" charset="0"/>
                              </a:rPr>
                              <m:t>𝑙𝑠</m:t>
                            </m:r>
                          </m:sub>
                        </m:sSub>
                      </m:sub>
                    </m:sSub>
                  </m:oMath>
                </m:oMathPara>
              </a14:m>
              <a:endParaRPr lang="en-US" sz="1100"/>
            </a:p>
          </xdr:txBody>
        </xdr:sp>
      </mc:Choice>
      <mc:Fallback xmlns="">
        <xdr:sp macro="" textlink="">
          <xdr:nvSpPr>
            <xdr:cNvPr id="138" name="TextBox 137">
              <a:extLst>
                <a:ext uri="{FF2B5EF4-FFF2-40B4-BE49-F238E27FC236}">
                  <a16:creationId xmlns:a16="http://schemas.microsoft.com/office/drawing/2014/main" id="{89C55434-4448-4848-8242-2D96338C5A50}"/>
                </a:ext>
              </a:extLst>
            </xdr:cNvPr>
            <xdr:cNvSpPr txBox="1"/>
          </xdr:nvSpPr>
          <xdr:spPr>
            <a:xfrm>
              <a:off x="1699260" y="6435090"/>
              <a:ext cx="2118016" cy="185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𝐻𝑇𝐸〗_𝑚𝑎𝑥=〖𝐻𝑇𝐸〗_(〖𝑚𝑎𝑥〗_ℎ𝑠 )+〖𝐻𝑇𝐸〗_(〖𝑚𝑎𝑥〗_𝑙𝑠 )</a:t>
              </a:r>
              <a:endParaRPr lang="en-US" sz="1100"/>
            </a:p>
          </xdr:txBody>
        </xdr:sp>
      </mc:Fallback>
    </mc:AlternateContent>
    <xdr:clientData/>
  </xdr:oneCellAnchor>
  <xdr:oneCellAnchor>
    <xdr:from>
      <xdr:col>2</xdr:col>
      <xdr:colOff>281940</xdr:colOff>
      <xdr:row>23</xdr:row>
      <xdr:rowOff>171450</xdr:rowOff>
    </xdr:from>
    <xdr:ext cx="5180714" cy="196913"/>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xmlns="" id="{DCFA9BDF-F55E-40B0-A4C2-DC982055B43B}"/>
                </a:ext>
              </a:extLst>
            </xdr:cNvPr>
            <xdr:cNvSpPr txBox="1"/>
          </xdr:nvSpPr>
          <xdr:spPr>
            <a:xfrm>
              <a:off x="1668780" y="72428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39" name="TextBox 138">
              <a:extLst>
                <a:ext uri="{FF2B5EF4-FFF2-40B4-BE49-F238E27FC236}">
                  <a16:creationId xmlns:a16="http://schemas.microsoft.com/office/drawing/2014/main" id="{DCFA9BDF-F55E-40B0-A4C2-DC982055B43B}"/>
                </a:ext>
              </a:extLst>
            </xdr:cNvPr>
            <xdr:cNvSpPr txBox="1"/>
          </xdr:nvSpPr>
          <xdr:spPr>
            <a:xfrm>
              <a:off x="1668780" y="72428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𝐶𝑉𝑅𝐻𝐴〗_𝐻𝑆=(〖𝑋𝑡𝑚𝑟𝑉𝑜𝑙〗_𝐻𝑆+〖𝐿𝑎𝑚𝑏〗_𝐻𝑆∗〖𝐶𝑎𝑝𝑉𝑜𝑙〗_𝐻𝑆∗12)∗(𝑇_(〖𝑎𝑚𝑏_𝑚𝑎𝑥〗_𝐻𝑆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251460</xdr:colOff>
      <xdr:row>25</xdr:row>
      <xdr:rowOff>156210</xdr:rowOff>
    </xdr:from>
    <xdr:ext cx="5180714" cy="196913"/>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xmlns="" id="{04C8CC2D-DD7E-4987-85B0-139EDC8A7585}"/>
                </a:ext>
              </a:extLst>
            </xdr:cNvPr>
            <xdr:cNvSpPr txBox="1"/>
          </xdr:nvSpPr>
          <xdr:spPr>
            <a:xfrm>
              <a:off x="1638300" y="80429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0" name="TextBox 139">
              <a:extLst>
                <a:ext uri="{FF2B5EF4-FFF2-40B4-BE49-F238E27FC236}">
                  <a16:creationId xmlns:a16="http://schemas.microsoft.com/office/drawing/2014/main" id="{04C8CC2D-DD7E-4987-85B0-139EDC8A7585}"/>
                </a:ext>
              </a:extLst>
            </xdr:cNvPr>
            <xdr:cNvSpPr txBox="1"/>
          </xdr:nvSpPr>
          <xdr:spPr>
            <a:xfrm>
              <a:off x="1638300" y="80429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𝐶𝑉𝑅𝐻𝐴〗_𝐻𝑆=(〖𝑋𝑡𝑚𝑟𝑉𝑜𝑙〗_𝐻𝑆+〖𝐿𝑎𝑚𝑏〗_𝐻𝑆∗〖𝐶𝑎𝑝𝑉𝑜𝑙〗_𝐻𝑆∗12)∗(𝑇_(〖𝑎𝑚𝑏_𝑚𝑖𝑛〗_𝐻𝑆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198120</xdr:colOff>
      <xdr:row>27</xdr:row>
      <xdr:rowOff>140970</xdr:rowOff>
    </xdr:from>
    <xdr:ext cx="5180714" cy="196913"/>
    <mc:AlternateContent xmlns:mc="http://schemas.openxmlformats.org/markup-compatibility/2006" xmlns:a14="http://schemas.microsoft.com/office/drawing/2010/main">
      <mc:Choice Requires="a14">
        <xdr:sp macro="" textlink="">
          <xdr:nvSpPr>
            <xdr:cNvPr id="145" name="TextBox 140">
              <a:extLst>
                <a:ext uri="{FF2B5EF4-FFF2-40B4-BE49-F238E27FC236}">
                  <a16:creationId xmlns:a16="http://schemas.microsoft.com/office/drawing/2014/main" xmlns="" id="{4C60F570-4F43-4B25-83A9-DE863857E45B}"/>
                </a:ext>
              </a:extLst>
            </xdr:cNvPr>
            <xdr:cNvSpPr txBox="1"/>
          </xdr:nvSpPr>
          <xdr:spPr>
            <a:xfrm>
              <a:off x="1584960" y="88430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1" name="TextBox 140">
              <a:extLst>
                <a:ext uri="{FF2B5EF4-FFF2-40B4-BE49-F238E27FC236}">
                  <a16:creationId xmlns:a16="http://schemas.microsoft.com/office/drawing/2014/main" id="{4C60F570-4F43-4B25-83A9-DE863857E45B}"/>
                </a:ext>
              </a:extLst>
            </xdr:cNvPr>
            <xdr:cNvSpPr txBox="1"/>
          </xdr:nvSpPr>
          <xdr:spPr>
            <a:xfrm>
              <a:off x="1584960" y="8843010"/>
              <a:ext cx="51807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𝐶𝑉𝑅𝐻𝐴〗_𝐻𝑆=(〖𝑋𝑡𝑚𝑟𝑉𝑜𝑙〗_𝐻𝑆+〖𝐿𝑎𝑚𝑏〗_𝐻𝑆∗〖𝐶𝑎𝑝𝑉𝑜𝑙〗_𝐻𝑆∗12)∗(𝑇_(〖𝑎𝑚𝑏_𝑙𝑧𝑎〗_𝐻𝑆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200025</xdr:colOff>
      <xdr:row>29</xdr:row>
      <xdr:rowOff>179070</xdr:rowOff>
    </xdr:from>
    <xdr:ext cx="5034327" cy="196913"/>
    <mc:AlternateContent xmlns:mc="http://schemas.openxmlformats.org/markup-compatibility/2006" xmlns:a14="http://schemas.microsoft.com/office/drawing/2010/main">
      <mc:Choice Requires="a14">
        <xdr:sp macro="" textlink="">
          <xdr:nvSpPr>
            <xdr:cNvPr id="166" name="TextBox 142">
              <a:extLst>
                <a:ext uri="{FF2B5EF4-FFF2-40B4-BE49-F238E27FC236}">
                  <a16:creationId xmlns:a16="http://schemas.microsoft.com/office/drawing/2014/main" xmlns="" id="{44DA6B2C-D201-46A5-9991-9F935D859116}"/>
                </a:ext>
              </a:extLst>
            </xdr:cNvPr>
            <xdr:cNvSpPr txBox="1"/>
          </xdr:nvSpPr>
          <xdr:spPr>
            <a:xfrm>
              <a:off x="1590675" y="9627870"/>
              <a:ext cx="5034327"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3" name="TextBox 142">
              <a:extLst>
                <a:ext uri="{FF2B5EF4-FFF2-40B4-BE49-F238E27FC236}">
                  <a16:creationId xmlns:a16="http://schemas.microsoft.com/office/drawing/2014/main" id="{44DA6B2C-D201-46A5-9991-9F935D859116}"/>
                </a:ext>
              </a:extLst>
            </xdr:cNvPr>
            <xdr:cNvSpPr txBox="1"/>
          </xdr:nvSpPr>
          <xdr:spPr>
            <a:xfrm>
              <a:off x="1590675" y="9627870"/>
              <a:ext cx="5034327"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𝐶𝑉𝑅𝐻𝐴〗_𝐿𝑆=(〖𝑋𝑡𝑚𝑟𝑉𝑜𝑙〗_𝐿𝑆+〖𝐿𝑎𝑚𝑏〗_𝐿𝑆∗〖𝐶𝑎𝑝𝑉𝑜𝑙〗_𝐿𝑆∗12)∗(𝑇_(〖𝑎𝑚𝑏_𝑚𝑎𝑥〗_𝐿𝑆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219075</xdr:colOff>
      <xdr:row>31</xdr:row>
      <xdr:rowOff>226695</xdr:rowOff>
    </xdr:from>
    <xdr:ext cx="4923014" cy="196913"/>
    <mc:AlternateContent xmlns:mc="http://schemas.openxmlformats.org/markup-compatibility/2006" xmlns:a14="http://schemas.microsoft.com/office/drawing/2010/main">
      <mc:Choice Requires="a14">
        <xdr:sp macro="" textlink="">
          <xdr:nvSpPr>
            <xdr:cNvPr id="176" name="TextBox 143">
              <a:extLst>
                <a:ext uri="{FF2B5EF4-FFF2-40B4-BE49-F238E27FC236}">
                  <a16:creationId xmlns:a16="http://schemas.microsoft.com/office/drawing/2014/main" xmlns="" id="{4B0B7250-8A89-4F20-A17E-7F9892412275}"/>
                </a:ext>
              </a:extLst>
            </xdr:cNvPr>
            <xdr:cNvSpPr txBox="1"/>
          </xdr:nvSpPr>
          <xdr:spPr>
            <a:xfrm>
              <a:off x="1609725" y="10485120"/>
              <a:ext cx="49230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4" name="TextBox 143">
              <a:extLst>
                <a:ext uri="{FF2B5EF4-FFF2-40B4-BE49-F238E27FC236}">
                  <a16:creationId xmlns:a16="http://schemas.microsoft.com/office/drawing/2014/main" id="{4B0B7250-8A89-4F20-A17E-7F9892412275}"/>
                </a:ext>
              </a:extLst>
            </xdr:cNvPr>
            <xdr:cNvSpPr txBox="1"/>
          </xdr:nvSpPr>
          <xdr:spPr>
            <a:xfrm>
              <a:off x="1609725" y="10485120"/>
              <a:ext cx="4923014"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𝐶𝑉𝑅𝐶𝐴〗_𝐿𝑆=(〖𝑋𝑡𝑚𝑟𝑉𝑜𝑙〗_𝐿𝑆+〖𝐿𝑎𝑚𝑏〗_𝐿𝑆∗〖𝐶𝑎𝑝𝑉𝑜𝑙〗_𝐿𝑆∗12)∗(𝑇_(〖𝑎𝑚𝑏_𝑚𝑖𝑛〗_𝐿𝑆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209550</xdr:colOff>
      <xdr:row>33</xdr:row>
      <xdr:rowOff>150495</xdr:rowOff>
    </xdr:from>
    <xdr:ext cx="4848122" cy="196913"/>
    <mc:AlternateContent xmlns:mc="http://schemas.openxmlformats.org/markup-compatibility/2006" xmlns:a14="http://schemas.microsoft.com/office/drawing/2010/main">
      <mc:Choice Requires="a14">
        <xdr:sp macro="" textlink="">
          <xdr:nvSpPr>
            <xdr:cNvPr id="185" name="TextBox 144">
              <a:extLst>
                <a:ext uri="{FF2B5EF4-FFF2-40B4-BE49-F238E27FC236}">
                  <a16:creationId xmlns:a16="http://schemas.microsoft.com/office/drawing/2014/main" xmlns="" id="{F0A1E1EF-2933-4351-86B5-8ABE85A83880}"/>
                </a:ext>
              </a:extLst>
            </xdr:cNvPr>
            <xdr:cNvSpPr txBox="1"/>
          </xdr:nvSpPr>
          <xdr:spPr>
            <a:xfrm>
              <a:off x="1600200" y="11218545"/>
              <a:ext cx="4848122"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𝑋𝑡𝑚𝑟𝑉𝑜𝑙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𝐿𝑎𝑚𝑏</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𝑎𝑚𝑏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5" name="TextBox 144">
              <a:extLst>
                <a:ext uri="{FF2B5EF4-FFF2-40B4-BE49-F238E27FC236}">
                  <a16:creationId xmlns:a16="http://schemas.microsoft.com/office/drawing/2014/main" id="{F0A1E1EF-2933-4351-86B5-8ABE85A83880}"/>
                </a:ext>
              </a:extLst>
            </xdr:cNvPr>
            <xdr:cNvSpPr txBox="1"/>
          </xdr:nvSpPr>
          <xdr:spPr>
            <a:xfrm>
              <a:off x="1600200" y="11218545"/>
              <a:ext cx="4848122" cy="196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𝐶𝑉𝑅𝐼𝐴〗_𝐿𝑆=(〖𝑋𝑡𝑚𝑟𝑉𝑜𝑙〗_𝐿𝑆+〖𝐿𝑎𝑚𝑏〗_𝐿𝑆∗〖𝐶𝑎𝑝𝑉𝑜𝑙〗_𝐿𝑆∗12)∗(𝑇_(〖𝑎𝑚𝑏_𝑙𝑧𝑎〗_𝐿𝑆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180975</xdr:colOff>
      <xdr:row>107</xdr:row>
      <xdr:rowOff>160020</xdr:rowOff>
    </xdr:from>
    <xdr:ext cx="5068119" cy="253339"/>
    <mc:AlternateContent xmlns:mc="http://schemas.openxmlformats.org/markup-compatibility/2006" xmlns:a14="http://schemas.microsoft.com/office/drawing/2010/main">
      <mc:Choice Requires="a14">
        <xdr:sp macro="" textlink="">
          <xdr:nvSpPr>
            <xdr:cNvPr id="258" name="TextBox 145">
              <a:extLst>
                <a:ext uri="{FF2B5EF4-FFF2-40B4-BE49-F238E27FC236}">
                  <a16:creationId xmlns:a16="http://schemas.microsoft.com/office/drawing/2014/main" xmlns="" id="{6293C27E-C93A-4017-9BAE-11E0D43FA3A6}"/>
                </a:ext>
              </a:extLst>
            </xdr:cNvPr>
            <xdr:cNvSpPr txBox="1"/>
          </xdr:nvSpPr>
          <xdr:spPr>
            <a:xfrm>
              <a:off x="1571625" y="12037695"/>
              <a:ext cx="5068119"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6" name="TextBox 145">
              <a:extLst>
                <a:ext uri="{FF2B5EF4-FFF2-40B4-BE49-F238E27FC236}">
                  <a16:creationId xmlns:a16="http://schemas.microsoft.com/office/drawing/2014/main" id="{6293C27E-C93A-4017-9BAE-11E0D43FA3A6}"/>
                </a:ext>
              </a:extLst>
            </xdr:cNvPr>
            <xdr:cNvSpPr txBox="1"/>
          </xdr:nvSpPr>
          <xdr:spPr>
            <a:xfrm>
              <a:off x="1571625" y="12037695"/>
              <a:ext cx="5068119"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𝐶𝑉𝑅𝐻𝑃〗_𝐻𝑆=(𝑆𝑒𝑎𝑙〖𝑉𝑜𝑙〗_𝐻𝑆+〖𝐿_𝑝𝑟𝑜𝑐〗_𝐻𝑆∗〖𝐶𝑎𝑝𝑉𝑜𝑙〗_𝐻𝑆∗12)∗(𝑇_(〖𝑝𝑟𝑜𝑐_𝑚𝑎𝑥〗_𝐻𝑆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171450</xdr:colOff>
      <xdr:row>109</xdr:row>
      <xdr:rowOff>93345</xdr:rowOff>
    </xdr:from>
    <xdr:ext cx="5161541" cy="253339"/>
    <mc:AlternateContent xmlns:mc="http://schemas.openxmlformats.org/markup-compatibility/2006" xmlns:a14="http://schemas.microsoft.com/office/drawing/2010/main">
      <mc:Choice Requires="a14">
        <xdr:sp macro="" textlink="">
          <xdr:nvSpPr>
            <xdr:cNvPr id="267" name="TextBox 146">
              <a:extLst>
                <a:ext uri="{FF2B5EF4-FFF2-40B4-BE49-F238E27FC236}">
                  <a16:creationId xmlns:a16="http://schemas.microsoft.com/office/drawing/2014/main" xmlns="" id="{2131E824-9050-403B-B80C-94F8E4091983}"/>
                </a:ext>
              </a:extLst>
            </xdr:cNvPr>
            <xdr:cNvSpPr txBox="1"/>
          </xdr:nvSpPr>
          <xdr:spPr>
            <a:xfrm>
              <a:off x="1562100" y="12780645"/>
              <a:ext cx="516154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𝑝𝑟𝑜𝑐𝑏</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7" name="TextBox 146">
              <a:extLst>
                <a:ext uri="{FF2B5EF4-FFF2-40B4-BE49-F238E27FC236}">
                  <a16:creationId xmlns:a16="http://schemas.microsoft.com/office/drawing/2014/main" id="{2131E824-9050-403B-B80C-94F8E4091983}"/>
                </a:ext>
              </a:extLst>
            </xdr:cNvPr>
            <xdr:cNvSpPr txBox="1"/>
          </xdr:nvSpPr>
          <xdr:spPr>
            <a:xfrm>
              <a:off x="1562100" y="12780645"/>
              <a:ext cx="516154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𝐶𝑉𝑅𝐶𝑃〗_𝐻𝑆=(𝑆𝑒𝑎𝑙〖𝑉𝑜𝑙〗_𝐻𝑆+〖𝐿_𝑝𝑟𝑜𝑐〗_𝐻𝑆∗〖𝐶𝑎𝑝𝑉𝑜𝑙〗_𝐻𝑆∗12)∗(𝑇_(〖𝑝𝑟𝑜𝑐𝑏_𝑚𝑖𝑛〗_𝐻𝑆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171450</xdr:colOff>
      <xdr:row>111</xdr:row>
      <xdr:rowOff>150495</xdr:rowOff>
    </xdr:from>
    <xdr:ext cx="5057795" cy="253339"/>
    <mc:AlternateContent xmlns:mc="http://schemas.openxmlformats.org/markup-compatibility/2006" xmlns:a14="http://schemas.microsoft.com/office/drawing/2010/main">
      <mc:Choice Requires="a14">
        <xdr:sp macro="" textlink="">
          <xdr:nvSpPr>
            <xdr:cNvPr id="278" name="TextBox 147">
              <a:extLst>
                <a:ext uri="{FF2B5EF4-FFF2-40B4-BE49-F238E27FC236}">
                  <a16:creationId xmlns:a16="http://schemas.microsoft.com/office/drawing/2014/main" xmlns="" id="{F79AEAEA-9589-46CB-A775-D607C9D60280}"/>
                </a:ext>
              </a:extLst>
            </xdr:cNvPr>
            <xdr:cNvSpPr txBox="1"/>
          </xdr:nvSpPr>
          <xdr:spPr>
            <a:xfrm>
              <a:off x="1562100" y="13647420"/>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𝐻𝑆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𝑝𝑟𝑜𝑐𝑏</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48" name="TextBox 147">
              <a:extLst>
                <a:ext uri="{FF2B5EF4-FFF2-40B4-BE49-F238E27FC236}">
                  <a16:creationId xmlns:a16="http://schemas.microsoft.com/office/drawing/2014/main" id="{F79AEAEA-9589-46CB-A775-D607C9D60280}"/>
                </a:ext>
              </a:extLst>
            </xdr:cNvPr>
            <xdr:cNvSpPr txBox="1"/>
          </xdr:nvSpPr>
          <xdr:spPr>
            <a:xfrm>
              <a:off x="1562100" y="13647420"/>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𝐶𝑉𝑅𝐼𝑃〗_𝐻𝑆=(𝑆𝑒𝑎𝑙〖𝑉𝑜𝑙〗_𝐻𝑆+〖𝐿_𝑝𝑟𝑜𝑐〗_𝐻𝑆∗〖𝐶𝑎𝑝𝑉𝑜𝑙〗_𝐻𝑆∗12)∗(𝑇_(〖𝑝𝑟𝑜𝑐𝑏_𝑙𝑧𝑎〗_𝐻𝑆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𝐻𝑆</a:t>
              </a:r>
              <a:endParaRPr lang="en-US" sz="1100"/>
            </a:p>
          </xdr:txBody>
        </xdr:sp>
      </mc:Fallback>
    </mc:AlternateContent>
    <xdr:clientData/>
  </xdr:oneCellAnchor>
  <xdr:oneCellAnchor>
    <xdr:from>
      <xdr:col>2</xdr:col>
      <xdr:colOff>152400</xdr:colOff>
      <xdr:row>113</xdr:row>
      <xdr:rowOff>131445</xdr:rowOff>
    </xdr:from>
    <xdr:ext cx="5057795" cy="253339"/>
    <mc:AlternateContent xmlns:mc="http://schemas.openxmlformats.org/markup-compatibility/2006" xmlns:a14="http://schemas.microsoft.com/office/drawing/2010/main">
      <mc:Choice Requires="a14">
        <xdr:sp macro="" textlink="">
          <xdr:nvSpPr>
            <xdr:cNvPr id="300" name="TextBox 148">
              <a:extLst>
                <a:ext uri="{FF2B5EF4-FFF2-40B4-BE49-F238E27FC236}">
                  <a16:creationId xmlns:a16="http://schemas.microsoft.com/office/drawing/2014/main" xmlns="" id="{2603FB50-6BB6-44BF-B902-32C843E26855}"/>
                </a:ext>
              </a:extLst>
            </xdr:cNvPr>
            <xdr:cNvSpPr txBox="1"/>
          </xdr:nvSpPr>
          <xdr:spPr>
            <a:xfrm>
              <a:off x="1543050" y="14437995"/>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𝐶𝑉𝑅𝐻𝑃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49" name="TextBox 148">
              <a:extLst>
                <a:ext uri="{FF2B5EF4-FFF2-40B4-BE49-F238E27FC236}">
                  <a16:creationId xmlns:a16="http://schemas.microsoft.com/office/drawing/2014/main" id="{2603FB50-6BB6-44BF-B902-32C843E26855}"/>
                </a:ext>
              </a:extLst>
            </xdr:cNvPr>
            <xdr:cNvSpPr txBox="1"/>
          </xdr:nvSpPr>
          <xdr:spPr>
            <a:xfrm>
              <a:off x="1543050" y="14437995"/>
              <a:ext cx="5057795"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𝐶𝑉𝑅𝐻𝑃〗_𝐿𝑆=(𝑆𝑒𝑎𝑙〖𝑉𝑜𝑙〗_𝐿𝑆+〖𝐿_𝑝𝑟𝑜𝑐〗_𝐿𝑆∗〖𝐶𝑎𝑝𝑉𝑜𝑙〗_𝐿𝑆∗12)∗(𝑇_(〖𝑝𝑟𝑜𝑐_𝑚𝑎𝑥〗_𝐿𝑆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142875</xdr:colOff>
      <xdr:row>115</xdr:row>
      <xdr:rowOff>140970</xdr:rowOff>
    </xdr:from>
    <xdr:ext cx="4975721" cy="253339"/>
    <mc:AlternateContent xmlns:mc="http://schemas.openxmlformats.org/markup-compatibility/2006" xmlns:a14="http://schemas.microsoft.com/office/drawing/2010/main">
      <mc:Choice Requires="a14">
        <xdr:sp macro="" textlink="">
          <xdr:nvSpPr>
            <xdr:cNvPr id="308" name="TextBox 149">
              <a:extLst>
                <a:ext uri="{FF2B5EF4-FFF2-40B4-BE49-F238E27FC236}">
                  <a16:creationId xmlns:a16="http://schemas.microsoft.com/office/drawing/2014/main" xmlns="" id="{31E5AB3A-95F4-4889-9722-127DFC09FFEC}"/>
                </a:ext>
              </a:extLst>
            </xdr:cNvPr>
            <xdr:cNvSpPr txBox="1"/>
          </xdr:nvSpPr>
          <xdr:spPr>
            <a:xfrm>
              <a:off x="1533525" y="15257145"/>
              <a:ext cx="497572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50" name="TextBox 149">
              <a:extLst>
                <a:ext uri="{FF2B5EF4-FFF2-40B4-BE49-F238E27FC236}">
                  <a16:creationId xmlns:a16="http://schemas.microsoft.com/office/drawing/2014/main" id="{31E5AB3A-95F4-4889-9722-127DFC09FFEC}"/>
                </a:ext>
              </a:extLst>
            </xdr:cNvPr>
            <xdr:cNvSpPr txBox="1"/>
          </xdr:nvSpPr>
          <xdr:spPr>
            <a:xfrm>
              <a:off x="1533525" y="15257145"/>
              <a:ext cx="4975721"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𝐶𝑉𝑅𝐶𝑃〗_𝐿𝑆=(𝑆𝑒𝑎𝑙〖𝑉𝑜𝑙〗_𝐿𝑆+〖𝐿_𝑝𝑟𝑜𝑐〗_𝐿𝑆∗〖𝐶𝑎𝑝𝑉𝑜𝑙〗_𝐿𝑆∗12)∗(𝑇_(〖𝑝𝑟𝑜𝑐_𝑚𝑖𝑛〗_𝐿𝑆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95250</xdr:colOff>
      <xdr:row>117</xdr:row>
      <xdr:rowOff>112395</xdr:rowOff>
    </xdr:from>
    <xdr:ext cx="4775666" cy="253339"/>
    <mc:AlternateContent xmlns:mc="http://schemas.openxmlformats.org/markup-compatibility/2006" xmlns:a14="http://schemas.microsoft.com/office/drawing/2010/main">
      <mc:Choice Requires="a14">
        <xdr:sp macro="" textlink="">
          <xdr:nvSpPr>
            <xdr:cNvPr id="315" name="TextBox 150">
              <a:extLst>
                <a:ext uri="{FF2B5EF4-FFF2-40B4-BE49-F238E27FC236}">
                  <a16:creationId xmlns:a16="http://schemas.microsoft.com/office/drawing/2014/main" xmlns="" id="{20AF6448-6822-421B-A908-28974DEB6A5A}"/>
                </a:ext>
              </a:extLst>
            </xdr:cNvPr>
            <xdr:cNvSpPr txBox="1"/>
          </xdr:nvSpPr>
          <xdr:spPr>
            <a:xfrm>
              <a:off x="1485900" y="16038195"/>
              <a:ext cx="4775666"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𝐿𝑆</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𝑆𝑒𝑎𝑙</m:t>
                        </m:r>
                        <m:sSub>
                          <m:sSubPr>
                            <m:ctrlPr>
                              <a:rPr lang="en-US" sz="1100" b="0" i="1">
                                <a:latin typeface="Cambria Math" panose="02040503050406030204" pitchFamily="18" charset="0"/>
                              </a:rPr>
                            </m:ctrlPr>
                          </m:sSubPr>
                          <m:e>
                            <m:r>
                              <a:rPr lang="en-US" sz="1100" b="0" i="1">
                                <a:latin typeface="Cambria Math" panose="02040503050406030204" pitchFamily="18" charset="0"/>
                              </a:rPr>
                              <m:t>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𝑝𝑟𝑜𝑐</m:t>
                                </m:r>
                              </m:sub>
                            </m:sSub>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∗12</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51" name="TextBox 150">
              <a:extLst>
                <a:ext uri="{FF2B5EF4-FFF2-40B4-BE49-F238E27FC236}">
                  <a16:creationId xmlns:a16="http://schemas.microsoft.com/office/drawing/2014/main" id="{20AF6448-6822-421B-A908-28974DEB6A5A}"/>
                </a:ext>
              </a:extLst>
            </xdr:cNvPr>
            <xdr:cNvSpPr txBox="1"/>
          </xdr:nvSpPr>
          <xdr:spPr>
            <a:xfrm>
              <a:off x="1485900" y="16038195"/>
              <a:ext cx="4775666" cy="25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𝐶𝑉𝑅𝐼𝑃〗_𝐿𝑆=(𝑆𝑒𝑎𝑙〖𝑉𝑜𝑙〗_𝐿𝑆+〖𝐿_𝑝𝑟𝑜𝑐〗_𝐿𝑆∗〖𝐶𝑎𝑝𝑉𝑜𝑙〗_𝐿𝑆∗12)∗(𝑇_(〖𝑝𝑟𝑜𝑐_𝑙𝑧𝑎〗_𝐿𝑆 )−𝑇_𝑟𝑜𝑜𝑚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𝐿𝑆</a:t>
              </a:r>
              <a:endParaRPr lang="en-US" sz="1100"/>
            </a:p>
          </xdr:txBody>
        </xdr:sp>
      </mc:Fallback>
    </mc:AlternateContent>
    <xdr:clientData/>
  </xdr:oneCellAnchor>
  <xdr:oneCellAnchor>
    <xdr:from>
      <xdr:col>2</xdr:col>
      <xdr:colOff>219075</xdr:colOff>
      <xdr:row>119</xdr:row>
      <xdr:rowOff>61912</xdr:rowOff>
    </xdr:from>
    <xdr:ext cx="2498633" cy="172227"/>
    <mc:AlternateContent xmlns:mc="http://schemas.openxmlformats.org/markup-compatibility/2006" xmlns:a14="http://schemas.microsoft.com/office/drawing/2010/main">
      <mc:Choice Requires="a14">
        <xdr:sp macro="" textlink="">
          <xdr:nvSpPr>
            <xdr:cNvPr id="373" name="TextBox 151">
              <a:extLst>
                <a:ext uri="{FF2B5EF4-FFF2-40B4-BE49-F238E27FC236}">
                  <a16:creationId xmlns:a16="http://schemas.microsoft.com/office/drawing/2014/main" xmlns="" id="{DCC83896-454D-41C3-A0F3-FCF4BAF74BF9}"/>
                </a:ext>
              </a:extLst>
            </xdr:cNvPr>
            <xdr:cNvSpPr txBox="1"/>
          </xdr:nvSpPr>
          <xdr:spPr>
            <a:xfrm>
              <a:off x="1609725" y="16797337"/>
              <a:ext cx="24986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2" name="TextBox 151">
              <a:extLst>
                <a:ext uri="{FF2B5EF4-FFF2-40B4-BE49-F238E27FC236}">
                  <a16:creationId xmlns:a16="http://schemas.microsoft.com/office/drawing/2014/main" id="{DCC83896-454D-41C3-A0F3-FCF4BAF74BF9}"/>
                </a:ext>
              </a:extLst>
            </xdr:cNvPr>
            <xdr:cNvSpPr txBox="1"/>
          </xdr:nvSpPr>
          <xdr:spPr>
            <a:xfrm>
              <a:off x="1609725" y="16797337"/>
              <a:ext cx="24986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ℎ𝑠=〖𝐶𝑉𝑅𝐼𝐴〗_ℎ𝑠+〖𝐶𝑉𝑅𝐼𝑃〗_ℎ𝑠+〖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200025</xdr:colOff>
      <xdr:row>119</xdr:row>
      <xdr:rowOff>328612</xdr:rowOff>
    </xdr:from>
    <xdr:ext cx="2496709" cy="172227"/>
    <mc:AlternateContent xmlns:mc="http://schemas.openxmlformats.org/markup-compatibility/2006" xmlns:a14="http://schemas.microsoft.com/office/drawing/2010/main">
      <mc:Choice Requires="a14">
        <xdr:sp macro="" textlink="">
          <xdr:nvSpPr>
            <xdr:cNvPr id="371" name="TextBox 152">
              <a:extLst>
                <a:ext uri="{FF2B5EF4-FFF2-40B4-BE49-F238E27FC236}">
                  <a16:creationId xmlns:a16="http://schemas.microsoft.com/office/drawing/2014/main" xmlns="" id="{FC351C29-70CC-4D6B-8498-76541B8B75EC}"/>
                </a:ext>
              </a:extLst>
            </xdr:cNvPr>
            <xdr:cNvSpPr txBox="1"/>
          </xdr:nvSpPr>
          <xdr:spPr>
            <a:xfrm>
              <a:off x="1590675" y="17064037"/>
              <a:ext cx="24967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𝐶𝑉𝑅𝐼𝑃</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3" name="TextBox 152">
              <a:extLst>
                <a:ext uri="{FF2B5EF4-FFF2-40B4-BE49-F238E27FC236}">
                  <a16:creationId xmlns:a16="http://schemas.microsoft.com/office/drawing/2014/main" id="{FC351C29-70CC-4D6B-8498-76541B8B75EC}"/>
                </a:ext>
              </a:extLst>
            </xdr:cNvPr>
            <xdr:cNvSpPr txBox="1"/>
          </xdr:nvSpPr>
          <xdr:spPr>
            <a:xfrm>
              <a:off x="1590675" y="17064037"/>
              <a:ext cx="24967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𝑙𝑠=〖𝐶𝑉𝑅𝐼𝐴〗_𝑙𝑠+〖𝐶𝑉𝑅𝐼𝑃〗_𝑙𝑠+〖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a:t>
              </a:r>
              <a:endParaRPr lang="en-US" sz="1100"/>
            </a:p>
          </xdr:txBody>
        </xdr:sp>
      </mc:Fallback>
    </mc:AlternateContent>
    <xdr:clientData/>
  </xdr:oneCellAnchor>
  <xdr:oneCellAnchor>
    <xdr:from>
      <xdr:col>2</xdr:col>
      <xdr:colOff>171450</xdr:colOff>
      <xdr:row>121</xdr:row>
      <xdr:rowOff>80962</xdr:rowOff>
    </xdr:from>
    <xdr:ext cx="2697277" cy="172227"/>
    <mc:AlternateContent xmlns:mc="http://schemas.openxmlformats.org/markup-compatibility/2006" xmlns:a14="http://schemas.microsoft.com/office/drawing/2010/main">
      <mc:Choice Requires="a14">
        <xdr:sp macro="" textlink="">
          <xdr:nvSpPr>
            <xdr:cNvPr id="391" name="TextBox 153">
              <a:extLst>
                <a:ext uri="{FF2B5EF4-FFF2-40B4-BE49-F238E27FC236}">
                  <a16:creationId xmlns:a16="http://schemas.microsoft.com/office/drawing/2014/main" xmlns="" id="{E3D508CA-DB03-4A63-937D-2906F9CF8D03}"/>
                </a:ext>
              </a:extLst>
            </xdr:cNvPr>
            <xdr:cNvSpPr txBox="1"/>
          </xdr:nvSpPr>
          <xdr:spPr>
            <a:xfrm>
              <a:off x="1562100" y="1762601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4" name="TextBox 153">
              <a:extLst>
                <a:ext uri="{FF2B5EF4-FFF2-40B4-BE49-F238E27FC236}">
                  <a16:creationId xmlns:a16="http://schemas.microsoft.com/office/drawing/2014/main" id="{E3D508CA-DB03-4A63-937D-2906F9CF8D03}"/>
                </a:ext>
              </a:extLst>
            </xdr:cNvPr>
            <xdr:cNvSpPr txBox="1"/>
          </xdr:nvSpPr>
          <xdr:spPr>
            <a:xfrm>
              <a:off x="1562100" y="1762601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𝑉𝑜𝑙𝐼𝑀𝑖𝑛〗_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121</xdr:row>
      <xdr:rowOff>328612</xdr:rowOff>
    </xdr:from>
    <xdr:ext cx="2697277" cy="172227"/>
    <mc:AlternateContent xmlns:mc="http://schemas.openxmlformats.org/markup-compatibility/2006" xmlns:a14="http://schemas.microsoft.com/office/drawing/2010/main">
      <mc:Choice Requires="a14">
        <xdr:sp macro="" textlink="">
          <xdr:nvSpPr>
            <xdr:cNvPr id="389" name="TextBox 154">
              <a:extLst>
                <a:ext uri="{FF2B5EF4-FFF2-40B4-BE49-F238E27FC236}">
                  <a16:creationId xmlns:a16="http://schemas.microsoft.com/office/drawing/2014/main" xmlns="" id="{5ADF6CBA-C4BB-475A-92A6-1C94C380804B}"/>
                </a:ext>
              </a:extLst>
            </xdr:cNvPr>
            <xdr:cNvSpPr txBox="1"/>
          </xdr:nvSpPr>
          <xdr:spPr>
            <a:xfrm>
              <a:off x="1552575" y="1787366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5" name="TextBox 154">
              <a:extLst>
                <a:ext uri="{FF2B5EF4-FFF2-40B4-BE49-F238E27FC236}">
                  <a16:creationId xmlns:a16="http://schemas.microsoft.com/office/drawing/2014/main" id="{5ADF6CBA-C4BB-475A-92A6-1C94C380804B}"/>
                </a:ext>
              </a:extLst>
            </xdr:cNvPr>
            <xdr:cNvSpPr txBox="1"/>
          </xdr:nvSpPr>
          <xdr:spPr>
            <a:xfrm>
              <a:off x="1552575" y="17873662"/>
              <a:ext cx="2697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𝑉𝑜𝑙𝐼𝑀𝑖𝑛〗_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114300</xdr:colOff>
      <xdr:row>123</xdr:row>
      <xdr:rowOff>300037</xdr:rowOff>
    </xdr:from>
    <xdr:ext cx="2640916" cy="172227"/>
    <mc:AlternateContent xmlns:mc="http://schemas.openxmlformats.org/markup-compatibility/2006" xmlns:a14="http://schemas.microsoft.com/office/drawing/2010/main">
      <mc:Choice Requires="a14">
        <xdr:sp macro="" textlink="">
          <xdr:nvSpPr>
            <xdr:cNvPr id="405" name="TextBox 156">
              <a:extLst>
                <a:ext uri="{FF2B5EF4-FFF2-40B4-BE49-F238E27FC236}">
                  <a16:creationId xmlns:a16="http://schemas.microsoft.com/office/drawing/2014/main" xmlns="" id="{59D26EE8-40D9-4D37-851B-41B60CA24B3D}"/>
                </a:ext>
              </a:extLst>
            </xdr:cNvPr>
            <xdr:cNvSpPr txBox="1"/>
          </xdr:nvSpPr>
          <xdr:spPr>
            <a:xfrm>
              <a:off x="1504950" y="18654712"/>
              <a:ext cx="26409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7" name="TextBox 156">
              <a:extLst>
                <a:ext uri="{FF2B5EF4-FFF2-40B4-BE49-F238E27FC236}">
                  <a16:creationId xmlns:a16="http://schemas.microsoft.com/office/drawing/2014/main" id="{59D26EE8-40D9-4D37-851B-41B60CA24B3D}"/>
                </a:ext>
              </a:extLst>
            </xdr:cNvPr>
            <xdr:cNvSpPr txBox="1"/>
          </xdr:nvSpPr>
          <xdr:spPr>
            <a:xfrm>
              <a:off x="1504950" y="18654712"/>
              <a:ext cx="26409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𝑉𝑜𝑙𝐼𝑀𝑎𝑥〗_</a:t>
              </a:r>
              <a:r>
                <a:rPr lang="en-US" sz="1100" b="0" i="0">
                  <a:latin typeface="Cambria Math" panose="02040503050406030204" pitchFamily="18" charset="0"/>
                </a:rPr>
                <a:t>𝑙𝑠=〖𝐶𝑉𝑅𝐶𝐴〗_𝑙𝑠+〖𝐶𝑉𝑅𝐶𝑃〗_𝑙𝑠+〖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a:t>
              </a:r>
              <a:endParaRPr lang="en-US" sz="1100"/>
            </a:p>
          </xdr:txBody>
        </xdr:sp>
      </mc:Fallback>
    </mc:AlternateContent>
    <xdr:clientData/>
  </xdr:oneCellAnchor>
  <xdr:oneCellAnchor>
    <xdr:from>
      <xdr:col>2</xdr:col>
      <xdr:colOff>142875</xdr:colOff>
      <xdr:row>125</xdr:row>
      <xdr:rowOff>100012</xdr:rowOff>
    </xdr:from>
    <xdr:ext cx="1677190" cy="187039"/>
    <mc:AlternateContent xmlns:mc="http://schemas.openxmlformats.org/markup-compatibility/2006" xmlns:a14="http://schemas.microsoft.com/office/drawing/2010/main">
      <mc:Choice Requires="a14">
        <xdr:sp macro="" textlink="">
          <xdr:nvSpPr>
            <xdr:cNvPr id="473" name="TextBox 157">
              <a:extLst>
                <a:ext uri="{FF2B5EF4-FFF2-40B4-BE49-F238E27FC236}">
                  <a16:creationId xmlns:a16="http://schemas.microsoft.com/office/drawing/2014/main" xmlns="" id="{03E307CA-76E6-4886-B4F3-A86B4DC581B1}"/>
                </a:ext>
              </a:extLst>
            </xdr:cNvPr>
            <xdr:cNvSpPr txBox="1"/>
          </xdr:nvSpPr>
          <xdr:spPr>
            <a:xfrm>
              <a:off x="1533525" y="19264312"/>
              <a:ext cx="1677190"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8" name="TextBox 157">
              <a:extLst>
                <a:ext uri="{FF2B5EF4-FFF2-40B4-BE49-F238E27FC236}">
                  <a16:creationId xmlns:a16="http://schemas.microsoft.com/office/drawing/2014/main" id="{03E307CA-76E6-4886-B4F3-A86B4DC581B1}"/>
                </a:ext>
              </a:extLst>
            </xdr:cNvPr>
            <xdr:cNvSpPr txBox="1"/>
          </xdr:nvSpPr>
          <xdr:spPr>
            <a:xfrm>
              <a:off x="1533525" y="19264312"/>
              <a:ext cx="1677190"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ℎ𝑠=〖𝑉𝐹𝐹〗_ℎ𝑠∗𝑍∗〖𝑃_𝑚𝑎𝑥〗_ℎ𝑠</a:t>
              </a:r>
              <a:endParaRPr lang="en-US" sz="1100"/>
            </a:p>
          </xdr:txBody>
        </xdr:sp>
      </mc:Fallback>
    </mc:AlternateContent>
    <xdr:clientData/>
  </xdr:oneCellAnchor>
  <xdr:oneCellAnchor>
    <xdr:from>
      <xdr:col>2</xdr:col>
      <xdr:colOff>133350</xdr:colOff>
      <xdr:row>125</xdr:row>
      <xdr:rowOff>347662</xdr:rowOff>
    </xdr:from>
    <xdr:ext cx="1621791" cy="187039"/>
    <mc:AlternateContent xmlns:mc="http://schemas.openxmlformats.org/markup-compatibility/2006" xmlns:a14="http://schemas.microsoft.com/office/drawing/2010/main">
      <mc:Choice Requires="a14">
        <xdr:sp macro="" textlink="">
          <xdr:nvSpPr>
            <xdr:cNvPr id="478" name="TextBox 158">
              <a:extLst>
                <a:ext uri="{FF2B5EF4-FFF2-40B4-BE49-F238E27FC236}">
                  <a16:creationId xmlns:a16="http://schemas.microsoft.com/office/drawing/2014/main" xmlns="" id="{9242736D-8910-43E6-B889-12541A3AA206}"/>
                </a:ext>
              </a:extLst>
            </xdr:cNvPr>
            <xdr:cNvSpPr txBox="1"/>
          </xdr:nvSpPr>
          <xdr:spPr>
            <a:xfrm>
              <a:off x="1524000" y="19511962"/>
              <a:ext cx="1621791"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59" name="TextBox 158">
              <a:extLst>
                <a:ext uri="{FF2B5EF4-FFF2-40B4-BE49-F238E27FC236}">
                  <a16:creationId xmlns:a16="http://schemas.microsoft.com/office/drawing/2014/main" id="{9242736D-8910-43E6-B889-12541A3AA206}"/>
                </a:ext>
              </a:extLst>
            </xdr:cNvPr>
            <xdr:cNvSpPr txBox="1"/>
          </xdr:nvSpPr>
          <xdr:spPr>
            <a:xfrm>
              <a:off x="1524000" y="19511962"/>
              <a:ext cx="1621791" cy="187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𝑙𝑠=〖𝑉𝐹𝐹〗_ℎ𝑠∗𝑍∗〖𝑃_𝑚𝑎𝑥〗_𝑙𝑠</a:t>
              </a:r>
              <a:endParaRPr lang="en-US" sz="1100"/>
            </a:p>
          </xdr:txBody>
        </xdr:sp>
      </mc:Fallback>
    </mc:AlternateContent>
    <xdr:clientData/>
  </xdr:oneCellAnchor>
  <xdr:oneCellAnchor>
    <xdr:from>
      <xdr:col>2</xdr:col>
      <xdr:colOff>142875</xdr:colOff>
      <xdr:row>127</xdr:row>
      <xdr:rowOff>100012</xdr:rowOff>
    </xdr:from>
    <xdr:ext cx="2794355" cy="172227"/>
    <mc:AlternateContent xmlns:mc="http://schemas.openxmlformats.org/markup-compatibility/2006" xmlns:a14="http://schemas.microsoft.com/office/drawing/2010/main">
      <mc:Choice Requires="a14">
        <xdr:sp macro="" textlink="">
          <xdr:nvSpPr>
            <xdr:cNvPr id="517" name="TextBox 159">
              <a:extLst>
                <a:ext uri="{FF2B5EF4-FFF2-40B4-BE49-F238E27FC236}">
                  <a16:creationId xmlns:a16="http://schemas.microsoft.com/office/drawing/2014/main" xmlns="" id="{BBFCECCA-A256-4470-9CA9-6FBF73A90FFB}"/>
                </a:ext>
              </a:extLst>
            </xdr:cNvPr>
            <xdr:cNvSpPr txBox="1"/>
          </xdr:nvSpPr>
          <xdr:spPr>
            <a:xfrm>
              <a:off x="1533525" y="20073937"/>
              <a:ext cx="27943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𝑆𝑒𝑎𝑙𝑉𝑜𝑙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𝑥𝑚𝑡𝑟𝑉𝑜𝑙</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𝐻𝑆</m:t>
                        </m:r>
                      </m:sub>
                    </m:sSub>
                  </m:oMath>
                </m:oMathPara>
              </a14:m>
              <a:endParaRPr lang="en-US" sz="1100"/>
            </a:p>
          </xdr:txBody>
        </xdr:sp>
      </mc:Choice>
      <mc:Fallback xmlns="">
        <xdr:sp macro="" textlink="">
          <xdr:nvSpPr>
            <xdr:cNvPr id="160" name="TextBox 159">
              <a:extLst>
                <a:ext uri="{FF2B5EF4-FFF2-40B4-BE49-F238E27FC236}">
                  <a16:creationId xmlns:a16="http://schemas.microsoft.com/office/drawing/2014/main" id="{BBFCECCA-A256-4470-9CA9-6FBF73A90FFB}"/>
                </a:ext>
              </a:extLst>
            </xdr:cNvPr>
            <xdr:cNvSpPr txBox="1"/>
          </xdr:nvSpPr>
          <xdr:spPr>
            <a:xfrm>
              <a:off x="1533525" y="20073937"/>
              <a:ext cx="27943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𝑉𝐹𝐹〗_ℎ𝑠=〖𝑆𝑒𝑎𝑙𝑉𝑜𝑙〗_𝐻𝑆+〖𝑥𝑚𝑡𝑟𝑉𝑜𝑙〗_𝐻𝑆+〖𝐶𝑎𝑝𝑉𝑜𝑙〗_𝐻𝑆</a:t>
              </a:r>
              <a:endParaRPr lang="en-US" sz="1100"/>
            </a:p>
          </xdr:txBody>
        </xdr:sp>
      </mc:Fallback>
    </mc:AlternateContent>
    <xdr:clientData/>
  </xdr:oneCellAnchor>
  <xdr:oneCellAnchor>
    <xdr:from>
      <xdr:col>2</xdr:col>
      <xdr:colOff>123825</xdr:colOff>
      <xdr:row>127</xdr:row>
      <xdr:rowOff>347662</xdr:rowOff>
    </xdr:from>
    <xdr:ext cx="2703369" cy="172227"/>
    <mc:AlternateContent xmlns:mc="http://schemas.openxmlformats.org/markup-compatibility/2006" xmlns:a14="http://schemas.microsoft.com/office/drawing/2010/main">
      <mc:Choice Requires="a14">
        <xdr:sp macro="" textlink="">
          <xdr:nvSpPr>
            <xdr:cNvPr id="526" name="TextBox 160">
              <a:extLst>
                <a:ext uri="{FF2B5EF4-FFF2-40B4-BE49-F238E27FC236}">
                  <a16:creationId xmlns:a16="http://schemas.microsoft.com/office/drawing/2014/main" xmlns="" id="{D4F4C1AC-4CAC-4C4D-8DF2-3FF4635895AC}"/>
                </a:ext>
              </a:extLst>
            </xdr:cNvPr>
            <xdr:cNvSpPr txBox="1"/>
          </xdr:nvSpPr>
          <xdr:spPr>
            <a:xfrm>
              <a:off x="1514475" y="20321587"/>
              <a:ext cx="27033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𝑉𝐹𝐹</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𝑆𝑒𝑎𝑙𝑉𝑜𝑙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𝑥𝑚𝑡𝑟𝑉𝑜𝑙</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𝐶𝑎𝑝𝑉𝑜𝑙</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161" name="TextBox 160">
              <a:extLst>
                <a:ext uri="{FF2B5EF4-FFF2-40B4-BE49-F238E27FC236}">
                  <a16:creationId xmlns:a16="http://schemas.microsoft.com/office/drawing/2014/main" id="{D4F4C1AC-4CAC-4C4D-8DF2-3FF4635895AC}"/>
                </a:ext>
              </a:extLst>
            </xdr:cNvPr>
            <xdr:cNvSpPr txBox="1"/>
          </xdr:nvSpPr>
          <xdr:spPr>
            <a:xfrm>
              <a:off x="1514475" y="20321587"/>
              <a:ext cx="27033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𝑉𝐹𝐹〗_𝑙𝑠=〖𝑆𝑒𝑎𝑙𝑉𝑜𝑙〗_𝐿𝑆+〖𝑥𝑚𝑡𝑟𝑉𝑜𝑙〗_𝐿𝑆+〖𝐶𝑎𝑝𝑉𝑜𝑙〗_𝐿𝑆</a:t>
              </a:r>
              <a:endParaRPr lang="en-US" sz="1100"/>
            </a:p>
          </xdr:txBody>
        </xdr:sp>
      </mc:Fallback>
    </mc:AlternateContent>
    <xdr:clientData/>
  </xdr:oneCellAnchor>
  <xdr:oneCellAnchor>
    <xdr:from>
      <xdr:col>2</xdr:col>
      <xdr:colOff>126153</xdr:colOff>
      <xdr:row>129</xdr:row>
      <xdr:rowOff>135148</xdr:rowOff>
    </xdr:from>
    <xdr:ext cx="7371890" cy="341888"/>
    <mc:AlternateContent xmlns:mc="http://schemas.openxmlformats.org/markup-compatibility/2006" xmlns:a14="http://schemas.microsoft.com/office/drawing/2010/main">
      <mc:Choice Requires="a14">
        <xdr:sp macro="" textlink="">
          <xdr:nvSpPr>
            <xdr:cNvPr id="660" name="TextBox 161">
              <a:extLst>
                <a:ext uri="{FF2B5EF4-FFF2-40B4-BE49-F238E27FC236}">
                  <a16:creationId xmlns:a16="http://schemas.microsoft.com/office/drawing/2014/main" xmlns="" id="{58E17438-A35A-41F5-929E-3CE43EAB5BC6}"/>
                </a:ext>
              </a:extLst>
            </xdr:cNvPr>
            <xdr:cNvSpPr txBox="1"/>
          </xdr:nvSpPr>
          <xdr:spPr>
            <a:xfrm>
              <a:off x="1480820" y="21462681"/>
              <a:ext cx="7371890" cy="341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+9∗</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9</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−1∗</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2</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+38952∗</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+3158.4∗</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660" name="TextBox 161">
              <a:extLst>
                <a:ext uri="{FF2B5EF4-FFF2-40B4-BE49-F238E27FC236}">
                  <a16:creationId xmlns:a16="http://schemas.microsoft.com/office/drawing/2014/main" id="{58E17438-A35A-41F5-929E-3CE43EAB5BC6}"/>
                </a:ext>
              </a:extLst>
            </xdr:cNvPr>
            <xdr:cNvSpPr txBox="1"/>
          </xdr:nvSpPr>
          <xdr:spPr>
            <a:xfrm>
              <a:off x="1480820" y="21462681"/>
              <a:ext cx="7371890" cy="341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𝑓_𝑠𝑡𝑖𝑓𝑓𝑚𝑖𝑛 (𝑥)=−2∗〖10〗^11∗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6+9∗〖10〗^9∗(𝑥/〖𝑖𝑛〗^3 )^5−1∗〖10〗^8∗(𝑥/〖𝑖𝑛〗^3 )^4 2</a:t>
              </a:r>
              <a:r>
                <a:rPr lang="en-US" sz="1100" b="0" i="0">
                  <a:solidFill>
                    <a:schemeClr val="tx1"/>
                  </a:solidFill>
                  <a:effectLst/>
                  <a:latin typeface="Cambria Math" panose="02040503050406030204" pitchFamily="18" charset="0"/>
                  <a:ea typeface="+mn-ea"/>
                  <a:cs typeface="+mn-cs"/>
                </a:rPr>
                <a:t>∗〖10〗^6∗(𝑥/〖𝑖𝑛〗^3 )^3+38952∗(𝑥/〖𝑖𝑛〗^3 )^2+3158.4∗(𝑥/〖𝑖𝑛〗^3 )</a:t>
              </a:r>
              <a:endParaRPr lang="en-US" sz="1100"/>
            </a:p>
          </xdr:txBody>
        </xdr:sp>
      </mc:Fallback>
    </mc:AlternateContent>
    <xdr:clientData/>
  </xdr:oneCellAnchor>
  <xdr:oneCellAnchor>
    <xdr:from>
      <xdr:col>2</xdr:col>
      <xdr:colOff>200025</xdr:colOff>
      <xdr:row>135</xdr:row>
      <xdr:rowOff>214312</xdr:rowOff>
    </xdr:from>
    <xdr:ext cx="2076209" cy="183127"/>
    <mc:AlternateContent xmlns:mc="http://schemas.openxmlformats.org/markup-compatibility/2006" xmlns:a14="http://schemas.microsoft.com/office/drawing/2010/main">
      <mc:Choice Requires="a14">
        <xdr:sp macro="" textlink="">
          <xdr:nvSpPr>
            <xdr:cNvPr id="694" name="TextBox 162">
              <a:extLst>
                <a:ext uri="{FF2B5EF4-FFF2-40B4-BE49-F238E27FC236}">
                  <a16:creationId xmlns:a16="http://schemas.microsoft.com/office/drawing/2014/main" xmlns="" id="{28A2C8A5-A893-47C1-B9BD-07A0AC32E2E5}"/>
                </a:ext>
              </a:extLst>
            </xdr:cNvPr>
            <xdr:cNvSpPr txBox="1"/>
          </xdr:nvSpPr>
          <xdr:spPr>
            <a:xfrm>
              <a:off x="1590675" y="23426737"/>
              <a:ext cx="207620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3" name="TextBox 162">
              <a:extLst>
                <a:ext uri="{FF2B5EF4-FFF2-40B4-BE49-F238E27FC236}">
                  <a16:creationId xmlns:a16="http://schemas.microsoft.com/office/drawing/2014/main" id="{28A2C8A5-A893-47C1-B9BD-07A0AC32E2E5}"/>
                </a:ext>
              </a:extLst>
            </xdr:cNvPr>
            <xdr:cNvSpPr txBox="1"/>
          </xdr:nvSpPr>
          <xdr:spPr>
            <a:xfrm>
              <a:off x="1590675" y="23426737"/>
              <a:ext cx="207620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180975</xdr:colOff>
      <xdr:row>137</xdr:row>
      <xdr:rowOff>195262</xdr:rowOff>
    </xdr:from>
    <xdr:ext cx="2100767" cy="183127"/>
    <mc:AlternateContent xmlns:mc="http://schemas.openxmlformats.org/markup-compatibility/2006" xmlns:a14="http://schemas.microsoft.com/office/drawing/2010/main">
      <mc:Choice Requires="a14">
        <xdr:sp macro="" textlink="">
          <xdr:nvSpPr>
            <xdr:cNvPr id="700" name="TextBox 163">
              <a:extLst>
                <a:ext uri="{FF2B5EF4-FFF2-40B4-BE49-F238E27FC236}">
                  <a16:creationId xmlns:a16="http://schemas.microsoft.com/office/drawing/2014/main" xmlns="" id="{71C556A3-7B11-472C-A158-3BEF61F3CAA4}"/>
                </a:ext>
              </a:extLst>
            </xdr:cNvPr>
            <xdr:cNvSpPr txBox="1"/>
          </xdr:nvSpPr>
          <xdr:spPr>
            <a:xfrm>
              <a:off x="1571625" y="24217312"/>
              <a:ext cx="21007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71C556A3-7B11-472C-A158-3BEF61F3CAA4}"/>
                </a:ext>
              </a:extLst>
            </xdr:cNvPr>
            <xdr:cNvSpPr txBox="1"/>
          </xdr:nvSpPr>
          <xdr:spPr>
            <a:xfrm>
              <a:off x="1571625" y="24217312"/>
              <a:ext cx="21007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190500</xdr:colOff>
      <xdr:row>139</xdr:row>
      <xdr:rowOff>176212</xdr:rowOff>
    </xdr:from>
    <xdr:ext cx="2099421" cy="183127"/>
    <mc:AlternateContent xmlns:mc="http://schemas.openxmlformats.org/markup-compatibility/2006" xmlns:a14="http://schemas.microsoft.com/office/drawing/2010/main">
      <mc:Choice Requires="a14">
        <xdr:sp macro="" textlink="">
          <xdr:nvSpPr>
            <xdr:cNvPr id="707" name="TextBox 164">
              <a:extLst>
                <a:ext uri="{FF2B5EF4-FFF2-40B4-BE49-F238E27FC236}">
                  <a16:creationId xmlns:a16="http://schemas.microsoft.com/office/drawing/2014/main" xmlns="" id="{590818F6-EE08-457B-98B6-E2763F373674}"/>
                </a:ext>
              </a:extLst>
            </xdr:cNvPr>
            <xdr:cNvSpPr txBox="1"/>
          </xdr:nvSpPr>
          <xdr:spPr>
            <a:xfrm>
              <a:off x="1581150" y="25007887"/>
              <a:ext cx="209942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5" name="TextBox 164">
              <a:extLst>
                <a:ext uri="{FF2B5EF4-FFF2-40B4-BE49-F238E27FC236}">
                  <a16:creationId xmlns:a16="http://schemas.microsoft.com/office/drawing/2014/main" id="{590818F6-EE08-457B-98B6-E2763F373674}"/>
                </a:ext>
              </a:extLst>
            </xdr:cNvPr>
            <xdr:cNvSpPr txBox="1"/>
          </xdr:nvSpPr>
          <xdr:spPr>
            <a:xfrm>
              <a:off x="1581150" y="25007887"/>
              <a:ext cx="209942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𝑀𝐼𝑁_𝐼𝑛𝑖〗_ℎ𝑠=𝑓_𝑠𝑡𝑖𝑓𝑓𝑚𝑎𝑥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200025</xdr:colOff>
      <xdr:row>141</xdr:row>
      <xdr:rowOff>166687</xdr:rowOff>
    </xdr:from>
    <xdr:ext cx="2274725" cy="183127"/>
    <mc:AlternateContent xmlns:mc="http://schemas.openxmlformats.org/markup-compatibility/2006" xmlns:a14="http://schemas.microsoft.com/office/drawing/2010/main">
      <mc:Choice Requires="a14">
        <xdr:sp macro="" textlink="">
          <xdr:nvSpPr>
            <xdr:cNvPr id="721" name="TextBox 165">
              <a:extLst>
                <a:ext uri="{FF2B5EF4-FFF2-40B4-BE49-F238E27FC236}">
                  <a16:creationId xmlns:a16="http://schemas.microsoft.com/office/drawing/2014/main" xmlns="" id="{2D9260F2-0E24-413A-8B05-4B98DF747615}"/>
                </a:ext>
              </a:extLst>
            </xdr:cNvPr>
            <xdr:cNvSpPr txBox="1"/>
          </xdr:nvSpPr>
          <xdr:spPr>
            <a:xfrm>
              <a:off x="1590675" y="25807987"/>
              <a:ext cx="227472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6" name="TextBox 165">
              <a:extLst>
                <a:ext uri="{FF2B5EF4-FFF2-40B4-BE49-F238E27FC236}">
                  <a16:creationId xmlns:a16="http://schemas.microsoft.com/office/drawing/2014/main" id="{2D9260F2-0E24-413A-8B05-4B98DF747615}"/>
                </a:ext>
              </a:extLst>
            </xdr:cNvPr>
            <xdr:cNvSpPr txBox="1"/>
          </xdr:nvSpPr>
          <xdr:spPr>
            <a:xfrm>
              <a:off x="1590675" y="25807987"/>
              <a:ext cx="227472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𝑀𝐼𝑁_𝑐𝑜𝑙𝑑〗_ℎ𝑠=𝑓_𝑠𝑡𝑖𝑓𝑓𝑚𝑖𝑛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190500</xdr:colOff>
      <xdr:row>143</xdr:row>
      <xdr:rowOff>223837</xdr:rowOff>
    </xdr:from>
    <xdr:ext cx="2254592" cy="183127"/>
    <mc:AlternateContent xmlns:mc="http://schemas.openxmlformats.org/markup-compatibility/2006" xmlns:a14="http://schemas.microsoft.com/office/drawing/2010/main">
      <mc:Choice Requires="a14">
        <xdr:sp macro="" textlink="">
          <xdr:nvSpPr>
            <xdr:cNvPr id="727" name="TextBox 166">
              <a:extLst>
                <a:ext uri="{FF2B5EF4-FFF2-40B4-BE49-F238E27FC236}">
                  <a16:creationId xmlns:a16="http://schemas.microsoft.com/office/drawing/2014/main" xmlns="" id="{B8C1D56F-61D5-4DEF-B4A4-0474C646EF3E}"/>
                </a:ext>
              </a:extLst>
            </xdr:cNvPr>
            <xdr:cNvSpPr txBox="1"/>
          </xdr:nvSpPr>
          <xdr:spPr>
            <a:xfrm>
              <a:off x="1581150" y="26674762"/>
              <a:ext cx="225459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7" name="TextBox 166">
              <a:extLst>
                <a:ext uri="{FF2B5EF4-FFF2-40B4-BE49-F238E27FC236}">
                  <a16:creationId xmlns:a16="http://schemas.microsoft.com/office/drawing/2014/main" id="{B8C1D56F-61D5-4DEF-B4A4-0474C646EF3E}"/>
                </a:ext>
              </a:extLst>
            </xdr:cNvPr>
            <xdr:cNvSpPr txBox="1"/>
          </xdr:nvSpPr>
          <xdr:spPr>
            <a:xfrm>
              <a:off x="1581150" y="26674762"/>
              <a:ext cx="225459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𝑀𝐼𝑁_𝑐𝑜𝑙𝑑〗_ℎ𝑠=𝑓_𝑠𝑡𝑖𝑓𝑓𝑛𝑜𝑚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145</xdr:row>
      <xdr:rowOff>147637</xdr:rowOff>
    </xdr:from>
    <xdr:ext cx="2253246" cy="183127"/>
    <mc:AlternateContent xmlns:mc="http://schemas.openxmlformats.org/markup-compatibility/2006" xmlns:a14="http://schemas.microsoft.com/office/drawing/2010/main">
      <mc:Choice Requires="a14">
        <xdr:sp macro="" textlink="">
          <xdr:nvSpPr>
            <xdr:cNvPr id="733" name="TextBox 167">
              <a:extLst>
                <a:ext uri="{FF2B5EF4-FFF2-40B4-BE49-F238E27FC236}">
                  <a16:creationId xmlns:a16="http://schemas.microsoft.com/office/drawing/2014/main" xmlns="" id="{1D9BEFA6-4594-47AF-9A6E-C4ECB38633E5}"/>
                </a:ext>
              </a:extLst>
            </xdr:cNvPr>
            <xdr:cNvSpPr txBox="1"/>
          </xdr:nvSpPr>
          <xdr:spPr>
            <a:xfrm>
              <a:off x="1552575" y="27408187"/>
              <a:ext cx="22532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𝑉𝑜𝑙𝑀𝑖𝑛</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8" name="TextBox 167">
              <a:extLst>
                <a:ext uri="{FF2B5EF4-FFF2-40B4-BE49-F238E27FC236}">
                  <a16:creationId xmlns:a16="http://schemas.microsoft.com/office/drawing/2014/main" id="{1D9BEFA6-4594-47AF-9A6E-C4ECB38633E5}"/>
                </a:ext>
              </a:extLst>
            </xdr:cNvPr>
            <xdr:cNvSpPr txBox="1"/>
          </xdr:nvSpPr>
          <xdr:spPr>
            <a:xfrm>
              <a:off x="1552575" y="27408187"/>
              <a:ext cx="22532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𝑀𝐼𝑁_𝑐𝑜𝑙𝑑〗_ℎ𝑠=𝑓_𝑠𝑡𝑖𝑓𝑓𝑚𝑎𝑥 (〖</a:t>
              </a:r>
              <a:r>
                <a:rPr lang="en-US" sz="1100" b="0" i="0">
                  <a:latin typeface="Cambria Math" panose="02040503050406030204" pitchFamily="18" charset="0"/>
                  <a:ea typeface="Cambria Math" panose="02040503050406030204" pitchFamily="18" charset="0"/>
                </a:rPr>
                <a:t>∆𝑉𝑜𝑙𝑀𝑖𝑛〗_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161925</xdr:colOff>
      <xdr:row>147</xdr:row>
      <xdr:rowOff>195262</xdr:rowOff>
    </xdr:from>
    <xdr:ext cx="2197396" cy="183127"/>
    <mc:AlternateContent xmlns:mc="http://schemas.openxmlformats.org/markup-compatibility/2006" xmlns:a14="http://schemas.microsoft.com/office/drawing/2010/main">
      <mc:Choice Requires="a14">
        <xdr:sp macro="" textlink="">
          <xdr:nvSpPr>
            <xdr:cNvPr id="746" name="TextBox 168">
              <a:extLst>
                <a:ext uri="{FF2B5EF4-FFF2-40B4-BE49-F238E27FC236}">
                  <a16:creationId xmlns:a16="http://schemas.microsoft.com/office/drawing/2014/main" xmlns="" id="{128ABF3F-8E01-4DB8-B110-F892F9C8C016}"/>
                </a:ext>
              </a:extLst>
            </xdr:cNvPr>
            <xdr:cNvSpPr txBox="1"/>
          </xdr:nvSpPr>
          <xdr:spPr>
            <a:xfrm>
              <a:off x="1552575" y="28265437"/>
              <a:ext cx="21973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69" name="TextBox 168">
              <a:extLst>
                <a:ext uri="{FF2B5EF4-FFF2-40B4-BE49-F238E27FC236}">
                  <a16:creationId xmlns:a16="http://schemas.microsoft.com/office/drawing/2014/main" id="{128ABF3F-8E01-4DB8-B110-F892F9C8C016}"/>
                </a:ext>
              </a:extLst>
            </xdr:cNvPr>
            <xdr:cNvSpPr txBox="1"/>
          </xdr:nvSpPr>
          <xdr:spPr>
            <a:xfrm>
              <a:off x="1552575" y="28265437"/>
              <a:ext cx="21973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𝑀𝐼𝑁_ℎ𝑜𝑡〗_ℎ𝑠=𝑓_𝑠𝑡𝑖𝑓𝑓𝑚𝑖𝑛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209550</xdr:colOff>
      <xdr:row>149</xdr:row>
      <xdr:rowOff>195262</xdr:rowOff>
    </xdr:from>
    <xdr:ext cx="2221955" cy="183127"/>
    <mc:AlternateContent xmlns:mc="http://schemas.openxmlformats.org/markup-compatibility/2006" xmlns:a14="http://schemas.microsoft.com/office/drawing/2010/main">
      <mc:Choice Requires="a14">
        <xdr:sp macro="" textlink="">
          <xdr:nvSpPr>
            <xdr:cNvPr id="752" name="TextBox 169">
              <a:extLst>
                <a:ext uri="{FF2B5EF4-FFF2-40B4-BE49-F238E27FC236}">
                  <a16:creationId xmlns:a16="http://schemas.microsoft.com/office/drawing/2014/main" xmlns="" id="{FE4B4A35-A98E-44C1-AEAD-219C0D2EC084}"/>
                </a:ext>
              </a:extLst>
            </xdr:cNvPr>
            <xdr:cNvSpPr txBox="1"/>
          </xdr:nvSpPr>
          <xdr:spPr>
            <a:xfrm>
              <a:off x="1600200" y="29075062"/>
              <a:ext cx="222195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0" name="TextBox 169">
              <a:extLst>
                <a:ext uri="{FF2B5EF4-FFF2-40B4-BE49-F238E27FC236}">
                  <a16:creationId xmlns:a16="http://schemas.microsoft.com/office/drawing/2014/main" id="{FE4B4A35-A98E-44C1-AEAD-219C0D2EC084}"/>
                </a:ext>
              </a:extLst>
            </xdr:cNvPr>
            <xdr:cNvSpPr txBox="1"/>
          </xdr:nvSpPr>
          <xdr:spPr>
            <a:xfrm>
              <a:off x="1600200" y="29075062"/>
              <a:ext cx="222195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𝑀𝐼𝑁_ℎ𝑜𝑡〗_ℎ𝑠=𝑓_𝑠𝑡𝑖𝑓𝑓𝑛𝑜𝑚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171450</xdr:colOff>
      <xdr:row>151</xdr:row>
      <xdr:rowOff>195262</xdr:rowOff>
    </xdr:from>
    <xdr:ext cx="2220608" cy="183127"/>
    <mc:AlternateContent xmlns:mc="http://schemas.openxmlformats.org/markup-compatibility/2006" xmlns:a14="http://schemas.microsoft.com/office/drawing/2010/main">
      <mc:Choice Requires="a14">
        <xdr:sp macro="" textlink="">
          <xdr:nvSpPr>
            <xdr:cNvPr id="758" name="TextBox 170">
              <a:extLst>
                <a:ext uri="{FF2B5EF4-FFF2-40B4-BE49-F238E27FC236}">
                  <a16:creationId xmlns:a16="http://schemas.microsoft.com/office/drawing/2014/main" xmlns="" id="{1B0D32DC-4CF4-4D3D-8B42-D8422D168B57}"/>
                </a:ext>
              </a:extLst>
            </xdr:cNvPr>
            <xdr:cNvSpPr txBox="1"/>
          </xdr:nvSpPr>
          <xdr:spPr>
            <a:xfrm>
              <a:off x="1562100" y="29884687"/>
              <a:ext cx="222060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1" name="TextBox 170">
              <a:extLst>
                <a:ext uri="{FF2B5EF4-FFF2-40B4-BE49-F238E27FC236}">
                  <a16:creationId xmlns:a16="http://schemas.microsoft.com/office/drawing/2014/main" id="{1B0D32DC-4CF4-4D3D-8B42-D8422D168B57}"/>
                </a:ext>
              </a:extLst>
            </xdr:cNvPr>
            <xdr:cNvSpPr txBox="1"/>
          </xdr:nvSpPr>
          <xdr:spPr>
            <a:xfrm>
              <a:off x="1562100" y="29884687"/>
              <a:ext cx="222060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𝑀𝐼𝑁_ℎ𝑜𝑡〗_ℎ𝑠=𝑓_𝑠𝑡𝑖𝑓𝑓𝑚𝑎𝑥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180975</xdr:colOff>
      <xdr:row>153</xdr:row>
      <xdr:rowOff>195262</xdr:rowOff>
    </xdr:from>
    <xdr:ext cx="2568139" cy="172227"/>
    <mc:AlternateContent xmlns:mc="http://schemas.openxmlformats.org/markup-compatibility/2006" xmlns:a14="http://schemas.microsoft.com/office/drawing/2010/main">
      <mc:Choice Requires="a14">
        <xdr:sp macro="" textlink="">
          <xdr:nvSpPr>
            <xdr:cNvPr id="794" name="TextBox 171">
              <a:extLst>
                <a:ext uri="{FF2B5EF4-FFF2-40B4-BE49-F238E27FC236}">
                  <a16:creationId xmlns:a16="http://schemas.microsoft.com/office/drawing/2014/main" xmlns="" id="{00C6D8EF-FB57-435B-A89B-C829F16D8C42}"/>
                </a:ext>
              </a:extLst>
            </xdr:cNvPr>
            <xdr:cNvSpPr txBox="1"/>
          </xdr:nvSpPr>
          <xdr:spPr>
            <a:xfrm>
              <a:off x="1571625" y="30694312"/>
              <a:ext cx="25681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2" name="TextBox 171">
              <a:extLst>
                <a:ext uri="{FF2B5EF4-FFF2-40B4-BE49-F238E27FC236}">
                  <a16:creationId xmlns:a16="http://schemas.microsoft.com/office/drawing/2014/main" id="{00C6D8EF-FB57-435B-A89B-C829F16D8C42}"/>
                </a:ext>
              </a:extLst>
            </xdr:cNvPr>
            <xdr:cNvSpPr txBox="1"/>
          </xdr:nvSpPr>
          <xdr:spPr>
            <a:xfrm>
              <a:off x="1571625" y="30694312"/>
              <a:ext cx="25681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𝑁𝑂𝑀_𝑀𝑎𝑥〗_ℎ𝑠=〖𝑁𝑂𝑀_ℎ𝑜𝑡〗_ℎ𝑠−〖𝑁𝑂𝑀_𝐼𝑛𝑖〗_ℎ𝑠)</a:t>
              </a:r>
              <a:endParaRPr lang="en-US" sz="1100"/>
            </a:p>
          </xdr:txBody>
        </xdr:sp>
      </mc:Fallback>
    </mc:AlternateContent>
    <xdr:clientData/>
  </xdr:oneCellAnchor>
  <xdr:oneCellAnchor>
    <xdr:from>
      <xdr:col>2</xdr:col>
      <xdr:colOff>209550</xdr:colOff>
      <xdr:row>155</xdr:row>
      <xdr:rowOff>176212</xdr:rowOff>
    </xdr:from>
    <xdr:ext cx="2463623" cy="172227"/>
    <mc:AlternateContent xmlns:mc="http://schemas.openxmlformats.org/markup-compatibility/2006" xmlns:a14="http://schemas.microsoft.com/office/drawing/2010/main">
      <mc:Choice Requires="a14">
        <xdr:sp macro="" textlink="">
          <xdr:nvSpPr>
            <xdr:cNvPr id="814" name="TextBox 172">
              <a:extLst>
                <a:ext uri="{FF2B5EF4-FFF2-40B4-BE49-F238E27FC236}">
                  <a16:creationId xmlns:a16="http://schemas.microsoft.com/office/drawing/2014/main" xmlns="" id="{D53ABBB9-D9E9-42F4-AA7F-DE0DC05B5DE3}"/>
                </a:ext>
              </a:extLst>
            </xdr:cNvPr>
            <xdr:cNvSpPr txBox="1"/>
          </xdr:nvSpPr>
          <xdr:spPr>
            <a:xfrm>
              <a:off x="1600200" y="31484887"/>
              <a:ext cx="24636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r>
                      <a:rPr lang="en-US" sz="1100" b="0" i="1">
                        <a:latin typeface="Cambria Math" panose="02040503050406030204" pitchFamily="18" charset="0"/>
                      </a:rPr>
                      <m:t>)</m:t>
                    </m:r>
                  </m:oMath>
                </m:oMathPara>
              </a14:m>
              <a:endParaRPr lang="en-US" sz="1100"/>
            </a:p>
          </xdr:txBody>
        </xdr:sp>
      </mc:Choice>
      <mc:Fallback xmlns="">
        <xdr:sp macro="" textlink="">
          <xdr:nvSpPr>
            <xdr:cNvPr id="173" name="TextBox 172">
              <a:extLst>
                <a:ext uri="{FF2B5EF4-FFF2-40B4-BE49-F238E27FC236}">
                  <a16:creationId xmlns:a16="http://schemas.microsoft.com/office/drawing/2014/main" id="{D53ABBB9-D9E9-42F4-AA7F-DE0DC05B5DE3}"/>
                </a:ext>
              </a:extLst>
            </xdr:cNvPr>
            <xdr:cNvSpPr txBox="1"/>
          </xdr:nvSpPr>
          <xdr:spPr>
            <a:xfrm>
              <a:off x="1600200" y="31484887"/>
              <a:ext cx="24636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𝑀𝐼𝑁_𝑀𝑎𝑥〗_ℎ𝑠=〖𝑀𝐼𝑁_ℎ𝑜𝑡〗_ℎ𝑠−〖𝑀𝐼𝑁_𝐼𝑛𝑖〗_ℎ𝑠)</a:t>
              </a:r>
              <a:endParaRPr lang="en-US" sz="1100"/>
            </a:p>
          </xdr:txBody>
        </xdr:sp>
      </mc:Fallback>
    </mc:AlternateContent>
    <xdr:clientData/>
  </xdr:oneCellAnchor>
  <xdr:oneCellAnchor>
    <xdr:from>
      <xdr:col>2</xdr:col>
      <xdr:colOff>342900</xdr:colOff>
      <xdr:row>157</xdr:row>
      <xdr:rowOff>195262</xdr:rowOff>
    </xdr:from>
    <xdr:ext cx="2454390" cy="172227"/>
    <mc:AlternateContent xmlns:mc="http://schemas.openxmlformats.org/markup-compatibility/2006" xmlns:a14="http://schemas.microsoft.com/office/drawing/2010/main">
      <mc:Choice Requires="a14">
        <xdr:sp macro="" textlink="">
          <xdr:nvSpPr>
            <xdr:cNvPr id="843" name="TextBox 173">
              <a:extLst>
                <a:ext uri="{FF2B5EF4-FFF2-40B4-BE49-F238E27FC236}">
                  <a16:creationId xmlns:a16="http://schemas.microsoft.com/office/drawing/2014/main" xmlns="" id="{195AF19E-4279-4929-A981-41C2D5592B49}"/>
                </a:ext>
              </a:extLst>
            </xdr:cNvPr>
            <xdr:cNvSpPr txBox="1"/>
          </xdr:nvSpPr>
          <xdr:spPr>
            <a:xfrm>
              <a:off x="1733550" y="32313562"/>
              <a:ext cx="24543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4" name="TextBox 173">
              <a:extLst>
                <a:ext uri="{FF2B5EF4-FFF2-40B4-BE49-F238E27FC236}">
                  <a16:creationId xmlns:a16="http://schemas.microsoft.com/office/drawing/2014/main" id="{195AF19E-4279-4929-A981-41C2D5592B49}"/>
                </a:ext>
              </a:extLst>
            </xdr:cNvPr>
            <xdr:cNvSpPr txBox="1"/>
          </xdr:nvSpPr>
          <xdr:spPr>
            <a:xfrm>
              <a:off x="1733550" y="32313562"/>
              <a:ext cx="24543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𝑀𝐴𝑋_𝑀𝑎𝑥〗_ℎ𝑠=〖𝑀𝐴𝑋_ℎ𝑜𝑡〗_ℎ𝑠−〖𝑀𝐴𝑋_𝐼𝑛𝑖〗_ℎ𝑠</a:t>
              </a:r>
              <a:endParaRPr lang="en-US" sz="1100"/>
            </a:p>
          </xdr:txBody>
        </xdr:sp>
      </mc:Fallback>
    </mc:AlternateContent>
    <xdr:clientData/>
  </xdr:oneCellAnchor>
  <xdr:oneCellAnchor>
    <xdr:from>
      <xdr:col>2</xdr:col>
      <xdr:colOff>276225</xdr:colOff>
      <xdr:row>159</xdr:row>
      <xdr:rowOff>214312</xdr:rowOff>
    </xdr:from>
    <xdr:ext cx="2639312" cy="172227"/>
    <mc:AlternateContent xmlns:mc="http://schemas.openxmlformats.org/markup-compatibility/2006" xmlns:a14="http://schemas.microsoft.com/office/drawing/2010/main">
      <mc:Choice Requires="a14">
        <xdr:sp macro="" textlink="">
          <xdr:nvSpPr>
            <xdr:cNvPr id="876" name="TextBox 174">
              <a:extLst>
                <a:ext uri="{FF2B5EF4-FFF2-40B4-BE49-F238E27FC236}">
                  <a16:creationId xmlns:a16="http://schemas.microsoft.com/office/drawing/2014/main" xmlns="" id="{47066DB3-5A07-446E-A4C7-BE7AEC6C4860}"/>
                </a:ext>
              </a:extLst>
            </xdr:cNvPr>
            <xdr:cNvSpPr txBox="1"/>
          </xdr:nvSpPr>
          <xdr:spPr>
            <a:xfrm>
              <a:off x="1666875" y="33142237"/>
              <a:ext cx="26393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5" name="TextBox 174">
              <a:extLst>
                <a:ext uri="{FF2B5EF4-FFF2-40B4-BE49-F238E27FC236}">
                  <a16:creationId xmlns:a16="http://schemas.microsoft.com/office/drawing/2014/main" id="{47066DB3-5A07-446E-A4C7-BE7AEC6C4860}"/>
                </a:ext>
              </a:extLst>
            </xdr:cNvPr>
            <xdr:cNvSpPr txBox="1"/>
          </xdr:nvSpPr>
          <xdr:spPr>
            <a:xfrm>
              <a:off x="1666875" y="33142237"/>
              <a:ext cx="26393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𝑁𝑂𝑀_𝑀𝐼𝑁〗_ℎ𝑠=〖𝑁𝑂𝑀_𝐶𝑂𝐿𝐷〗_ℎ𝑠−〖𝑁𝑂𝑀_𝐼𝑛𝑖〗_ℎ𝑠</a:t>
              </a:r>
              <a:endParaRPr lang="en-US" sz="1100"/>
            </a:p>
          </xdr:txBody>
        </xdr:sp>
      </mc:Fallback>
    </mc:AlternateContent>
    <xdr:clientData/>
  </xdr:oneCellAnchor>
  <xdr:oneCellAnchor>
    <xdr:from>
      <xdr:col>2</xdr:col>
      <xdr:colOff>209550</xdr:colOff>
      <xdr:row>161</xdr:row>
      <xdr:rowOff>223837</xdr:rowOff>
    </xdr:from>
    <xdr:ext cx="2534796" cy="172227"/>
    <mc:AlternateContent xmlns:mc="http://schemas.openxmlformats.org/markup-compatibility/2006" xmlns:a14="http://schemas.microsoft.com/office/drawing/2010/main">
      <mc:Choice Requires="a14">
        <xdr:sp macro="" textlink="">
          <xdr:nvSpPr>
            <xdr:cNvPr id="893" name="TextBox 175">
              <a:extLst>
                <a:ext uri="{FF2B5EF4-FFF2-40B4-BE49-F238E27FC236}">
                  <a16:creationId xmlns:a16="http://schemas.microsoft.com/office/drawing/2014/main" xmlns="" id="{552D5EB0-DA4B-49EF-9DB7-5580060BFEF0}"/>
                </a:ext>
              </a:extLst>
            </xdr:cNvPr>
            <xdr:cNvSpPr txBox="1"/>
          </xdr:nvSpPr>
          <xdr:spPr>
            <a:xfrm>
              <a:off x="1600200" y="33961387"/>
              <a:ext cx="2534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6" name="TextBox 175">
              <a:extLst>
                <a:ext uri="{FF2B5EF4-FFF2-40B4-BE49-F238E27FC236}">
                  <a16:creationId xmlns:a16="http://schemas.microsoft.com/office/drawing/2014/main" id="{552D5EB0-DA4B-49EF-9DB7-5580060BFEF0}"/>
                </a:ext>
              </a:extLst>
            </xdr:cNvPr>
            <xdr:cNvSpPr txBox="1"/>
          </xdr:nvSpPr>
          <xdr:spPr>
            <a:xfrm>
              <a:off x="1600200" y="33961387"/>
              <a:ext cx="2534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𝑀𝐼𝑁_𝑀𝐼𝑁〗_ℎ𝑠=〖𝑀𝐼𝑁_𝐶𝑂𝐿𝐷〗_ℎ𝑠−〖𝑀𝐼𝑁_𝐼𝑛𝑖〗_ℎ𝑠</a:t>
              </a:r>
              <a:endParaRPr lang="en-US" sz="1100"/>
            </a:p>
          </xdr:txBody>
        </xdr:sp>
      </mc:Fallback>
    </mc:AlternateContent>
    <xdr:clientData/>
  </xdr:oneCellAnchor>
  <xdr:oneCellAnchor>
    <xdr:from>
      <xdr:col>2</xdr:col>
      <xdr:colOff>190500</xdr:colOff>
      <xdr:row>163</xdr:row>
      <xdr:rowOff>166687</xdr:rowOff>
    </xdr:from>
    <xdr:ext cx="2605392" cy="172227"/>
    <mc:AlternateContent xmlns:mc="http://schemas.openxmlformats.org/markup-compatibility/2006" xmlns:a14="http://schemas.microsoft.com/office/drawing/2010/main">
      <mc:Choice Requires="a14">
        <xdr:sp macro="" textlink="">
          <xdr:nvSpPr>
            <xdr:cNvPr id="905" name="TextBox 176">
              <a:extLst>
                <a:ext uri="{FF2B5EF4-FFF2-40B4-BE49-F238E27FC236}">
                  <a16:creationId xmlns:a16="http://schemas.microsoft.com/office/drawing/2014/main" xmlns="" id="{C3BB68C1-8AF2-4F2C-AC75-2A8FCCE0FCE4}"/>
                </a:ext>
              </a:extLst>
            </xdr:cNvPr>
            <xdr:cNvSpPr txBox="1"/>
          </xdr:nvSpPr>
          <xdr:spPr>
            <a:xfrm>
              <a:off x="1581150" y="34713862"/>
              <a:ext cx="26053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𝐶𝑂𝐿𝐷</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77" name="TextBox 176">
              <a:extLst>
                <a:ext uri="{FF2B5EF4-FFF2-40B4-BE49-F238E27FC236}">
                  <a16:creationId xmlns:a16="http://schemas.microsoft.com/office/drawing/2014/main" id="{C3BB68C1-8AF2-4F2C-AC75-2A8FCCE0FCE4}"/>
                </a:ext>
              </a:extLst>
            </xdr:cNvPr>
            <xdr:cNvSpPr txBox="1"/>
          </xdr:nvSpPr>
          <xdr:spPr>
            <a:xfrm>
              <a:off x="1581150" y="34713862"/>
              <a:ext cx="26053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𝑀𝐴𝑋_𝑀𝐼𝑁〗_ℎ𝑠=〖𝑀𝐴𝑋_𝐶𝑂𝐿𝐷〗_ℎ𝑠−〖𝑀𝐴𝑋_𝐼𝑛𝑖〗_ℎ𝑠</a:t>
              </a:r>
              <a:endParaRPr lang="en-US" sz="1100"/>
            </a:p>
          </xdr:txBody>
        </xdr:sp>
      </mc:Fallback>
    </mc:AlternateContent>
    <xdr:clientData/>
  </xdr:oneCellAnchor>
  <xdr:oneCellAnchor>
    <xdr:from>
      <xdr:col>2</xdr:col>
      <xdr:colOff>180975</xdr:colOff>
      <xdr:row>165</xdr:row>
      <xdr:rowOff>176212</xdr:rowOff>
    </xdr:from>
    <xdr:ext cx="1962268" cy="183127"/>
    <mc:AlternateContent xmlns:mc="http://schemas.openxmlformats.org/markup-compatibility/2006" xmlns:a14="http://schemas.microsoft.com/office/drawing/2010/main">
      <mc:Choice Requires="a14">
        <xdr:sp macro="" textlink="">
          <xdr:nvSpPr>
            <xdr:cNvPr id="945" name="TextBox 177">
              <a:extLst>
                <a:ext uri="{FF2B5EF4-FFF2-40B4-BE49-F238E27FC236}">
                  <a16:creationId xmlns:a16="http://schemas.microsoft.com/office/drawing/2014/main" xmlns="" id="{7C6E0468-C661-4625-8798-597DB431DE78}"/>
                </a:ext>
              </a:extLst>
            </xdr:cNvPr>
            <xdr:cNvSpPr txBox="1"/>
          </xdr:nvSpPr>
          <xdr:spPr>
            <a:xfrm>
              <a:off x="1571625" y="35533012"/>
              <a:ext cx="196226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78" name="TextBox 177">
              <a:extLst>
                <a:ext uri="{FF2B5EF4-FFF2-40B4-BE49-F238E27FC236}">
                  <a16:creationId xmlns:a16="http://schemas.microsoft.com/office/drawing/2014/main" id="{7C6E0468-C661-4625-8798-597DB431DE78}"/>
                </a:ext>
              </a:extLst>
            </xdr:cNvPr>
            <xdr:cNvSpPr txBox="1"/>
          </xdr:nvSpPr>
          <xdr:spPr>
            <a:xfrm>
              <a:off x="1571625" y="35533012"/>
              <a:ext cx="196226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228600</xdr:colOff>
      <xdr:row>167</xdr:row>
      <xdr:rowOff>185737</xdr:rowOff>
    </xdr:from>
    <xdr:ext cx="1997726" cy="183127"/>
    <mc:AlternateContent xmlns:mc="http://schemas.openxmlformats.org/markup-compatibility/2006" xmlns:a14="http://schemas.microsoft.com/office/drawing/2010/main">
      <mc:Choice Requires="a14">
        <xdr:sp macro="" textlink="">
          <xdr:nvSpPr>
            <xdr:cNvPr id="951" name="TextBox 178">
              <a:extLst>
                <a:ext uri="{FF2B5EF4-FFF2-40B4-BE49-F238E27FC236}">
                  <a16:creationId xmlns:a16="http://schemas.microsoft.com/office/drawing/2014/main" xmlns="" id="{135C0D9A-CD7B-47FF-8FB7-9CD1632C740C}"/>
                </a:ext>
              </a:extLst>
            </xdr:cNvPr>
            <xdr:cNvSpPr txBox="1"/>
          </xdr:nvSpPr>
          <xdr:spPr>
            <a:xfrm>
              <a:off x="1619250" y="36352162"/>
              <a:ext cx="199772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79" name="TextBox 178">
              <a:extLst>
                <a:ext uri="{FF2B5EF4-FFF2-40B4-BE49-F238E27FC236}">
                  <a16:creationId xmlns:a16="http://schemas.microsoft.com/office/drawing/2014/main" id="{135C0D9A-CD7B-47FF-8FB7-9CD1632C740C}"/>
                </a:ext>
              </a:extLst>
            </xdr:cNvPr>
            <xdr:cNvSpPr txBox="1"/>
          </xdr:nvSpPr>
          <xdr:spPr>
            <a:xfrm>
              <a:off x="1619250" y="36352162"/>
              <a:ext cx="199772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169</xdr:row>
      <xdr:rowOff>214312</xdr:rowOff>
    </xdr:from>
    <xdr:ext cx="1996380" cy="183127"/>
    <mc:AlternateContent xmlns:mc="http://schemas.openxmlformats.org/markup-compatibility/2006" xmlns:a14="http://schemas.microsoft.com/office/drawing/2010/main">
      <mc:Choice Requires="a14">
        <xdr:sp macro="" textlink="">
          <xdr:nvSpPr>
            <xdr:cNvPr id="957" name="TextBox 179">
              <a:extLst>
                <a:ext uri="{FF2B5EF4-FFF2-40B4-BE49-F238E27FC236}">
                  <a16:creationId xmlns:a16="http://schemas.microsoft.com/office/drawing/2014/main" xmlns="" id="{9F784EF0-9408-4D76-B0DC-D63E8666781C}"/>
                </a:ext>
              </a:extLst>
            </xdr:cNvPr>
            <xdr:cNvSpPr txBox="1"/>
          </xdr:nvSpPr>
          <xdr:spPr>
            <a:xfrm>
              <a:off x="1666875" y="37190362"/>
              <a:ext cx="199638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0" name="TextBox 179">
              <a:extLst>
                <a:ext uri="{FF2B5EF4-FFF2-40B4-BE49-F238E27FC236}">
                  <a16:creationId xmlns:a16="http://schemas.microsoft.com/office/drawing/2014/main" id="{9F784EF0-9408-4D76-B0DC-D63E8666781C}"/>
                </a:ext>
              </a:extLst>
            </xdr:cNvPr>
            <xdr:cNvSpPr txBox="1"/>
          </xdr:nvSpPr>
          <xdr:spPr>
            <a:xfrm>
              <a:off x="1666875" y="37190362"/>
              <a:ext cx="199638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𝑀𝐼𝑁_𝐼𝑛𝑖〗_𝑙𝑠=𝑓_𝑠𝑡𝑖𝑓𝑓𝑚𝑎𝑥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266700</xdr:colOff>
      <xdr:row>171</xdr:row>
      <xdr:rowOff>176212</xdr:rowOff>
    </xdr:from>
    <xdr:ext cx="2060436" cy="183127"/>
    <mc:AlternateContent xmlns:mc="http://schemas.openxmlformats.org/markup-compatibility/2006" xmlns:a14="http://schemas.microsoft.com/office/drawing/2010/main">
      <mc:Choice Requires="a14">
        <xdr:sp macro="" textlink="">
          <xdr:nvSpPr>
            <xdr:cNvPr id="966" name="TextBox 180">
              <a:extLst>
                <a:ext uri="{FF2B5EF4-FFF2-40B4-BE49-F238E27FC236}">
                  <a16:creationId xmlns:a16="http://schemas.microsoft.com/office/drawing/2014/main" xmlns="" id="{E010F272-D8CB-463D-81AF-D3003E087254}"/>
                </a:ext>
              </a:extLst>
            </xdr:cNvPr>
            <xdr:cNvSpPr txBox="1"/>
          </xdr:nvSpPr>
          <xdr:spPr>
            <a:xfrm>
              <a:off x="1657350" y="37961887"/>
              <a:ext cx="206043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1" name="TextBox 180">
              <a:extLst>
                <a:ext uri="{FF2B5EF4-FFF2-40B4-BE49-F238E27FC236}">
                  <a16:creationId xmlns:a16="http://schemas.microsoft.com/office/drawing/2014/main" id="{E010F272-D8CB-463D-81AF-D3003E087254}"/>
                </a:ext>
              </a:extLst>
            </xdr:cNvPr>
            <xdr:cNvSpPr txBox="1"/>
          </xdr:nvSpPr>
          <xdr:spPr>
            <a:xfrm>
              <a:off x="1657350" y="37961887"/>
              <a:ext cx="206043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𝑀𝐼𝑁_𝑐𝑜𝑙𝑑〗_𝑙𝑠=𝑓_𝑠𝑡𝑖𝑓𝑓𝑚𝑖𝑛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173</xdr:row>
      <xdr:rowOff>157162</xdr:rowOff>
    </xdr:from>
    <xdr:ext cx="2084994" cy="183127"/>
    <mc:AlternateContent xmlns:mc="http://schemas.openxmlformats.org/markup-compatibility/2006" xmlns:a14="http://schemas.microsoft.com/office/drawing/2010/main">
      <mc:Choice Requires="a14">
        <xdr:sp macro="" textlink="">
          <xdr:nvSpPr>
            <xdr:cNvPr id="972" name="TextBox 181">
              <a:extLst>
                <a:ext uri="{FF2B5EF4-FFF2-40B4-BE49-F238E27FC236}">
                  <a16:creationId xmlns:a16="http://schemas.microsoft.com/office/drawing/2014/main" xmlns="" id="{F1EEAC9C-153E-4956-8D91-31764F172841}"/>
                </a:ext>
              </a:extLst>
            </xdr:cNvPr>
            <xdr:cNvSpPr txBox="1"/>
          </xdr:nvSpPr>
          <xdr:spPr>
            <a:xfrm>
              <a:off x="1666875" y="38752462"/>
              <a:ext cx="20849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2" name="TextBox 181">
              <a:extLst>
                <a:ext uri="{FF2B5EF4-FFF2-40B4-BE49-F238E27FC236}">
                  <a16:creationId xmlns:a16="http://schemas.microsoft.com/office/drawing/2014/main" id="{F1EEAC9C-153E-4956-8D91-31764F172841}"/>
                </a:ext>
              </a:extLst>
            </xdr:cNvPr>
            <xdr:cNvSpPr txBox="1"/>
          </xdr:nvSpPr>
          <xdr:spPr>
            <a:xfrm>
              <a:off x="1666875" y="38752462"/>
              <a:ext cx="20849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𝑀𝐼𝑁_𝑐𝑜𝑙𝑑〗_𝑙𝑠=𝑓_𝑠𝑡𝑖𝑓𝑓𝑛𝑜𝑚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238125</xdr:colOff>
      <xdr:row>175</xdr:row>
      <xdr:rowOff>128587</xdr:rowOff>
    </xdr:from>
    <xdr:ext cx="2083647" cy="183127"/>
    <mc:AlternateContent xmlns:mc="http://schemas.openxmlformats.org/markup-compatibility/2006" xmlns:a14="http://schemas.microsoft.com/office/drawing/2010/main">
      <mc:Choice Requires="a14">
        <xdr:sp macro="" textlink="">
          <xdr:nvSpPr>
            <xdr:cNvPr id="977" name="TextBox 182">
              <a:extLst>
                <a:ext uri="{FF2B5EF4-FFF2-40B4-BE49-F238E27FC236}">
                  <a16:creationId xmlns:a16="http://schemas.microsoft.com/office/drawing/2014/main" xmlns="" id="{B36C3472-0FD4-46D6-8B9C-47A5A3EF1574}"/>
                </a:ext>
              </a:extLst>
            </xdr:cNvPr>
            <xdr:cNvSpPr txBox="1"/>
          </xdr:nvSpPr>
          <xdr:spPr>
            <a:xfrm>
              <a:off x="1628775" y="39533512"/>
              <a:ext cx="208364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𝑉𝑜𝑙𝐼𝑛𝑖</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3" name="TextBox 182">
              <a:extLst>
                <a:ext uri="{FF2B5EF4-FFF2-40B4-BE49-F238E27FC236}">
                  <a16:creationId xmlns:a16="http://schemas.microsoft.com/office/drawing/2014/main" id="{B36C3472-0FD4-46D6-8B9C-47A5A3EF1574}"/>
                </a:ext>
              </a:extLst>
            </xdr:cNvPr>
            <xdr:cNvSpPr txBox="1"/>
          </xdr:nvSpPr>
          <xdr:spPr>
            <a:xfrm>
              <a:off x="1628775" y="39533512"/>
              <a:ext cx="208364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𝑀𝐼𝑁_𝑐𝑜𝑙𝑑〗_𝑙𝑠=𝑓_𝑠𝑡𝑖𝑓𝑓𝑚𝑎𝑥 (〖</a:t>
              </a:r>
              <a:r>
                <a:rPr lang="en-US" sz="1100" b="0" i="0">
                  <a:latin typeface="Cambria Math" panose="02040503050406030204" pitchFamily="18" charset="0"/>
                  <a:ea typeface="Cambria Math" panose="02040503050406030204" pitchFamily="18" charset="0"/>
                </a:rPr>
                <a:t>∆𝑉𝑜𝑙𝐼𝑛𝑖〗_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266700</xdr:colOff>
      <xdr:row>177</xdr:row>
      <xdr:rowOff>166687</xdr:rowOff>
    </xdr:from>
    <xdr:ext cx="2140394" cy="183127"/>
    <mc:AlternateContent xmlns:mc="http://schemas.openxmlformats.org/markup-compatibility/2006" xmlns:a14="http://schemas.microsoft.com/office/drawing/2010/main">
      <mc:Choice Requires="a14">
        <xdr:sp macro="" textlink="">
          <xdr:nvSpPr>
            <xdr:cNvPr id="989" name="TextBox 183">
              <a:extLst>
                <a:ext uri="{FF2B5EF4-FFF2-40B4-BE49-F238E27FC236}">
                  <a16:creationId xmlns:a16="http://schemas.microsoft.com/office/drawing/2014/main" xmlns="" id="{02F72AB9-5052-4661-BFCC-2C361E92897B}"/>
                </a:ext>
              </a:extLst>
            </xdr:cNvPr>
            <xdr:cNvSpPr txBox="1"/>
          </xdr:nvSpPr>
          <xdr:spPr>
            <a:xfrm>
              <a:off x="1657350" y="40381237"/>
              <a:ext cx="21403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4" name="TextBox 183">
              <a:extLst>
                <a:ext uri="{FF2B5EF4-FFF2-40B4-BE49-F238E27FC236}">
                  <a16:creationId xmlns:a16="http://schemas.microsoft.com/office/drawing/2014/main" id="{02F72AB9-5052-4661-BFCC-2C361E92897B}"/>
                </a:ext>
              </a:extLst>
            </xdr:cNvPr>
            <xdr:cNvSpPr txBox="1"/>
          </xdr:nvSpPr>
          <xdr:spPr>
            <a:xfrm>
              <a:off x="1657350" y="40381237"/>
              <a:ext cx="214039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𝑀𝐼𝑁_ℎ𝑜𝑡〗_𝑙𝑠=𝑓_𝑠𝑡𝑖𝑓𝑓𝑚𝑖𝑛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257175</xdr:colOff>
      <xdr:row>179</xdr:row>
      <xdr:rowOff>195262</xdr:rowOff>
    </xdr:from>
    <xdr:ext cx="2118913" cy="183127"/>
    <mc:AlternateContent xmlns:mc="http://schemas.openxmlformats.org/markup-compatibility/2006" xmlns:a14="http://schemas.microsoft.com/office/drawing/2010/main">
      <mc:Choice Requires="a14">
        <xdr:sp macro="" textlink="">
          <xdr:nvSpPr>
            <xdr:cNvPr id="995" name="TextBox 184">
              <a:extLst>
                <a:ext uri="{FF2B5EF4-FFF2-40B4-BE49-F238E27FC236}">
                  <a16:creationId xmlns:a16="http://schemas.microsoft.com/office/drawing/2014/main" xmlns="" id="{AE020C9C-9326-470D-8023-21B7CEA4C2B3}"/>
                </a:ext>
              </a:extLst>
            </xdr:cNvPr>
            <xdr:cNvSpPr txBox="1"/>
          </xdr:nvSpPr>
          <xdr:spPr>
            <a:xfrm>
              <a:off x="1647825" y="41219437"/>
              <a:ext cx="2118913"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5" name="TextBox 184">
              <a:extLst>
                <a:ext uri="{FF2B5EF4-FFF2-40B4-BE49-F238E27FC236}">
                  <a16:creationId xmlns:a16="http://schemas.microsoft.com/office/drawing/2014/main" id="{AE020C9C-9326-470D-8023-21B7CEA4C2B3}"/>
                </a:ext>
              </a:extLst>
            </xdr:cNvPr>
            <xdr:cNvSpPr txBox="1"/>
          </xdr:nvSpPr>
          <xdr:spPr>
            <a:xfrm>
              <a:off x="1647825" y="41219437"/>
              <a:ext cx="2118913"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𝑀𝐼𝑁_ℎ𝑜𝑡〗_𝑙𝑠=𝑓_𝑠𝑡𝑖𝑓𝑓𝑛𝑜𝑚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257175</xdr:colOff>
      <xdr:row>181</xdr:row>
      <xdr:rowOff>204787</xdr:rowOff>
    </xdr:from>
    <xdr:ext cx="2117567" cy="183127"/>
    <mc:AlternateContent xmlns:mc="http://schemas.openxmlformats.org/markup-compatibility/2006" xmlns:a14="http://schemas.microsoft.com/office/drawing/2010/main">
      <mc:Choice Requires="a14">
        <xdr:sp macro="" textlink="">
          <xdr:nvSpPr>
            <xdr:cNvPr id="1000" name="TextBox 185">
              <a:extLst>
                <a:ext uri="{FF2B5EF4-FFF2-40B4-BE49-F238E27FC236}">
                  <a16:creationId xmlns:a16="http://schemas.microsoft.com/office/drawing/2014/main" xmlns="" id="{3296129B-D47E-4E38-B0B2-AEED34248EE8}"/>
                </a:ext>
              </a:extLst>
            </xdr:cNvPr>
            <xdr:cNvSpPr txBox="1"/>
          </xdr:nvSpPr>
          <xdr:spPr>
            <a:xfrm>
              <a:off x="1647825" y="42038587"/>
              <a:ext cx="21175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𝑉𝑜𝑙𝑀𝑎𝑥</m:t>
                      </m:r>
                    </m:e>
                    <m:sub>
                      <m:r>
                        <a:rPr lang="en-US" sz="1100" b="0" i="1">
                          <a:latin typeface="Cambria Math" panose="02040503050406030204" pitchFamily="18" charset="0"/>
                        </a:rPr>
                        <m:t>𝑙𝑠</m:t>
                      </m:r>
                    </m:sub>
                  </m:sSub>
                </m:oMath>
              </a14:m>
              <a:r>
                <a:rPr lang="en-US" sz="1100"/>
                <a:t>)</a:t>
              </a:r>
            </a:p>
          </xdr:txBody>
        </xdr:sp>
      </mc:Choice>
      <mc:Fallback xmlns="">
        <xdr:sp macro="" textlink="">
          <xdr:nvSpPr>
            <xdr:cNvPr id="186" name="TextBox 185">
              <a:extLst>
                <a:ext uri="{FF2B5EF4-FFF2-40B4-BE49-F238E27FC236}">
                  <a16:creationId xmlns:a16="http://schemas.microsoft.com/office/drawing/2014/main" id="{3296129B-D47E-4E38-B0B2-AEED34248EE8}"/>
                </a:ext>
              </a:extLst>
            </xdr:cNvPr>
            <xdr:cNvSpPr txBox="1"/>
          </xdr:nvSpPr>
          <xdr:spPr>
            <a:xfrm>
              <a:off x="1647825" y="42038587"/>
              <a:ext cx="211756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𝑀𝐼𝑁_ℎ𝑜𝑡〗_𝑙𝑠=𝑓_𝑠𝑡𝑖𝑓𝑓𝑚𝑎𝑥 (〖</a:t>
              </a:r>
              <a:r>
                <a:rPr lang="en-US" sz="1100" b="0" i="0">
                  <a:latin typeface="Cambria Math" panose="02040503050406030204" pitchFamily="18" charset="0"/>
                  <a:ea typeface="Cambria Math" panose="02040503050406030204" pitchFamily="18" charset="0"/>
                </a:rPr>
                <a:t>∆𝑉𝑜𝑙𝑀𝑎𝑥〗_</a:t>
              </a:r>
              <a:r>
                <a:rPr lang="en-US" sz="1100" b="0" i="0">
                  <a:latin typeface="Cambria Math" panose="02040503050406030204" pitchFamily="18" charset="0"/>
                </a:rPr>
                <a:t>𝑙𝑠</a:t>
              </a:r>
              <a:r>
                <a:rPr lang="en-US" sz="1100"/>
                <a:t>)</a:t>
              </a:r>
            </a:p>
          </xdr:txBody>
        </xdr:sp>
      </mc:Fallback>
    </mc:AlternateContent>
    <xdr:clientData/>
  </xdr:oneCellAnchor>
  <xdr:oneCellAnchor>
    <xdr:from>
      <xdr:col>2</xdr:col>
      <xdr:colOff>276225</xdr:colOff>
      <xdr:row>183</xdr:row>
      <xdr:rowOff>157162</xdr:rowOff>
    </xdr:from>
    <xdr:ext cx="2454197" cy="172227"/>
    <mc:AlternateContent xmlns:mc="http://schemas.openxmlformats.org/markup-compatibility/2006" xmlns:a14="http://schemas.microsoft.com/office/drawing/2010/main">
      <mc:Choice Requires="a14">
        <xdr:sp macro="" textlink="">
          <xdr:nvSpPr>
            <xdr:cNvPr id="1033" name="TextBox 186">
              <a:extLst>
                <a:ext uri="{FF2B5EF4-FFF2-40B4-BE49-F238E27FC236}">
                  <a16:creationId xmlns:a16="http://schemas.microsoft.com/office/drawing/2014/main" xmlns="" id="{848E9D8C-A6DF-4AC7-8A63-63CE8AA66940}"/>
                </a:ext>
              </a:extLst>
            </xdr:cNvPr>
            <xdr:cNvSpPr txBox="1"/>
          </xdr:nvSpPr>
          <xdr:spPr>
            <a:xfrm>
              <a:off x="1666875" y="42800587"/>
              <a:ext cx="24541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7" name="TextBox 186">
              <a:extLst>
                <a:ext uri="{FF2B5EF4-FFF2-40B4-BE49-F238E27FC236}">
                  <a16:creationId xmlns:a16="http://schemas.microsoft.com/office/drawing/2014/main" id="{848E9D8C-A6DF-4AC7-8A63-63CE8AA66940}"/>
                </a:ext>
              </a:extLst>
            </xdr:cNvPr>
            <xdr:cNvSpPr txBox="1"/>
          </xdr:nvSpPr>
          <xdr:spPr>
            <a:xfrm>
              <a:off x="1666875" y="42800587"/>
              <a:ext cx="24541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𝑁𝑂𝑀_𝑀𝑎𝑥〗_𝑙𝑠=〖𝑁𝑂𝑀_ℎ𝑜𝑡〗_𝑙𝑠−〖𝑁𝑂𝑀_𝐼𝑛𝑖〗_𝑙𝑠</a:t>
              </a:r>
              <a:endParaRPr lang="en-US" sz="1100"/>
            </a:p>
          </xdr:txBody>
        </xdr:sp>
      </mc:Fallback>
    </mc:AlternateContent>
    <xdr:clientData/>
  </xdr:oneCellAnchor>
  <xdr:oneCellAnchor>
    <xdr:from>
      <xdr:col>2</xdr:col>
      <xdr:colOff>114300</xdr:colOff>
      <xdr:row>123</xdr:row>
      <xdr:rowOff>42862</xdr:rowOff>
    </xdr:from>
    <xdr:ext cx="2724015" cy="172227"/>
    <mc:AlternateContent xmlns:mc="http://schemas.openxmlformats.org/markup-compatibility/2006" xmlns:a14="http://schemas.microsoft.com/office/drawing/2010/main">
      <mc:Choice Requires="a14">
        <xdr:sp macro="" textlink="">
          <xdr:nvSpPr>
            <xdr:cNvPr id="407" name="TextBox 155">
              <a:extLst>
                <a:ext uri="{FF2B5EF4-FFF2-40B4-BE49-F238E27FC236}">
                  <a16:creationId xmlns:a16="http://schemas.microsoft.com/office/drawing/2014/main" xmlns="" id="{612CEE68-BE11-46F5-A698-1EB88907096A}"/>
                </a:ext>
              </a:extLst>
            </xdr:cNvPr>
            <xdr:cNvSpPr txBox="1"/>
          </xdr:nvSpPr>
          <xdr:spPr>
            <a:xfrm>
              <a:off x="1504950" y="18397537"/>
              <a:ext cx="272401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𝑉𝑜𝑙𝐼𝑀𝑎𝑥</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𝐶𝑉𝑅𝐶𝑃</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𝑉𝑍</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56" name="TextBox 155">
              <a:extLst>
                <a:ext uri="{FF2B5EF4-FFF2-40B4-BE49-F238E27FC236}">
                  <a16:creationId xmlns:a16="http://schemas.microsoft.com/office/drawing/2014/main" id="{612CEE68-BE11-46F5-A698-1EB88907096A}"/>
                </a:ext>
              </a:extLst>
            </xdr:cNvPr>
            <xdr:cNvSpPr txBox="1"/>
          </xdr:nvSpPr>
          <xdr:spPr>
            <a:xfrm>
              <a:off x="1504950" y="18397537"/>
              <a:ext cx="272401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𝑉𝑜𝑙𝐼𝑀𝑎𝑥〗_</a:t>
              </a:r>
              <a:r>
                <a:rPr lang="en-US" sz="1100" b="0" i="0">
                  <a:latin typeface="Cambria Math" panose="02040503050406030204" pitchFamily="18" charset="0"/>
                </a:rPr>
                <a:t>ℎ𝑠=〖𝐶𝑉𝑅𝐶𝐴〗_ℎ𝑠+〖𝐶𝑉𝑅𝐶𝑃〗_ℎ𝑠+〖</a:t>
              </a:r>
              <a:r>
                <a:rPr lang="en-US" sz="1100" b="0" i="0">
                  <a:latin typeface="Cambria Math" panose="02040503050406030204" pitchFamily="18" charset="0"/>
                  <a:ea typeface="Cambria Math" panose="02040503050406030204" pitchFamily="18" charset="0"/>
                </a:rPr>
                <a:t>∆𝑉𝑍〗_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225001</xdr:colOff>
      <xdr:row>185</xdr:row>
      <xdr:rowOff>118215</xdr:rowOff>
    </xdr:from>
    <xdr:ext cx="2321982" cy="172227"/>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xmlns="" id="{A4650E40-E4F1-401C-90BE-0F1AEED29528}"/>
                </a:ext>
              </a:extLst>
            </xdr:cNvPr>
            <xdr:cNvSpPr txBox="1"/>
          </xdr:nvSpPr>
          <xdr:spPr>
            <a:xfrm>
              <a:off x="1579668" y="44678282"/>
              <a:ext cx="2321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7" name="TextBox 186">
              <a:extLst>
                <a:ext uri="{FF2B5EF4-FFF2-40B4-BE49-F238E27FC236}">
                  <a16:creationId xmlns:a16="http://schemas.microsoft.com/office/drawing/2014/main" id="{A4650E40-E4F1-401C-90BE-0F1AEED29528}"/>
                </a:ext>
              </a:extLst>
            </xdr:cNvPr>
            <xdr:cNvSpPr txBox="1"/>
          </xdr:nvSpPr>
          <xdr:spPr>
            <a:xfrm>
              <a:off x="1579668" y="44678282"/>
              <a:ext cx="2321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𝑀𝐼𝑁_𝑀𝑎𝑥〗_𝑙𝑠=〖𝑀𝐼𝑁_ℎ𝑜𝑡〗_𝑙𝑠−〖𝑀𝐼𝑁_𝐼𝑛𝑖〗_𝑙𝑠</a:t>
              </a:r>
              <a:endParaRPr lang="en-US" sz="1100"/>
            </a:p>
          </xdr:txBody>
        </xdr:sp>
      </mc:Fallback>
    </mc:AlternateContent>
    <xdr:clientData/>
  </xdr:oneCellAnchor>
  <xdr:oneCellAnchor>
    <xdr:from>
      <xdr:col>2</xdr:col>
      <xdr:colOff>225001</xdr:colOff>
      <xdr:row>187</xdr:row>
      <xdr:rowOff>156738</xdr:rowOff>
    </xdr:from>
    <xdr:ext cx="2392578" cy="172227"/>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xmlns="" id="{B59356E8-2FEC-4304-B723-9C2CD18B1A44}"/>
                </a:ext>
              </a:extLst>
            </xdr:cNvPr>
            <xdr:cNvSpPr txBox="1"/>
          </xdr:nvSpPr>
          <xdr:spPr>
            <a:xfrm>
              <a:off x="1579668" y="45546538"/>
              <a:ext cx="23925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h𝑜𝑡</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8" name="TextBox 187">
              <a:extLst>
                <a:ext uri="{FF2B5EF4-FFF2-40B4-BE49-F238E27FC236}">
                  <a16:creationId xmlns:a16="http://schemas.microsoft.com/office/drawing/2014/main" id="{B59356E8-2FEC-4304-B723-9C2CD18B1A44}"/>
                </a:ext>
              </a:extLst>
            </xdr:cNvPr>
            <xdr:cNvSpPr txBox="1"/>
          </xdr:nvSpPr>
          <xdr:spPr>
            <a:xfrm>
              <a:off x="1579668" y="45546538"/>
              <a:ext cx="23925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𝑀𝐴𝑋_𝑀𝑎𝑥〗_𝑙𝑠=〖𝑀𝐴𝑋_ℎ𝑜𝑡〗_𝑙𝑠−〖𝑀𝐴𝑋_𝐼𝑛𝑖〗_𝑙𝑠</a:t>
              </a:r>
              <a:endParaRPr lang="en-US" sz="1100"/>
            </a:p>
          </xdr:txBody>
        </xdr:sp>
      </mc:Fallback>
    </mc:AlternateContent>
    <xdr:clientData/>
  </xdr:oneCellAnchor>
  <xdr:oneCellAnchor>
    <xdr:from>
      <xdr:col>2</xdr:col>
      <xdr:colOff>231563</xdr:colOff>
      <xdr:row>189</xdr:row>
      <xdr:rowOff>156738</xdr:rowOff>
    </xdr:from>
    <xdr:ext cx="2480423" cy="172227"/>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xmlns="" id="{CC231577-0F69-47C7-B6B7-A23542FC308E}"/>
                </a:ext>
              </a:extLst>
            </xdr:cNvPr>
            <xdr:cNvSpPr txBox="1"/>
          </xdr:nvSpPr>
          <xdr:spPr>
            <a:xfrm>
              <a:off x="1586230" y="46376271"/>
              <a:ext cx="24804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89" name="TextBox 188">
              <a:extLst>
                <a:ext uri="{FF2B5EF4-FFF2-40B4-BE49-F238E27FC236}">
                  <a16:creationId xmlns:a16="http://schemas.microsoft.com/office/drawing/2014/main" id="{CC231577-0F69-47C7-B6B7-A23542FC308E}"/>
                </a:ext>
              </a:extLst>
            </xdr:cNvPr>
            <xdr:cNvSpPr txBox="1"/>
          </xdr:nvSpPr>
          <xdr:spPr>
            <a:xfrm>
              <a:off x="1586230" y="46376271"/>
              <a:ext cx="24804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𝑁𝑂𝑀_𝑀𝑖𝑛〗_𝑙𝑠=〖𝑁𝑂𝑀_𝑐𝑜𝑙𝑑〗_𝑙𝑠−〖𝑁𝑂𝑀_𝐼𝑛𝑖〗_𝑙𝑠</a:t>
              </a:r>
              <a:endParaRPr lang="en-US" sz="1100"/>
            </a:p>
          </xdr:txBody>
        </xdr:sp>
      </mc:Fallback>
    </mc:AlternateContent>
    <xdr:clientData/>
  </xdr:oneCellAnchor>
  <xdr:oneCellAnchor>
    <xdr:from>
      <xdr:col>2</xdr:col>
      <xdr:colOff>224155</xdr:colOff>
      <xdr:row>191</xdr:row>
      <xdr:rowOff>148271</xdr:rowOff>
    </xdr:from>
    <xdr:ext cx="2354619" cy="172227"/>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xmlns="" id="{B00B3B3B-0F6B-4250-B4EF-9FAF44FE1791}"/>
                </a:ext>
              </a:extLst>
            </xdr:cNvPr>
            <xdr:cNvSpPr txBox="1"/>
          </xdr:nvSpPr>
          <xdr:spPr>
            <a:xfrm>
              <a:off x="1578822" y="47197538"/>
              <a:ext cx="23546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𝑀𝐼𝑁</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0" name="TextBox 189">
              <a:extLst>
                <a:ext uri="{FF2B5EF4-FFF2-40B4-BE49-F238E27FC236}">
                  <a16:creationId xmlns:a16="http://schemas.microsoft.com/office/drawing/2014/main" id="{B00B3B3B-0F6B-4250-B4EF-9FAF44FE1791}"/>
                </a:ext>
              </a:extLst>
            </xdr:cNvPr>
            <xdr:cNvSpPr txBox="1"/>
          </xdr:nvSpPr>
          <xdr:spPr>
            <a:xfrm>
              <a:off x="1578822" y="47197538"/>
              <a:ext cx="23546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𝑀𝐼𝑁_𝑀𝑖𝑛〗_𝑙𝑠=〖𝑀𝐼𝑁_𝑐𝑜𝑙𝑑〗_𝑙𝑠−〖𝑀𝐼𝑁_𝐼𝑛𝑖〗_𝑙𝑠</a:t>
              </a:r>
              <a:endParaRPr lang="en-US" sz="1100"/>
            </a:p>
          </xdr:txBody>
        </xdr:sp>
      </mc:Fallback>
    </mc:AlternateContent>
    <xdr:clientData/>
  </xdr:oneCellAnchor>
  <xdr:oneCellAnchor>
    <xdr:from>
      <xdr:col>2</xdr:col>
      <xdr:colOff>232621</xdr:colOff>
      <xdr:row>193</xdr:row>
      <xdr:rowOff>119061</xdr:rowOff>
    </xdr:from>
    <xdr:ext cx="2425216" cy="172227"/>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xmlns="" id="{DF16919C-CFC1-41DE-8A63-7A179B8EA17B}"/>
                </a:ext>
              </a:extLst>
            </xdr:cNvPr>
            <xdr:cNvSpPr txBox="1"/>
          </xdr:nvSpPr>
          <xdr:spPr>
            <a:xfrm>
              <a:off x="1587288" y="47998061"/>
              <a:ext cx="24252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𝑐𝑜𝑙𝑑</m:t>
                        </m:r>
                      </m:e>
                      <m:sub>
                        <m:r>
                          <a:rPr lang="en-US" sz="1100" b="0" i="1">
                            <a:latin typeface="Cambria Math" panose="02040503050406030204" pitchFamily="18" charset="0"/>
                          </a:rPr>
                          <m:t>𝑙𝑠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𝑀𝐴𝑋</m:t>
                        </m:r>
                        <m:r>
                          <a:rPr lang="en-US" sz="1100" b="0" i="1">
                            <a:latin typeface="Cambria Math" panose="02040503050406030204" pitchFamily="18" charset="0"/>
                          </a:rPr>
                          <m:t>_</m:t>
                        </m:r>
                        <m:r>
                          <a:rPr lang="en-US" sz="1100" b="0" i="1">
                            <a:latin typeface="Cambria Math" panose="02040503050406030204" pitchFamily="18" charset="0"/>
                          </a:rPr>
                          <m:t>𝐼𝑛𝑖</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1" name="TextBox 190">
              <a:extLst>
                <a:ext uri="{FF2B5EF4-FFF2-40B4-BE49-F238E27FC236}">
                  <a16:creationId xmlns:a16="http://schemas.microsoft.com/office/drawing/2014/main" id="{DF16919C-CFC1-41DE-8A63-7A179B8EA17B}"/>
                </a:ext>
              </a:extLst>
            </xdr:cNvPr>
            <xdr:cNvSpPr txBox="1"/>
          </xdr:nvSpPr>
          <xdr:spPr>
            <a:xfrm>
              <a:off x="1587288" y="47998061"/>
              <a:ext cx="24252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𝑀𝐴𝑋_𝑀𝑖𝑛〗_𝑙𝑠=〖𝑀𝐴𝑋_𝑐𝑜𝑙𝑑〗_𝑙𝑠−〖𝑀𝐴𝑋_𝐼𝑛𝑖〗_𝑙𝑠</a:t>
              </a:r>
              <a:endParaRPr lang="en-US" sz="1100"/>
            </a:p>
          </xdr:txBody>
        </xdr:sp>
      </mc:Fallback>
    </mc:AlternateContent>
    <xdr:clientData/>
  </xdr:oneCellAnchor>
  <xdr:oneCellAnchor>
    <xdr:from>
      <xdr:col>2</xdr:col>
      <xdr:colOff>118744</xdr:colOff>
      <xdr:row>195</xdr:row>
      <xdr:rowOff>187006</xdr:rowOff>
    </xdr:from>
    <xdr:ext cx="2619756" cy="172227"/>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xmlns="" id="{32E5404E-8A30-449F-82B4-DEB4543B6801}"/>
                </a:ext>
              </a:extLst>
            </xdr:cNvPr>
            <xdr:cNvSpPr txBox="1"/>
          </xdr:nvSpPr>
          <xdr:spPr>
            <a:xfrm>
              <a:off x="1473411" y="48895739"/>
              <a:ext cx="2619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𝑁</m:t>
                    </m:r>
                    <m:r>
                      <a:rPr lang="en-US" sz="1100" b="0" i="1">
                        <a:latin typeface="Cambria Math" panose="02040503050406030204" pitchFamily="18" charset="0"/>
                      </a:rPr>
                      <m:t>𝑜𝑚</m:t>
                    </m:r>
                    <m:r>
                      <a:rPr lang="en-US" sz="1100" b="0" i="1">
                        <a:latin typeface="Cambria Math" panose="02040503050406030204" pitchFamily="18" charset="0"/>
                      </a:rPr>
                      <m:t>_</m:t>
                    </m:r>
                    <m:r>
                      <a:rPr lang="en-US" sz="1100" b="0" i="1">
                        <a:latin typeface="Cambria Math" panose="02040503050406030204" pitchFamily="18" charset="0"/>
                      </a:rPr>
                      <m:t>𝑀𝐴𝑋</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2" name="TextBox 191">
              <a:extLst>
                <a:ext uri="{FF2B5EF4-FFF2-40B4-BE49-F238E27FC236}">
                  <a16:creationId xmlns:a16="http://schemas.microsoft.com/office/drawing/2014/main" id="{32E5404E-8A30-449F-82B4-DEB4543B6801}"/>
                </a:ext>
              </a:extLst>
            </xdr:cNvPr>
            <xdr:cNvSpPr txBox="1"/>
          </xdr:nvSpPr>
          <xdr:spPr>
            <a:xfrm>
              <a:off x="1473411" y="48895739"/>
              <a:ext cx="2619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𝑁</a:t>
              </a:r>
              <a:r>
                <a:rPr lang="en-US" sz="1100" b="0" i="0">
                  <a:latin typeface="Cambria Math" panose="02040503050406030204" pitchFamily="18" charset="0"/>
                </a:rPr>
                <a:t>𝑜𝑚_𝑀𝐴𝑋=〖𝑁𝑜𝑚_𝑀𝐴𝑋〗_ℎ𝑠−〖𝑁𝑂𝑀_𝑀𝐴𝑋〗_𝑙𝑠</a:t>
              </a:r>
              <a:endParaRPr lang="en-US" sz="1100"/>
            </a:p>
          </xdr:txBody>
        </xdr:sp>
      </mc:Fallback>
    </mc:AlternateContent>
    <xdr:clientData/>
  </xdr:oneCellAnchor>
  <xdr:oneCellAnchor>
    <xdr:from>
      <xdr:col>2</xdr:col>
      <xdr:colOff>155363</xdr:colOff>
      <xdr:row>197</xdr:row>
      <xdr:rowOff>153139</xdr:rowOff>
    </xdr:from>
    <xdr:ext cx="2487219" cy="172227"/>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xmlns="" id="{AEFE52E6-2B26-4D5A-A7C8-CED79684681A}"/>
                </a:ext>
              </a:extLst>
            </xdr:cNvPr>
            <xdr:cNvSpPr txBox="1"/>
          </xdr:nvSpPr>
          <xdr:spPr>
            <a:xfrm>
              <a:off x="1510030" y="49691606"/>
              <a:ext cx="24872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𝑁</m:t>
                    </m:r>
                    <m:r>
                      <a:rPr lang="en-US" sz="1100" b="0" i="1">
                        <a:latin typeface="Cambria Math" panose="02040503050406030204" pitchFamily="18" charset="0"/>
                      </a:rPr>
                      <m:t>𝑜𝑚</m:t>
                    </m:r>
                    <m:r>
                      <a:rPr lang="en-US" sz="1100" b="0" i="1">
                        <a:latin typeface="Cambria Math" panose="02040503050406030204" pitchFamily="18" charset="0"/>
                      </a:rPr>
                      <m:t>_</m:t>
                    </m:r>
                    <m:r>
                      <a:rPr lang="en-US" sz="1100" b="0" i="1">
                        <a:latin typeface="Cambria Math" panose="02040503050406030204" pitchFamily="18" charset="0"/>
                      </a:rPr>
                      <m:t>𝑀𝐼𝑁</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h𝑠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𝑁𝑂𝑀</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𝑙𝑠</m:t>
                        </m:r>
                      </m:sub>
                    </m:sSub>
                  </m:oMath>
                </m:oMathPara>
              </a14:m>
              <a:endParaRPr lang="en-US" sz="1100"/>
            </a:p>
          </xdr:txBody>
        </xdr:sp>
      </mc:Choice>
      <mc:Fallback xmlns="">
        <xdr:sp macro="" textlink="">
          <xdr:nvSpPr>
            <xdr:cNvPr id="193" name="TextBox 192">
              <a:extLst>
                <a:ext uri="{FF2B5EF4-FFF2-40B4-BE49-F238E27FC236}">
                  <a16:creationId xmlns:a16="http://schemas.microsoft.com/office/drawing/2014/main" id="{AEFE52E6-2B26-4D5A-A7C8-CED79684681A}"/>
                </a:ext>
              </a:extLst>
            </xdr:cNvPr>
            <xdr:cNvSpPr txBox="1"/>
          </xdr:nvSpPr>
          <xdr:spPr>
            <a:xfrm>
              <a:off x="1510030" y="49691606"/>
              <a:ext cx="24872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𝑁</a:t>
              </a:r>
              <a:r>
                <a:rPr lang="en-US" sz="1100" b="0" i="0">
                  <a:latin typeface="Cambria Math" panose="02040503050406030204" pitchFamily="18" charset="0"/>
                </a:rPr>
                <a:t>𝑜𝑚_𝑀𝐼𝑁=〖𝑁𝑜𝑚_𝑀𝐼𝑁〗_ℎ𝑠−〖𝑁𝑂𝑀_𝑀𝐼𝑁〗_𝑙𝑠</a:t>
              </a:r>
              <a:endParaRPr lang="en-US" sz="1100"/>
            </a:p>
          </xdr:txBody>
        </xdr:sp>
      </mc:Fallback>
    </mc:AlternateContent>
    <xdr:clientData/>
  </xdr:oneCellAnchor>
  <xdr:oneCellAnchor>
    <xdr:from>
      <xdr:col>2</xdr:col>
      <xdr:colOff>187537</xdr:colOff>
      <xdr:row>199</xdr:row>
      <xdr:rowOff>187218</xdr:rowOff>
    </xdr:from>
    <xdr:ext cx="2595069"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xmlns="" id="{72F9C884-4419-4FEA-82A2-3BE0DA9181CB}"/>
                </a:ext>
              </a:extLst>
            </xdr:cNvPr>
            <xdr:cNvSpPr txBox="1"/>
          </xdr:nvSpPr>
          <xdr:spPr>
            <a:xfrm>
              <a:off x="1542204" y="50555418"/>
              <a:ext cx="25950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Min</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𝑁𝑒𝑔</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4" name="TextBox 193">
              <a:extLst>
                <a:ext uri="{FF2B5EF4-FFF2-40B4-BE49-F238E27FC236}">
                  <a16:creationId xmlns:a16="http://schemas.microsoft.com/office/drawing/2014/main" id="{72F9C884-4419-4FEA-82A2-3BE0DA9181CB}"/>
                </a:ext>
              </a:extLst>
            </xdr:cNvPr>
            <xdr:cNvSpPr txBox="1"/>
          </xdr:nvSpPr>
          <xdr:spPr>
            <a:xfrm>
              <a:off x="1542204" y="50555418"/>
              <a:ext cx="25950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Min</a:t>
              </a:r>
              <a:r>
                <a:rPr lang="en-US" sz="1100" b="0" i="0">
                  <a:latin typeface="Cambria Math" panose="02040503050406030204" pitchFamily="18" charset="0"/>
                </a:rPr>
                <a:t>_𝑇𝑜𝑙_𝑁𝑒𝑔=〖𝑀𝑖𝑛_𝑀𝑖𝑛〗_𝐻𝑆−〖𝑀𝑖𝑛_𝑀𝑖𝑛〗_𝐿𝑆</a:t>
              </a:r>
              <a:endParaRPr lang="en-US" sz="1100"/>
            </a:p>
          </xdr:txBody>
        </xdr:sp>
      </mc:Fallback>
    </mc:AlternateContent>
    <xdr:clientData/>
  </xdr:oneCellAnchor>
  <xdr:oneCellAnchor>
    <xdr:from>
      <xdr:col>2</xdr:col>
      <xdr:colOff>224367</xdr:colOff>
      <xdr:row>201</xdr:row>
      <xdr:rowOff>187430</xdr:rowOff>
    </xdr:from>
    <xdr:ext cx="2537361" cy="172227"/>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xmlns="" id="{512A4493-2C9B-4797-BC89-EDFE9FC64C49}"/>
                </a:ext>
              </a:extLst>
            </xdr:cNvPr>
            <xdr:cNvSpPr txBox="1"/>
          </xdr:nvSpPr>
          <xdr:spPr>
            <a:xfrm>
              <a:off x="1579034" y="51385363"/>
              <a:ext cx="25373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Min</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𝑃𝑜𝑠</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𝑀𝑖𝑛</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5" name="TextBox 194">
              <a:extLst>
                <a:ext uri="{FF2B5EF4-FFF2-40B4-BE49-F238E27FC236}">
                  <a16:creationId xmlns:a16="http://schemas.microsoft.com/office/drawing/2014/main" id="{512A4493-2C9B-4797-BC89-EDFE9FC64C49}"/>
                </a:ext>
              </a:extLst>
            </xdr:cNvPr>
            <xdr:cNvSpPr txBox="1"/>
          </xdr:nvSpPr>
          <xdr:spPr>
            <a:xfrm>
              <a:off x="1579034" y="51385363"/>
              <a:ext cx="25373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Min</a:t>
              </a:r>
              <a:r>
                <a:rPr lang="en-US" sz="1100" b="0" i="0">
                  <a:latin typeface="Cambria Math" panose="02040503050406030204" pitchFamily="18" charset="0"/>
                </a:rPr>
                <a:t>_𝑇𝑜𝑙_𝑃𝑜𝑠=〖𝑀𝑎𝑥_𝑀𝑖𝑛〗_𝐻𝑆−〖𝑀𝑎𝑥_𝑀𝑖𝑛〗_𝐿𝑆</a:t>
              </a:r>
              <a:endParaRPr lang="en-US" sz="1100"/>
            </a:p>
          </xdr:txBody>
        </xdr:sp>
      </mc:Fallback>
    </mc:AlternateContent>
    <xdr:clientData/>
  </xdr:oneCellAnchor>
  <xdr:oneCellAnchor>
    <xdr:from>
      <xdr:col>2</xdr:col>
      <xdr:colOff>195157</xdr:colOff>
      <xdr:row>203</xdr:row>
      <xdr:rowOff>187430</xdr:rowOff>
    </xdr:from>
    <xdr:ext cx="2666756"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xmlns="" id="{B820D015-78DB-4151-BC2D-48A7806B654F}"/>
                </a:ext>
              </a:extLst>
            </xdr:cNvPr>
            <xdr:cNvSpPr txBox="1"/>
          </xdr:nvSpPr>
          <xdr:spPr>
            <a:xfrm>
              <a:off x="1549824" y="52215097"/>
              <a:ext cx="2666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Max</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𝑁𝑒𝑔</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𝑀𝑖𝑛</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6" name="TextBox 195">
              <a:extLst>
                <a:ext uri="{FF2B5EF4-FFF2-40B4-BE49-F238E27FC236}">
                  <a16:creationId xmlns:a16="http://schemas.microsoft.com/office/drawing/2014/main" id="{B820D015-78DB-4151-BC2D-48A7806B654F}"/>
                </a:ext>
              </a:extLst>
            </xdr:cNvPr>
            <xdr:cNvSpPr txBox="1"/>
          </xdr:nvSpPr>
          <xdr:spPr>
            <a:xfrm>
              <a:off x="1549824" y="52215097"/>
              <a:ext cx="26667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Max</a:t>
              </a:r>
              <a:r>
                <a:rPr lang="en-US" sz="1100" b="0" i="0">
                  <a:latin typeface="Cambria Math" panose="02040503050406030204" pitchFamily="18" charset="0"/>
                </a:rPr>
                <a:t>_𝑇𝑜𝑙_𝑁𝑒𝑔=〖𝑀𝑖𝑛_𝑀𝑎𝑥〗_𝐻𝑆−〖𝑀𝑖𝑛_𝑀𝑎𝑥〗_𝐿𝑆</a:t>
              </a:r>
              <a:endParaRPr lang="en-US" sz="1100"/>
            </a:p>
          </xdr:txBody>
        </xdr:sp>
      </mc:Fallback>
    </mc:AlternateContent>
    <xdr:clientData/>
  </xdr:oneCellAnchor>
  <xdr:oneCellAnchor>
    <xdr:from>
      <xdr:col>2</xdr:col>
      <xdr:colOff>148167</xdr:colOff>
      <xdr:row>205</xdr:row>
      <xdr:rowOff>153564</xdr:rowOff>
    </xdr:from>
    <xdr:ext cx="2613023"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xmlns="" id="{A4B263F0-489C-492C-8185-5509C79B720C}"/>
                </a:ext>
              </a:extLst>
            </xdr:cNvPr>
            <xdr:cNvSpPr txBox="1"/>
          </xdr:nvSpPr>
          <xdr:spPr>
            <a:xfrm>
              <a:off x="1502834" y="53010964"/>
              <a:ext cx="26130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Max</a:t>
              </a:r>
              <a14:m>
                <m:oMath xmlns:m="http://schemas.openxmlformats.org/officeDocument/2006/math">
                  <m:r>
                    <a:rPr lang="en-US" sz="1100" b="0" i="1">
                      <a:latin typeface="Cambria Math" panose="02040503050406030204" pitchFamily="18" charset="0"/>
                    </a:rPr>
                    <m:t>_</m:t>
                  </m:r>
                  <m:r>
                    <a:rPr lang="en-US" sz="1100" b="0" i="1">
                      <a:latin typeface="Cambria Math" panose="02040503050406030204" pitchFamily="18" charset="0"/>
                    </a:rPr>
                    <m:t>𝑇𝑜𝑙</m:t>
                  </m:r>
                  <m:r>
                    <a:rPr lang="en-US" sz="1100" b="0" i="1">
                      <a:latin typeface="Cambria Math" panose="02040503050406030204" pitchFamily="18" charset="0"/>
                    </a:rPr>
                    <m:t>_</m:t>
                  </m:r>
                  <m:r>
                    <a:rPr lang="en-US" sz="1100" b="0" i="1">
                      <a:latin typeface="Cambria Math" panose="02040503050406030204" pitchFamily="18" charset="0"/>
                    </a:rPr>
                    <m:t>𝑃𝑜𝑠</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𝑀𝑎𝑥</m:t>
                      </m:r>
                      <m:r>
                        <a:rPr lang="en-US" sz="1100" b="0" i="1">
                          <a:latin typeface="Cambria Math" panose="02040503050406030204" pitchFamily="18" charset="0"/>
                        </a:rPr>
                        <m:t>_</m:t>
                      </m:r>
                      <m:r>
                        <a:rPr lang="en-US" sz="1100" b="0" i="1">
                          <a:latin typeface="Cambria Math" panose="02040503050406030204" pitchFamily="18" charset="0"/>
                        </a:rPr>
                        <m:t>𝑀𝑎𝑥</m:t>
                      </m:r>
                    </m:e>
                    <m:sub>
                      <m:r>
                        <a:rPr lang="en-US" sz="1100" b="0" i="1">
                          <a:latin typeface="Cambria Math" panose="02040503050406030204" pitchFamily="18" charset="0"/>
                        </a:rPr>
                        <m:t>𝐿𝑆</m:t>
                      </m:r>
                    </m:sub>
                  </m:sSub>
                </m:oMath>
              </a14:m>
              <a:endParaRPr lang="en-US" sz="1100"/>
            </a:p>
          </xdr:txBody>
        </xdr:sp>
      </mc:Choice>
      <mc:Fallback xmlns="">
        <xdr:sp macro="" textlink="">
          <xdr:nvSpPr>
            <xdr:cNvPr id="197" name="TextBox 196">
              <a:extLst>
                <a:ext uri="{FF2B5EF4-FFF2-40B4-BE49-F238E27FC236}">
                  <a16:creationId xmlns:a16="http://schemas.microsoft.com/office/drawing/2014/main" id="{A4B263F0-489C-492C-8185-5509C79B720C}"/>
                </a:ext>
              </a:extLst>
            </xdr:cNvPr>
            <xdr:cNvSpPr txBox="1"/>
          </xdr:nvSpPr>
          <xdr:spPr>
            <a:xfrm>
              <a:off x="1502834" y="53010964"/>
              <a:ext cx="261302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Max</a:t>
              </a:r>
              <a:r>
                <a:rPr lang="en-US" sz="1100" b="0" i="0">
                  <a:latin typeface="Cambria Math" panose="02040503050406030204" pitchFamily="18" charset="0"/>
                </a:rPr>
                <a:t>_𝑇𝑜𝑙_𝑃𝑜𝑠=〖𝑀𝑎𝑥_𝑀𝑎𝑥〗_𝐻𝑆−〖𝑀𝑎𝑥_𝑀𝑎𝑥〗_𝐿𝑆</a:t>
              </a:r>
              <a:endParaRPr lang="en-US" sz="1100"/>
            </a:p>
          </xdr:txBody>
        </xdr:sp>
      </mc:Fallback>
    </mc:AlternateContent>
    <xdr:clientData/>
  </xdr:oneCellAnchor>
  <xdr:oneCellAnchor>
    <xdr:from>
      <xdr:col>2</xdr:col>
      <xdr:colOff>147743</xdr:colOff>
      <xdr:row>207</xdr:row>
      <xdr:rowOff>187325</xdr:rowOff>
    </xdr:from>
    <xdr:ext cx="1293239" cy="172227"/>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xmlns="" id="{079886CF-9CB1-4361-B21B-8226BF826DED}"/>
                </a:ext>
              </a:extLst>
            </xdr:cNvPr>
            <xdr:cNvSpPr txBox="1"/>
          </xdr:nvSpPr>
          <xdr:spPr>
            <a:xfrm>
              <a:off x="1502410" y="53874458"/>
              <a:ext cx="1293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oMath>
                </m:oMathPara>
              </a14:m>
              <a:endParaRPr lang="en-US" sz="1100"/>
            </a:p>
          </xdr:txBody>
        </xdr:sp>
      </mc:Choice>
      <mc:Fallback xmlns="">
        <xdr:sp macro="" textlink="">
          <xdr:nvSpPr>
            <xdr:cNvPr id="198" name="TextBox 197">
              <a:extLst>
                <a:ext uri="{FF2B5EF4-FFF2-40B4-BE49-F238E27FC236}">
                  <a16:creationId xmlns:a16="http://schemas.microsoft.com/office/drawing/2014/main" id="{079886CF-9CB1-4361-B21B-8226BF826DED}"/>
                </a:ext>
              </a:extLst>
            </xdr:cNvPr>
            <xdr:cNvSpPr txBox="1"/>
          </xdr:nvSpPr>
          <xdr:spPr>
            <a:xfrm>
              <a:off x="1502410" y="53874458"/>
              <a:ext cx="1293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𝑆𝑇𝐸〗_𝑚𝑖𝑛=𝑁𝑜𝑚_𝑀𝐼𝑁</a:t>
              </a:r>
              <a:endParaRPr lang="en-US" sz="1100"/>
            </a:p>
          </xdr:txBody>
        </xdr:sp>
      </mc:Fallback>
    </mc:AlternateContent>
    <xdr:clientData/>
  </xdr:oneCellAnchor>
  <xdr:oneCellAnchor>
    <xdr:from>
      <xdr:col>2</xdr:col>
      <xdr:colOff>148801</xdr:colOff>
      <xdr:row>209</xdr:row>
      <xdr:rowOff>186477</xdr:rowOff>
    </xdr:from>
    <xdr:ext cx="1339982" cy="172227"/>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xmlns="" id="{263FE28F-E5F1-4F40-95C8-0F01583BDACD}"/>
                </a:ext>
              </a:extLst>
            </xdr:cNvPr>
            <xdr:cNvSpPr txBox="1"/>
          </xdr:nvSpPr>
          <xdr:spPr>
            <a:xfrm>
              <a:off x="1503468" y="54703344"/>
              <a:ext cx="1339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oMath>
                </m:oMathPara>
              </a14:m>
              <a:endParaRPr lang="en-US" sz="1100"/>
            </a:p>
          </xdr:txBody>
        </xdr:sp>
      </mc:Choice>
      <mc:Fallback xmlns="">
        <xdr:sp macro="" textlink="">
          <xdr:nvSpPr>
            <xdr:cNvPr id="199" name="TextBox 198">
              <a:extLst>
                <a:ext uri="{FF2B5EF4-FFF2-40B4-BE49-F238E27FC236}">
                  <a16:creationId xmlns:a16="http://schemas.microsoft.com/office/drawing/2014/main" id="{263FE28F-E5F1-4F40-95C8-0F01583BDACD}"/>
                </a:ext>
              </a:extLst>
            </xdr:cNvPr>
            <xdr:cNvSpPr txBox="1"/>
          </xdr:nvSpPr>
          <xdr:spPr>
            <a:xfrm>
              <a:off x="1503468" y="54703344"/>
              <a:ext cx="133998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𝑆𝑇𝐸〗_𝑚𝑎𝑥=𝑁𝑜𝑚_𝑀𝐴𝑋</a:t>
              </a:r>
              <a:endParaRPr lang="en-US" sz="1100"/>
            </a:p>
          </xdr:txBody>
        </xdr:sp>
      </mc:Fallback>
    </mc:AlternateContent>
    <xdr:clientData/>
  </xdr:oneCellAnchor>
  <xdr:oneCellAnchor>
    <xdr:from>
      <xdr:col>2</xdr:col>
      <xdr:colOff>225001</xdr:colOff>
      <xdr:row>211</xdr:row>
      <xdr:rowOff>194944</xdr:rowOff>
    </xdr:from>
    <xdr:ext cx="1774395" cy="346505"/>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xmlns="" id="{6BEC19CD-1427-4A7D-B8E4-28783339A5B0}"/>
                </a:ext>
              </a:extLst>
            </xdr:cNvPr>
            <xdr:cNvSpPr txBox="1"/>
          </xdr:nvSpPr>
          <xdr:spPr>
            <a:xfrm>
              <a:off x="1579668" y="55541544"/>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0" name="TextBox 199">
              <a:extLst>
                <a:ext uri="{FF2B5EF4-FFF2-40B4-BE49-F238E27FC236}">
                  <a16:creationId xmlns:a16="http://schemas.microsoft.com/office/drawing/2014/main" id="{6BEC19CD-1427-4A7D-B8E4-28783339A5B0}"/>
                </a:ext>
              </a:extLst>
            </xdr:cNvPr>
            <xdr:cNvSpPr txBox="1"/>
          </xdr:nvSpPr>
          <xdr:spPr>
            <a:xfrm>
              <a:off x="1579668" y="55541544"/>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𝑆𝑇𝐸〗_(min⁡_𝑠𝑝𝑎𝑛)=〖𝑆𝑇𝐸〗_𝑚𝑖𝑛/𝑆𝑝𝑎𝑛∗100</a:t>
              </a:r>
              <a:endParaRPr lang="en-US" sz="1100"/>
            </a:p>
          </xdr:txBody>
        </xdr:sp>
      </mc:Fallback>
    </mc:AlternateContent>
    <xdr:clientData/>
  </xdr:oneCellAnchor>
  <xdr:oneCellAnchor>
    <xdr:from>
      <xdr:col>2</xdr:col>
      <xdr:colOff>187536</xdr:colOff>
      <xdr:row>213</xdr:row>
      <xdr:rowOff>110489</xdr:rowOff>
    </xdr:from>
    <xdr:ext cx="1827423" cy="346505"/>
    <mc:AlternateContent xmlns:mc="http://schemas.openxmlformats.org/markup-compatibility/2006" xmlns:a14="http://schemas.microsoft.com/office/drawing/2010/main">
      <mc:Choice Requires="a14">
        <xdr:sp macro="" textlink="">
          <xdr:nvSpPr>
            <xdr:cNvPr id="201" name="TextBox 200">
              <a:extLst>
                <a:ext uri="{FF2B5EF4-FFF2-40B4-BE49-F238E27FC236}">
                  <a16:creationId xmlns:a16="http://schemas.microsoft.com/office/drawing/2014/main" xmlns="" id="{3C062CE7-B0AF-4FFB-B7C1-1A2B38E12C72}"/>
                </a:ext>
              </a:extLst>
            </xdr:cNvPr>
            <xdr:cNvSpPr txBox="1"/>
          </xdr:nvSpPr>
          <xdr:spPr>
            <a:xfrm>
              <a:off x="1542203" y="56286822"/>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m:t>
                        </m:r>
                        <m:r>
                          <a:rPr lang="en-US" sz="1100" b="0" i="1">
                            <a:latin typeface="Cambria Math" panose="02040503050406030204" pitchFamily="18" charset="0"/>
                          </a:rPr>
                          <m:t>𝑎𝑥</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1" name="TextBox 200">
              <a:extLst>
                <a:ext uri="{FF2B5EF4-FFF2-40B4-BE49-F238E27FC236}">
                  <a16:creationId xmlns:a16="http://schemas.microsoft.com/office/drawing/2014/main" id="{3C062CE7-B0AF-4FFB-B7C1-1A2B38E12C72}"/>
                </a:ext>
              </a:extLst>
            </xdr:cNvPr>
            <xdr:cNvSpPr txBox="1"/>
          </xdr:nvSpPr>
          <xdr:spPr>
            <a:xfrm>
              <a:off x="1542203" y="56286822"/>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𝑆𝑇𝐸〗_(m𝑎𝑥⁡_𝑠𝑝𝑎𝑛)=〖𝑆𝑇𝐸〗_𝑚𝑎𝑥/𝑆𝑝𝑎𝑛∗100</a:t>
              </a:r>
              <a:endParaRPr lang="en-US" sz="1100"/>
            </a:p>
          </xdr:txBody>
        </xdr:sp>
      </mc:Fallback>
    </mc:AlternateContent>
    <xdr:clientData/>
  </xdr:oneCellAnchor>
  <xdr:oneCellAnchor>
    <xdr:from>
      <xdr:col>2</xdr:col>
      <xdr:colOff>186478</xdr:colOff>
      <xdr:row>215</xdr:row>
      <xdr:rowOff>194733</xdr:rowOff>
    </xdr:from>
    <xdr:ext cx="2316981" cy="172227"/>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xmlns="" id="{2FDD1BD8-AC20-48C0-8580-31B6B504B8FA}"/>
                </a:ext>
              </a:extLst>
            </xdr:cNvPr>
            <xdr:cNvSpPr txBox="1"/>
          </xdr:nvSpPr>
          <xdr:spPr>
            <a:xfrm>
              <a:off x="1541145" y="57200800"/>
              <a:ext cx="231698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𝑀𝐼𝑁</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202" name="TextBox 201">
              <a:extLst>
                <a:ext uri="{FF2B5EF4-FFF2-40B4-BE49-F238E27FC236}">
                  <a16:creationId xmlns:a16="http://schemas.microsoft.com/office/drawing/2014/main" id="{2FDD1BD8-AC20-48C0-8580-31B6B504B8FA}"/>
                </a:ext>
              </a:extLst>
            </xdr:cNvPr>
            <xdr:cNvSpPr txBox="1"/>
          </xdr:nvSpPr>
          <xdr:spPr>
            <a:xfrm>
              <a:off x="1541145" y="57200800"/>
              <a:ext cx="231698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𝑆𝑇𝐸〗_𝑚𝑖𝑛=〖𝑁𝑜𝑚_𝑀𝐼𝑁〗_𝐻𝑆−〖𝑁𝑜𝑚_𝑀𝐼𝑁〗_𝐿𝑆</a:t>
              </a:r>
              <a:endParaRPr lang="en-US" sz="1100"/>
            </a:p>
          </xdr:txBody>
        </xdr:sp>
      </mc:Fallback>
    </mc:AlternateContent>
    <xdr:clientData/>
  </xdr:oneCellAnchor>
  <xdr:oneCellAnchor>
    <xdr:from>
      <xdr:col>2</xdr:col>
      <xdr:colOff>152612</xdr:colOff>
      <xdr:row>217</xdr:row>
      <xdr:rowOff>187325</xdr:rowOff>
    </xdr:from>
    <xdr:ext cx="2407133" cy="172227"/>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xmlns="" id="{C8532908-AE76-4BCF-975E-52FA1DEE908D}"/>
                </a:ext>
              </a:extLst>
            </xdr:cNvPr>
            <xdr:cNvSpPr txBox="1"/>
          </xdr:nvSpPr>
          <xdr:spPr>
            <a:xfrm>
              <a:off x="1507279" y="58023125"/>
              <a:ext cx="24071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𝑁𝑜𝑚</m:t>
                        </m:r>
                        <m:r>
                          <a:rPr lang="en-US" sz="1100" b="0" i="1">
                            <a:latin typeface="Cambria Math" panose="02040503050406030204" pitchFamily="18" charset="0"/>
                          </a:rPr>
                          <m:t>_</m:t>
                        </m:r>
                        <m:r>
                          <a:rPr lang="en-US" sz="1100" b="0" i="1">
                            <a:latin typeface="Cambria Math" panose="02040503050406030204" pitchFamily="18" charset="0"/>
                          </a:rPr>
                          <m:t>𝑀𝐴𝑋</m:t>
                        </m:r>
                      </m:e>
                      <m:sub>
                        <m:r>
                          <a:rPr lang="en-US" sz="1100" b="0" i="1">
                            <a:latin typeface="Cambria Math" panose="02040503050406030204" pitchFamily="18" charset="0"/>
                          </a:rPr>
                          <m:t>𝐿𝑆</m:t>
                        </m:r>
                      </m:sub>
                    </m:sSub>
                  </m:oMath>
                </m:oMathPara>
              </a14:m>
              <a:endParaRPr lang="en-US" sz="1100"/>
            </a:p>
          </xdr:txBody>
        </xdr:sp>
      </mc:Choice>
      <mc:Fallback xmlns="">
        <xdr:sp macro="" textlink="">
          <xdr:nvSpPr>
            <xdr:cNvPr id="203" name="TextBox 202">
              <a:extLst>
                <a:ext uri="{FF2B5EF4-FFF2-40B4-BE49-F238E27FC236}">
                  <a16:creationId xmlns:a16="http://schemas.microsoft.com/office/drawing/2014/main" id="{C8532908-AE76-4BCF-975E-52FA1DEE908D}"/>
                </a:ext>
              </a:extLst>
            </xdr:cNvPr>
            <xdr:cNvSpPr txBox="1"/>
          </xdr:nvSpPr>
          <xdr:spPr>
            <a:xfrm>
              <a:off x="1507279" y="58023125"/>
              <a:ext cx="24071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𝑆𝑇𝐸〗_𝑚𝑎𝑥=〖𝑁𝑜𝑚_𝑀𝐴𝑋〗_𝐻𝑆−〖𝑁𝑜𝑚_𝑀𝐴𝑋〗_𝐿𝑆</a:t>
              </a:r>
              <a:endParaRPr lang="en-US" sz="1100"/>
            </a:p>
          </xdr:txBody>
        </xdr:sp>
      </mc:Fallback>
    </mc:AlternateContent>
    <xdr:clientData/>
  </xdr:oneCellAnchor>
  <xdr:oneCellAnchor>
    <xdr:from>
      <xdr:col>2</xdr:col>
      <xdr:colOff>233256</xdr:colOff>
      <xdr:row>219</xdr:row>
      <xdr:rowOff>108373</xdr:rowOff>
    </xdr:from>
    <xdr:ext cx="1774395" cy="346505"/>
    <mc:AlternateContent xmlns:mc="http://schemas.openxmlformats.org/markup-compatibility/2006" xmlns:a14="http://schemas.microsoft.com/office/drawing/2010/main">
      <mc:Choice Requires="a14">
        <xdr:sp macro="" textlink="">
          <xdr:nvSpPr>
            <xdr:cNvPr id="205" name="TextBox 204">
              <a:extLst>
                <a:ext uri="{FF2B5EF4-FFF2-40B4-BE49-F238E27FC236}">
                  <a16:creationId xmlns:a16="http://schemas.microsoft.com/office/drawing/2014/main" xmlns="" id="{D28ED55D-541F-4679-B927-4A761DD452B6}"/>
                </a:ext>
              </a:extLst>
            </xdr:cNvPr>
            <xdr:cNvSpPr txBox="1"/>
          </xdr:nvSpPr>
          <xdr:spPr>
            <a:xfrm>
              <a:off x="1587923" y="58773906"/>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min</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𝑚𝑖𝑛</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5" name="TextBox 204">
              <a:extLst>
                <a:ext uri="{FF2B5EF4-FFF2-40B4-BE49-F238E27FC236}">
                  <a16:creationId xmlns:a16="http://schemas.microsoft.com/office/drawing/2014/main" id="{D28ED55D-541F-4679-B927-4A761DD452B6}"/>
                </a:ext>
              </a:extLst>
            </xdr:cNvPr>
            <xdr:cNvSpPr txBox="1"/>
          </xdr:nvSpPr>
          <xdr:spPr>
            <a:xfrm>
              <a:off x="1587923" y="58773906"/>
              <a:ext cx="1774395"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𝑆𝑇𝐸〗_(min⁡_𝑠𝑝𝑎𝑛)=〖𝑆𝑇𝐸〗_𝑚𝑖𝑛/𝑆𝑝𝑎𝑛∗100</a:t>
              </a:r>
              <a:endParaRPr lang="en-US" sz="1100"/>
            </a:p>
          </xdr:txBody>
        </xdr:sp>
      </mc:Fallback>
    </mc:AlternateContent>
    <xdr:clientData/>
  </xdr:oneCellAnchor>
  <xdr:oneCellAnchor>
    <xdr:from>
      <xdr:col>2</xdr:col>
      <xdr:colOff>110067</xdr:colOff>
      <xdr:row>221</xdr:row>
      <xdr:rowOff>84667</xdr:rowOff>
    </xdr:from>
    <xdr:ext cx="1827423" cy="346505"/>
    <mc:AlternateContent xmlns:mc="http://schemas.openxmlformats.org/markup-compatibility/2006" xmlns:a14="http://schemas.microsoft.com/office/drawing/2010/main">
      <mc:Choice Requires="a14">
        <xdr:sp macro="" textlink="">
          <xdr:nvSpPr>
            <xdr:cNvPr id="206" name="TextBox 205">
              <a:extLst>
                <a:ext uri="{FF2B5EF4-FFF2-40B4-BE49-F238E27FC236}">
                  <a16:creationId xmlns:a16="http://schemas.microsoft.com/office/drawing/2014/main" xmlns="" id="{0001A66E-1A0A-4E08-AD4F-9DCA2243AA71}"/>
                </a:ext>
              </a:extLst>
            </xdr:cNvPr>
            <xdr:cNvSpPr txBox="1"/>
          </xdr:nvSpPr>
          <xdr:spPr>
            <a:xfrm>
              <a:off x="1464734" y="59579934"/>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𝑆𝑇𝐸</m:t>
                        </m:r>
                      </m:e>
                      <m:sub>
                        <m:r>
                          <m:rPr>
                            <m:sty m:val="p"/>
                          </m:rPr>
                          <a:rPr lang="en-US" sz="1100" b="0" i="0">
                            <a:latin typeface="Cambria Math" panose="02040503050406030204" pitchFamily="18" charset="0"/>
                          </a:rPr>
                          <m:t>m</m:t>
                        </m:r>
                        <m:r>
                          <a:rPr lang="en-US" sz="1100" b="0" i="1">
                            <a:latin typeface="Cambria Math" panose="02040503050406030204" pitchFamily="18" charset="0"/>
                          </a:rPr>
                          <m:t>𝑎𝑥</m:t>
                        </m:r>
                        <m:r>
                          <a:rPr lang="en-US" sz="1100" b="0" i="1">
                            <a:latin typeface="Cambria Math" panose="02040503050406030204" pitchFamily="18" charset="0"/>
                          </a:rPr>
                          <m:t>⁡_</m:t>
                        </m:r>
                        <m:r>
                          <a:rPr lang="en-US" sz="1100" b="0" i="1">
                            <a:latin typeface="Cambria Math" panose="02040503050406030204" pitchFamily="18" charset="0"/>
                          </a:rPr>
                          <m:t>𝑠𝑝𝑎𝑛</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𝑆𝑇𝐸</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𝑆𝑝𝑎𝑛</m:t>
                        </m:r>
                      </m:den>
                    </m:f>
                    <m:r>
                      <a:rPr lang="en-US" sz="1100" b="0" i="1">
                        <a:latin typeface="Cambria Math" panose="02040503050406030204" pitchFamily="18" charset="0"/>
                      </a:rPr>
                      <m:t>∗100</m:t>
                    </m:r>
                  </m:oMath>
                </m:oMathPara>
              </a14:m>
              <a:endParaRPr lang="en-US" sz="1100"/>
            </a:p>
          </xdr:txBody>
        </xdr:sp>
      </mc:Choice>
      <mc:Fallback xmlns="">
        <xdr:sp macro="" textlink="">
          <xdr:nvSpPr>
            <xdr:cNvPr id="206" name="TextBox 205">
              <a:extLst>
                <a:ext uri="{FF2B5EF4-FFF2-40B4-BE49-F238E27FC236}">
                  <a16:creationId xmlns:a16="http://schemas.microsoft.com/office/drawing/2014/main" id="{0001A66E-1A0A-4E08-AD4F-9DCA2243AA71}"/>
                </a:ext>
              </a:extLst>
            </xdr:cNvPr>
            <xdr:cNvSpPr txBox="1"/>
          </xdr:nvSpPr>
          <xdr:spPr>
            <a:xfrm>
              <a:off x="1464734" y="59579934"/>
              <a:ext cx="1827423" cy="3465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𝑆𝑇𝐸〗_(m𝑎𝑥⁡_𝑠𝑝𝑎𝑛)=〖𝑆𝑇𝐸〗_𝑚𝑎𝑥/𝑆𝑝𝑎𝑛∗100</a:t>
              </a:r>
              <a:endParaRPr lang="en-US" sz="1100"/>
            </a:p>
          </xdr:txBody>
        </xdr:sp>
      </mc:Fallback>
    </mc:AlternateContent>
    <xdr:clientData/>
  </xdr:oneCellAnchor>
  <xdr:oneCellAnchor>
    <xdr:from>
      <xdr:col>2</xdr:col>
      <xdr:colOff>117475</xdr:colOff>
      <xdr:row>223</xdr:row>
      <xdr:rowOff>225002</xdr:rowOff>
    </xdr:from>
    <xdr:ext cx="1258293" cy="172227"/>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xmlns="" id="{525FE922-C5A8-4BCB-B167-459C4FED6935}"/>
                </a:ext>
              </a:extLst>
            </xdr:cNvPr>
            <xdr:cNvSpPr txBox="1"/>
          </xdr:nvSpPr>
          <xdr:spPr>
            <a:xfrm>
              <a:off x="1472142" y="60550002"/>
              <a:ext cx="12582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r>
                      <a:rPr lang="en-US" sz="1100" b="0" i="1">
                        <a:latin typeface="Cambria Math" panose="02040503050406030204" pitchFamily="18" charset="0"/>
                      </a:rPr>
                      <m:t>=</m:t>
                    </m:r>
                    <m:r>
                      <a:rPr lang="en-US" sz="1100" b="0" i="1">
                        <a:latin typeface="Cambria Math" panose="02040503050406030204" pitchFamily="18" charset="0"/>
                      </a:rPr>
                      <m:t>𝑇𝑅𝑆𝐸</m:t>
                    </m:r>
                  </m:oMath>
                </m:oMathPara>
              </a14:m>
              <a:endParaRPr lang="en-US" sz="1100"/>
            </a:p>
          </xdr:txBody>
        </xdr:sp>
      </mc:Choice>
      <mc:Fallback xmlns="">
        <xdr:sp macro="" textlink="">
          <xdr:nvSpPr>
            <xdr:cNvPr id="207" name="TextBox 206">
              <a:extLst>
                <a:ext uri="{FF2B5EF4-FFF2-40B4-BE49-F238E27FC236}">
                  <a16:creationId xmlns:a16="http://schemas.microsoft.com/office/drawing/2014/main" id="{525FE922-C5A8-4BCB-B167-459C4FED6935}"/>
                </a:ext>
              </a:extLst>
            </xdr:cNvPr>
            <xdr:cNvSpPr txBox="1"/>
          </xdr:nvSpPr>
          <xdr:spPr>
            <a:xfrm>
              <a:off x="1472142" y="60550002"/>
              <a:ext cx="12582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𝑆𝑇𝐸+𝐻𝑇𝐸=𝑇𝑅𝑆𝐸</a:t>
              </a:r>
              <a:endParaRPr lang="en-US" sz="1100"/>
            </a:p>
          </xdr:txBody>
        </xdr:sp>
      </mc:Fallback>
    </mc:AlternateContent>
    <xdr:clientData/>
  </xdr:oneCellAnchor>
  <xdr:oneCellAnchor>
    <xdr:from>
      <xdr:col>2</xdr:col>
      <xdr:colOff>148802</xdr:colOff>
      <xdr:row>225</xdr:row>
      <xdr:rowOff>110067</xdr:rowOff>
    </xdr:from>
    <xdr:ext cx="4587218" cy="380361"/>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xmlns="" id="{1684449E-1832-4210-B0CB-7EE87B436029}"/>
                </a:ext>
              </a:extLst>
            </xdr:cNvPr>
            <xdr:cNvSpPr txBox="1"/>
          </xdr:nvSpPr>
          <xdr:spPr>
            <a:xfrm>
              <a:off x="1503469" y="61264800"/>
              <a:ext cx="458721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𝑇𝑎𝑚𝑏</m:t>
                            </m:r>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𝑇𝑎𝑚𝑏</m:t>
                            </m:r>
                            <m:r>
                              <a:rPr lang="en-US" sz="1100" b="0" i="1">
                                <a:latin typeface="Cambria Math" panose="02040503050406030204" pitchFamily="18" charset="0"/>
                              </a:rPr>
                              <m:t>_</m:t>
                            </m:r>
                            <m:r>
                              <a:rPr lang="en-US" sz="1100" b="0" i="1">
                                <a:latin typeface="Cambria Math" panose="02040503050406030204" pitchFamily="18" charset="0"/>
                              </a:rPr>
                              <m:t>𝑙𝑧𝑎</m:t>
                            </m:r>
                            <m:r>
                              <a:rPr lang="en-US" sz="1100" b="0" i="1">
                                <a:latin typeface="Cambria Math" panose="02040503050406030204" pitchFamily="18" charset="0"/>
                              </a:rPr>
                              <m:t>)</m:t>
                            </m:r>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num>
                              <m:den>
                                <m:r>
                                  <a:rPr lang="en-US" sz="1100" b="0" i="1">
                                    <a:latin typeface="Cambria Math" panose="02040503050406030204" pitchFamily="18" charset="0"/>
                                  </a:rPr>
                                  <m:t>𝑃𝑒𝑟𝑈𝑛𝑖𝑡𝑇𝑒𝑚𝑝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num>
                              <m:den>
                                <m:r>
                                  <a:rPr lang="en-US" sz="1100" b="0" i="1">
                                    <a:latin typeface="Cambria Math" panose="02040503050406030204" pitchFamily="18" charset="0"/>
                                  </a:rPr>
                                  <m:t>𝑃𝑒𝑟𝑈𝑛𝑖𝑡</m:t>
                                </m:r>
                                <m:r>
                                  <a:rPr lang="en-US" sz="1100" b="0" i="1">
                                    <a:latin typeface="Cambria Math" panose="02040503050406030204" pitchFamily="18" charset="0"/>
                                  </a:rPr>
                                  <m:t> </m:t>
                                </m:r>
                                <m:r>
                                  <a:rPr lang="en-US" sz="1100" b="0" i="1">
                                    <a:latin typeface="Cambria Math" panose="02040503050406030204" pitchFamily="18" charset="0"/>
                                  </a:rPr>
                                  <m:t>𝑇𝑒𝑚𝑝</m:t>
                                </m:r>
                              </m:den>
                            </m:f>
                          </m:e>
                        </m:d>
                      </m:e>
                    </m:d>
                  </m:oMath>
                </m:oMathPara>
              </a14:m>
              <a:endParaRPr lang="en-US" sz="1100"/>
            </a:p>
          </xdr:txBody>
        </xdr:sp>
      </mc:Choice>
      <mc:Fallback xmlns="">
        <xdr:sp macro="" textlink="">
          <xdr:nvSpPr>
            <xdr:cNvPr id="208" name="TextBox 207">
              <a:extLst>
                <a:ext uri="{FF2B5EF4-FFF2-40B4-BE49-F238E27FC236}">
                  <a16:creationId xmlns:a16="http://schemas.microsoft.com/office/drawing/2014/main" id="{1684449E-1832-4210-B0CB-7EE87B436029}"/>
                </a:ext>
              </a:extLst>
            </xdr:cNvPr>
            <xdr:cNvSpPr txBox="1"/>
          </xdr:nvSpPr>
          <xdr:spPr>
            <a:xfrm>
              <a:off x="1503469" y="61264800"/>
              <a:ext cx="458721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𝐸_𝑚𝑖𝑛=[((𝑇𝑎𝑚𝑏_𝑚𝑖𝑛−𝑇𝑎𝑚𝑏_𝑙𝑧𝑎))/100∗((𝑇𝐸_𝑧𝑒𝑟𝑜∗𝑈𝑅𝐿)/𝑃𝑒𝑟𝑈𝑛𝑖𝑡𝑇𝑒𝑚𝑝+(𝑇𝐸_𝑠𝑝𝑎𝑛∗𝑠𝑝𝑎𝑛)/(𝑃𝑒𝑟𝑈𝑛𝑖𝑡 𝑇𝑒𝑚𝑝))]</a:t>
              </a:r>
              <a:endParaRPr lang="en-US" sz="1100"/>
            </a:p>
          </xdr:txBody>
        </xdr:sp>
      </mc:Fallback>
    </mc:AlternateContent>
    <xdr:clientData/>
  </xdr:oneCellAnchor>
  <xdr:oneCellAnchor>
    <xdr:from>
      <xdr:col>2</xdr:col>
      <xdr:colOff>157056</xdr:colOff>
      <xdr:row>227</xdr:row>
      <xdr:rowOff>170603</xdr:rowOff>
    </xdr:from>
    <xdr:ext cx="3346942" cy="318036"/>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xmlns="" id="{5B10F7A3-90B2-408F-AD55-7E073B3DA9BF}"/>
                </a:ext>
              </a:extLst>
            </xdr:cNvPr>
            <xdr:cNvSpPr txBox="1"/>
          </xdr:nvSpPr>
          <xdr:spPr>
            <a:xfrm>
              <a:off x="1511723" y="62155070"/>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𝐴𝐶𝐶</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09" name="TextBox 208">
              <a:extLst>
                <a:ext uri="{FF2B5EF4-FFF2-40B4-BE49-F238E27FC236}">
                  <a16:creationId xmlns:a16="http://schemas.microsoft.com/office/drawing/2014/main" id="{5B10F7A3-90B2-408F-AD55-7E073B3DA9BF}"/>
                </a:ext>
              </a:extLst>
            </xdr:cNvPr>
            <xdr:cNvSpPr txBox="1"/>
          </xdr:nvSpPr>
          <xdr:spPr>
            <a:xfrm>
              <a:off x="1511723" y="62155070"/>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𝐴𝐶𝐶=((𝐴𝑐𝑐_𝑠𝑝𝑎𝑛∗𝑠𝑝𝑎𝑛)+(𝐴𝑐𝑐_𝑧𝑒𝑟𝑜∗𝑈𝑅𝐿))∗1/100</a:t>
              </a:r>
              <a:endParaRPr lang="en-US" sz="1100"/>
            </a:p>
          </xdr:txBody>
        </xdr:sp>
      </mc:Fallback>
    </mc:AlternateContent>
    <xdr:clientData/>
  </xdr:oneCellAnchor>
  <xdr:oneCellAnchor>
    <xdr:from>
      <xdr:col>2</xdr:col>
      <xdr:colOff>131656</xdr:colOff>
      <xdr:row>229</xdr:row>
      <xdr:rowOff>64347</xdr:rowOff>
    </xdr:from>
    <xdr:ext cx="3346942" cy="318036"/>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xmlns="" id="{A4EB2964-9BE5-4B3E-B2F5-8937BCBAECA6}"/>
                </a:ext>
              </a:extLst>
            </xdr:cNvPr>
            <xdr:cNvSpPr txBox="1"/>
          </xdr:nvSpPr>
          <xdr:spPr>
            <a:xfrm>
              <a:off x="1486323" y="62878547"/>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𝐴𝐶𝐶</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𝑠𝑝𝑎𝑛</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10" name="TextBox 209">
              <a:extLst>
                <a:ext uri="{FF2B5EF4-FFF2-40B4-BE49-F238E27FC236}">
                  <a16:creationId xmlns:a16="http://schemas.microsoft.com/office/drawing/2014/main" id="{A4EB2964-9BE5-4B3E-B2F5-8937BCBAECA6}"/>
                </a:ext>
              </a:extLst>
            </xdr:cNvPr>
            <xdr:cNvSpPr txBox="1"/>
          </xdr:nvSpPr>
          <xdr:spPr>
            <a:xfrm>
              <a:off x="1486323" y="62878547"/>
              <a:ext cx="334694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𝐴𝐶𝐶=((𝐴𝑐𝑐_𝑠𝑝𝑎𝑛∗𝑠𝑝𝑎𝑛)+(𝐴𝑐𝑐_𝑧𝑒𝑟𝑜∗𝑈𝑅𝐿))∗1/100</a:t>
              </a:r>
              <a:endParaRPr lang="en-US" sz="1100"/>
            </a:p>
          </xdr:txBody>
        </xdr:sp>
      </mc:Fallback>
    </mc:AlternateContent>
    <xdr:clientData/>
  </xdr:oneCellAnchor>
  <xdr:oneCellAnchor>
    <xdr:from>
      <xdr:col>2</xdr:col>
      <xdr:colOff>148801</xdr:colOff>
      <xdr:row>231</xdr:row>
      <xdr:rowOff>117899</xdr:rowOff>
    </xdr:from>
    <xdr:ext cx="4794774" cy="322524"/>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xmlns="" id="{A6CCFD9C-A9BB-46AF-BBBF-2AF6C35AB7C4}"/>
                </a:ext>
              </a:extLst>
            </xdr:cNvPr>
            <xdr:cNvSpPr txBox="1"/>
          </xdr:nvSpPr>
          <xdr:spPr>
            <a:xfrm>
              <a:off x="1503468" y="63761832"/>
              <a:ext cx="4794774" cy="322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𝑆𝑃𝐸</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num>
                      <m:den>
                        <m:r>
                          <a:rPr lang="en-US" sz="1100" b="0" i="1">
                            <a:latin typeface="Cambria Math" panose="02040503050406030204" pitchFamily="18" charset="0"/>
                          </a:rPr>
                          <m:t>𝑃𝑒𝑟</m:t>
                        </m:r>
                        <m:r>
                          <a:rPr lang="en-US" sz="1100" b="0" i="1">
                            <a:latin typeface="Cambria Math" panose="02040503050406030204" pitchFamily="18" charset="0"/>
                          </a:rPr>
                          <m:t> </m:t>
                        </m:r>
                        <m:r>
                          <a:rPr lang="en-US" sz="1100" b="0" i="1">
                            <a:latin typeface="Cambria Math" panose="02040503050406030204" pitchFamily="18" charset="0"/>
                          </a:rPr>
                          <m:t>𝑈𝑛𝑖𝑡</m:t>
                        </m:r>
                        <m:r>
                          <a:rPr lang="en-US" sz="1100" b="0" i="1">
                            <a:latin typeface="Cambria Math" panose="02040503050406030204" pitchFamily="18" charset="0"/>
                          </a:rPr>
                          <m:t> </m:t>
                        </m:r>
                        <m:r>
                          <a:rPr lang="en-US" sz="1100" b="0" i="1">
                            <a:latin typeface="Cambria Math" panose="02040503050406030204" pitchFamily="18" charset="0"/>
                          </a:rPr>
                          <m:t>𝑃𝑟𝑒𝑠𝑠𝑢𝑟𝑒</m:t>
                        </m:r>
                      </m:den>
                    </m:f>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r>
                              <a:rPr lang="en-US" sz="1100" b="0" i="1">
                                <a:latin typeface="Cambria Math" panose="02040503050406030204" pitchFamily="18" charset="0"/>
                              </a:rPr>
                              <m:t>𝑆𝑃𝐸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r>
                              <a:rPr lang="en-US" sz="1100" b="0" i="1">
                                <a:latin typeface="Cambria Math" panose="02040503050406030204" pitchFamily="18" charset="0"/>
                              </a:rPr>
                              <m:t>𝑈𝑅𝐿</m:t>
                            </m:r>
                          </m:e>
                        </m:d>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𝑆𝑃𝐸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_</m:t>
                            </m:r>
                            <m:r>
                              <a:rPr lang="en-US" sz="1100" b="0" i="1">
                                <a:latin typeface="Cambria Math" panose="02040503050406030204" pitchFamily="18" charset="0"/>
                              </a:rPr>
                              <m:t>𝑚𝑎𝑥</m:t>
                            </m:r>
                          </m:e>
                        </m:d>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211" name="TextBox 210">
              <a:extLst>
                <a:ext uri="{FF2B5EF4-FFF2-40B4-BE49-F238E27FC236}">
                  <a16:creationId xmlns:a16="http://schemas.microsoft.com/office/drawing/2014/main" id="{A6CCFD9C-A9BB-46AF-BBBF-2AF6C35AB7C4}"/>
                </a:ext>
              </a:extLst>
            </xdr:cNvPr>
            <xdr:cNvSpPr txBox="1"/>
          </xdr:nvSpPr>
          <xdr:spPr>
            <a:xfrm>
              <a:off x="1503468" y="63761832"/>
              <a:ext cx="4794774" cy="322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𝑆𝑃𝐸=((𝑃_𝑚𝑎𝑥))/(𝑃𝑒𝑟 𝑈𝑛𝑖𝑡 𝑃𝑟𝑒𝑠𝑠𝑢𝑟𝑒)∗((𝑆𝑃𝐸_𝑧𝑒𝑟𝑜∗𝑈𝑅𝐿)+(𝑆𝑃𝐸_𝑠𝑝𝑎𝑛∗𝑃_𝑚𝑎𝑥))∗1/100</a:t>
              </a:r>
              <a:endParaRPr lang="en-US" sz="1100"/>
            </a:p>
          </xdr:txBody>
        </xdr:sp>
      </mc:Fallback>
    </mc:AlternateContent>
    <xdr:clientData/>
  </xdr:oneCellAnchor>
  <xdr:oneCellAnchor>
    <xdr:from>
      <xdr:col>2</xdr:col>
      <xdr:colOff>165524</xdr:colOff>
      <xdr:row>233</xdr:row>
      <xdr:rowOff>203201</xdr:rowOff>
    </xdr:from>
    <xdr:ext cx="2326086" cy="209929"/>
    <mc:AlternateContent xmlns:mc="http://schemas.openxmlformats.org/markup-compatibility/2006" xmlns:a14="http://schemas.microsoft.com/office/drawing/2010/main">
      <mc:Choice Requires="a14">
        <xdr:sp macro="" textlink="">
          <xdr:nvSpPr>
            <xdr:cNvPr id="212" name="TextBox 211">
              <a:extLst>
                <a:ext uri="{FF2B5EF4-FFF2-40B4-BE49-F238E27FC236}">
                  <a16:creationId xmlns:a16="http://schemas.microsoft.com/office/drawing/2014/main" xmlns="" id="{C6A7C61E-DD85-4020-987E-EF64E3D52FEE}"/>
                </a:ext>
              </a:extLst>
            </xdr:cNvPr>
            <xdr:cNvSpPr txBox="1"/>
          </xdr:nvSpPr>
          <xdr:spPr>
            <a:xfrm>
              <a:off x="1520191" y="64676868"/>
              <a:ext cx="232608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𝑚𝑎𝑥</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𝑆𝑃𝐸</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2" name="TextBox 211">
              <a:extLst>
                <a:ext uri="{FF2B5EF4-FFF2-40B4-BE49-F238E27FC236}">
                  <a16:creationId xmlns:a16="http://schemas.microsoft.com/office/drawing/2014/main" id="{C6A7C61E-DD85-4020-987E-EF64E3D52FEE}"/>
                </a:ext>
              </a:extLst>
            </xdr:cNvPr>
            <xdr:cNvSpPr txBox="1"/>
          </xdr:nvSpPr>
          <xdr:spPr>
            <a:xfrm>
              <a:off x="1520191" y="64676868"/>
              <a:ext cx="232608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〖𝑇𝑃𝐸〗_𝑚𝑎𝑥=√(〖𝐴𝑐𝑐〗^2+〖𝑇𝐸_𝑚𝑎𝑥〗^2+〖𝑆𝑃𝐸〗^2 )</a:t>
              </a:r>
              <a:endParaRPr lang="en-US" sz="1100"/>
            </a:p>
          </xdr:txBody>
        </xdr:sp>
      </mc:Fallback>
    </mc:AlternateContent>
    <xdr:clientData/>
  </xdr:oneCellAnchor>
  <xdr:oneCellAnchor>
    <xdr:from>
      <xdr:col>2</xdr:col>
      <xdr:colOff>146897</xdr:colOff>
      <xdr:row>235</xdr:row>
      <xdr:rowOff>157058</xdr:rowOff>
    </xdr:from>
    <xdr:ext cx="2269467" cy="209929"/>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xmlns="" id="{97C4CFB0-C82E-41D4-AB50-75F2271D768D}"/>
                </a:ext>
              </a:extLst>
            </xdr:cNvPr>
            <xdr:cNvSpPr txBox="1"/>
          </xdr:nvSpPr>
          <xdr:spPr>
            <a:xfrm>
              <a:off x="1501564" y="65460458"/>
              <a:ext cx="2269467"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𝑚𝑖𝑛</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𝑆𝑃𝐸</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3" name="TextBox 212">
              <a:extLst>
                <a:ext uri="{FF2B5EF4-FFF2-40B4-BE49-F238E27FC236}">
                  <a16:creationId xmlns:a16="http://schemas.microsoft.com/office/drawing/2014/main" id="{97C4CFB0-C82E-41D4-AB50-75F2271D768D}"/>
                </a:ext>
              </a:extLst>
            </xdr:cNvPr>
            <xdr:cNvSpPr txBox="1"/>
          </xdr:nvSpPr>
          <xdr:spPr>
            <a:xfrm>
              <a:off x="1501564" y="65460458"/>
              <a:ext cx="2269467"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〖𝑇𝑃𝐸〗_𝑚𝑖𝑛=√(〖𝐴𝑐𝑐〗^2+〖𝑇𝐸_𝑚𝑖𝑛〗^2+〖𝑆𝑃𝐸〗^2 )</a:t>
              </a:r>
              <a:endParaRPr lang="en-US" sz="1100"/>
            </a:p>
          </xdr:txBody>
        </xdr:sp>
      </mc:Fallback>
    </mc:AlternateContent>
    <xdr:clientData/>
  </xdr:oneCellAnchor>
  <xdr:oneCellAnchor>
    <xdr:from>
      <xdr:col>2</xdr:col>
      <xdr:colOff>148802</xdr:colOff>
      <xdr:row>237</xdr:row>
      <xdr:rowOff>187327</xdr:rowOff>
    </xdr:from>
    <xdr:ext cx="1918346" cy="209929"/>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xmlns="" id="{185FDE93-3AE9-4511-BE81-4A96C9F0D0A3}"/>
                </a:ext>
              </a:extLst>
            </xdr:cNvPr>
            <xdr:cNvSpPr txBox="1"/>
          </xdr:nvSpPr>
          <xdr:spPr>
            <a:xfrm>
              <a:off x="1503469" y="66320460"/>
              <a:ext cx="191834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h𝑠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𝑙𝑠</m:t>
                            </m:r>
                          </m:e>
                          <m:sup>
                            <m:r>
                              <a:rPr lang="en-US" sz="1100" b="0" i="1">
                                <a:latin typeface="Cambria Math" panose="02040503050406030204" pitchFamily="18" charset="0"/>
                              </a:rPr>
                              <m:t>2</m:t>
                            </m:r>
                          </m:sup>
                        </m:sSup>
                      </m:e>
                    </m:rad>
                  </m:oMath>
                </m:oMathPara>
              </a14:m>
              <a:endParaRPr lang="en-US" sz="1100"/>
            </a:p>
          </xdr:txBody>
        </xdr:sp>
      </mc:Choice>
      <mc:Fallback xmlns="">
        <xdr:sp macro="" textlink="">
          <xdr:nvSpPr>
            <xdr:cNvPr id="214" name="TextBox 213">
              <a:extLst>
                <a:ext uri="{FF2B5EF4-FFF2-40B4-BE49-F238E27FC236}">
                  <a16:creationId xmlns:a16="http://schemas.microsoft.com/office/drawing/2014/main" id="{185FDE93-3AE9-4511-BE81-4A96C9F0D0A3}"/>
                </a:ext>
              </a:extLst>
            </xdr:cNvPr>
            <xdr:cNvSpPr txBox="1"/>
          </xdr:nvSpPr>
          <xdr:spPr>
            <a:xfrm>
              <a:off x="1503469" y="66320460"/>
              <a:ext cx="1918346" cy="209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𝐴𝑐𝑐_𝑒𝑟𝑠=√(〖𝐴𝑐𝑐_ℎ𝑠〗^2+〖𝐴𝑐𝑐_𝑙𝑠〗^2 )</a:t>
              </a:r>
              <a:endParaRPr lang="en-US" sz="1100"/>
            </a:p>
          </xdr:txBody>
        </xdr:sp>
      </mc:Fallback>
    </mc:AlternateContent>
    <xdr:clientData/>
  </xdr:oneCellAnchor>
  <xdr:oneCellAnchor>
    <xdr:from>
      <xdr:col>2</xdr:col>
      <xdr:colOff>191136</xdr:colOff>
      <xdr:row>239</xdr:row>
      <xdr:rowOff>117688</xdr:rowOff>
    </xdr:from>
    <xdr:ext cx="4145622" cy="318036"/>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xmlns="" id="{762293F3-CD11-4D38-979C-F62E26A1F26D}"/>
                </a:ext>
              </a:extLst>
            </xdr:cNvPr>
            <xdr:cNvSpPr txBox="1"/>
          </xdr:nvSpPr>
          <xdr:spPr>
            <a:xfrm>
              <a:off x="1545803" y="67080555"/>
              <a:ext cx="414562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h𝑠</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𝐴𝑐𝑐</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e>
                        </m:d>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𝐴𝑐𝑐</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𝑧𝑒𝑟𝑜</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𝑈𝑅𝐿</m:t>
                                </m:r>
                              </m:e>
                              <m:sub>
                                <m:r>
                                  <a:rPr lang="en-US" sz="1100" b="0" i="1">
                                    <a:solidFill>
                                      <a:schemeClr val="tx1"/>
                                    </a:solidFill>
                                    <a:effectLst/>
                                    <a:latin typeface="Cambria Math" panose="02040503050406030204" pitchFamily="18" charset="0"/>
                                    <a:ea typeface="+mn-ea"/>
                                    <a:cs typeface="+mn-cs"/>
                                  </a:rPr>
                                  <m:t>𝐻𝑆</m:t>
                                </m:r>
                              </m:sub>
                            </m:sSub>
                          </m:e>
                        </m:d>
                      </m:e>
                    </m:d>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100</m:t>
                        </m:r>
                      </m:den>
                    </m:f>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215" name="TextBox 214">
              <a:extLst>
                <a:ext uri="{FF2B5EF4-FFF2-40B4-BE49-F238E27FC236}">
                  <a16:creationId xmlns:a16="http://schemas.microsoft.com/office/drawing/2014/main" id="{762293F3-CD11-4D38-979C-F62E26A1F26D}"/>
                </a:ext>
              </a:extLst>
            </xdr:cNvPr>
            <xdr:cNvSpPr txBox="1"/>
          </xdr:nvSpPr>
          <xdr:spPr>
            <a:xfrm>
              <a:off x="1545803" y="67080555"/>
              <a:ext cx="414562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𝐴𝑐𝑐_ℎ𝑠=((〖𝐴𝑐𝑐〗_𝐻𝑆_𝑠𝑝𝑎𝑛∗〖𝑠𝑝𝑎𝑛〗_𝐻𝑆 )+</a:t>
              </a:r>
              <a:r>
                <a:rPr lang="en-US" sz="1100" b="0" i="0">
                  <a:solidFill>
                    <a:schemeClr val="tx1"/>
                  </a:solidFill>
                  <a:effectLst/>
                  <a:latin typeface="Cambria Math" panose="02040503050406030204" pitchFamily="18" charset="0"/>
                  <a:ea typeface="+mn-ea"/>
                  <a:cs typeface="+mn-cs"/>
                </a:rPr>
                <a:t>(〖𝐴𝑐𝑐〗_𝐻𝑆_𝑧𝑒𝑟𝑜∗〖𝑈𝑅𝐿〗_𝐻𝑆 ))  ∗1/100   </a:t>
              </a:r>
              <a:endParaRPr lang="en-US" sz="1100"/>
            </a:p>
          </xdr:txBody>
        </xdr:sp>
      </mc:Fallback>
    </mc:AlternateContent>
    <xdr:clientData/>
  </xdr:oneCellAnchor>
  <xdr:oneCellAnchor>
    <xdr:from>
      <xdr:col>2</xdr:col>
      <xdr:colOff>191136</xdr:colOff>
      <xdr:row>241</xdr:row>
      <xdr:rowOff>146898</xdr:rowOff>
    </xdr:from>
    <xdr:ext cx="4027577" cy="318036"/>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xmlns="" id="{BF020A9B-20F0-4797-862D-0657024F41F1}"/>
                </a:ext>
              </a:extLst>
            </xdr:cNvPr>
            <xdr:cNvSpPr txBox="1"/>
          </xdr:nvSpPr>
          <xdr:spPr>
            <a:xfrm>
              <a:off x="1545803" y="67939498"/>
              <a:ext cx="4027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𝑙𝑠</m:t>
                    </m:r>
                    <m:r>
                      <a:rPr lang="en-US" sz="1100" b="0" i="1">
                        <a:latin typeface="Cambria Math" panose="02040503050406030204" pitchFamily="18" charset="0"/>
                      </a:rPr>
                      <m:t>=</m:t>
                    </m:r>
                    <m:d>
                      <m:dPr>
                        <m:ctrlPr>
                          <a:rPr lang="en-US" sz="1100" b="0" i="1">
                            <a:latin typeface="Cambria Math" panose="02040503050406030204" pitchFamily="18" charset="0"/>
                          </a:rPr>
                        </m:ctrlPr>
                      </m:d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𝐴𝑐𝑐</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e>
                        </m:d>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𝐴𝑐𝑐</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𝑧𝑒𝑟𝑜</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𝑈𝑅𝐿</m:t>
                                </m:r>
                              </m:e>
                              <m:sub>
                                <m:r>
                                  <a:rPr lang="en-US" sz="1100" b="0" i="1">
                                    <a:solidFill>
                                      <a:schemeClr val="tx1"/>
                                    </a:solidFill>
                                    <a:effectLst/>
                                    <a:latin typeface="Cambria Math" panose="02040503050406030204" pitchFamily="18" charset="0"/>
                                    <a:ea typeface="+mn-ea"/>
                                    <a:cs typeface="+mn-cs"/>
                                  </a:rPr>
                                  <m:t>𝐿𝑆</m:t>
                                </m:r>
                              </m:sub>
                            </m:sSub>
                          </m:e>
                        </m:d>
                      </m:e>
                    </m:d>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100</m:t>
                        </m:r>
                      </m:den>
                    </m:f>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216" name="TextBox 215">
              <a:extLst>
                <a:ext uri="{FF2B5EF4-FFF2-40B4-BE49-F238E27FC236}">
                  <a16:creationId xmlns:a16="http://schemas.microsoft.com/office/drawing/2014/main" id="{BF020A9B-20F0-4797-862D-0657024F41F1}"/>
                </a:ext>
              </a:extLst>
            </xdr:cNvPr>
            <xdr:cNvSpPr txBox="1"/>
          </xdr:nvSpPr>
          <xdr:spPr>
            <a:xfrm>
              <a:off x="1545803" y="67939498"/>
              <a:ext cx="4027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𝐴𝑐𝑐_𝑙𝑠=((〖𝐴𝑐𝑐〗_𝐿𝑆_𝑠𝑝𝑎𝑛∗〖𝑠𝑝𝑎𝑛〗_𝐿𝑆 )+</a:t>
              </a:r>
              <a:r>
                <a:rPr lang="en-US" sz="1100" b="0" i="0">
                  <a:solidFill>
                    <a:schemeClr val="tx1"/>
                  </a:solidFill>
                  <a:effectLst/>
                  <a:latin typeface="Cambria Math" panose="02040503050406030204" pitchFamily="18" charset="0"/>
                  <a:ea typeface="+mn-ea"/>
                  <a:cs typeface="+mn-cs"/>
                </a:rPr>
                <a:t>(〖𝐴𝑐𝑐〗_𝐿𝑆_𝑧𝑒𝑟𝑜∗〖𝑈𝑅𝐿〗_𝐿𝑆 ))  ∗1/100   </a:t>
              </a:r>
              <a:endParaRPr lang="en-US" sz="1100"/>
            </a:p>
          </xdr:txBody>
        </xdr:sp>
      </mc:Fallback>
    </mc:AlternateContent>
    <xdr:clientData/>
  </xdr:oneCellAnchor>
  <xdr:oneCellAnchor>
    <xdr:from>
      <xdr:col>2</xdr:col>
      <xdr:colOff>186267</xdr:colOff>
      <xdr:row>243</xdr:row>
      <xdr:rowOff>186478</xdr:rowOff>
    </xdr:from>
    <xdr:ext cx="2181046" cy="212494"/>
    <mc:AlternateContent xmlns:mc="http://schemas.openxmlformats.org/markup-compatibility/2006" xmlns:a14="http://schemas.microsoft.com/office/drawing/2010/main">
      <mc:Choice Requires="a14">
        <xdr:sp macro="" textlink="">
          <xdr:nvSpPr>
            <xdr:cNvPr id="217" name="TextBox 216">
              <a:extLst>
                <a:ext uri="{FF2B5EF4-FFF2-40B4-BE49-F238E27FC236}">
                  <a16:creationId xmlns:a16="http://schemas.microsoft.com/office/drawing/2014/main" xmlns="" id="{C6B76326-4CC7-4E89-A8DA-827AC1DB0F6D}"/>
                </a:ext>
              </a:extLst>
            </xdr:cNvPr>
            <xdr:cNvSpPr txBox="1"/>
          </xdr:nvSpPr>
          <xdr:spPr>
            <a:xfrm>
              <a:off x="1540934" y="68808811"/>
              <a:ext cx="2181046"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h𝑠</m:t>
                                </m:r>
                              </m:sub>
                            </m:sSub>
                            <m:r>
                              <a:rPr lang="en-US" sz="1100" b="0" i="1">
                                <a:latin typeface="Cambria Math" panose="02040503050406030204" pitchFamily="18" charset="0"/>
                              </a:rPr>
                              <m:t>_</m:t>
                            </m:r>
                            <m:r>
                              <a:rPr lang="en-US" sz="1100" b="0" i="1">
                                <a:latin typeface="Cambria Math" panose="02040503050406030204" pitchFamily="18" charset="0"/>
                              </a:rPr>
                              <m:t>𝑚𝑖𝑛</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𝑙𝑠</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17" name="TextBox 216">
              <a:extLst>
                <a:ext uri="{FF2B5EF4-FFF2-40B4-BE49-F238E27FC236}">
                  <a16:creationId xmlns:a16="http://schemas.microsoft.com/office/drawing/2014/main" id="{C6B76326-4CC7-4E89-A8DA-827AC1DB0F6D}"/>
                </a:ext>
              </a:extLst>
            </xdr:cNvPr>
            <xdr:cNvSpPr txBox="1"/>
          </xdr:nvSpPr>
          <xdr:spPr>
            <a:xfrm>
              <a:off x="1540934" y="68808811"/>
              <a:ext cx="2181046"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〖𝑇𝐸〗_𝑚𝑖𝑛=√(〖〖𝑇𝐸〗_ℎ𝑠_𝑚𝑖𝑛〗^2+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𝑙</a:t>
              </a:r>
              <a:r>
                <a:rPr lang="en-US" sz="1100" b="0" i="0">
                  <a:solidFill>
                    <a:schemeClr val="tx1"/>
                  </a:solidFill>
                  <a:effectLst/>
                  <a:latin typeface="+mn-lt"/>
                  <a:ea typeface="+mn-ea"/>
                  <a:cs typeface="+mn-cs"/>
                </a:rPr>
                <a:t>𝑠_𝑚𝑖𝑛〗^2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186479</xdr:colOff>
      <xdr:row>245</xdr:row>
      <xdr:rowOff>147954</xdr:rowOff>
    </xdr:from>
    <xdr:ext cx="2219967" cy="212494"/>
    <mc:AlternateContent xmlns:mc="http://schemas.openxmlformats.org/markup-compatibility/2006" xmlns:a14="http://schemas.microsoft.com/office/drawing/2010/main">
      <mc:Choice Requires="a14">
        <xdr:sp macro="" textlink="">
          <xdr:nvSpPr>
            <xdr:cNvPr id="218" name="TextBox 217">
              <a:extLst>
                <a:ext uri="{FF2B5EF4-FFF2-40B4-BE49-F238E27FC236}">
                  <a16:creationId xmlns:a16="http://schemas.microsoft.com/office/drawing/2014/main" xmlns="" id="{AC97C428-2979-4C5C-808F-A3CC552326C7}"/>
                </a:ext>
              </a:extLst>
            </xdr:cNvPr>
            <xdr:cNvSpPr txBox="1"/>
          </xdr:nvSpPr>
          <xdr:spPr>
            <a:xfrm>
              <a:off x="1541146" y="69600021"/>
              <a:ext cx="2219967"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𝑇𝐸</m:t>
                                </m:r>
                              </m:e>
                              <m:sub>
                                <m:r>
                                  <a:rPr lang="en-US" sz="1100" b="0" i="1">
                                    <a:latin typeface="Cambria Math" panose="02040503050406030204" pitchFamily="18" charset="0"/>
                                  </a:rPr>
                                  <m:t>h𝑠</m:t>
                                </m:r>
                              </m:sub>
                            </m:sSub>
                            <m:r>
                              <a:rPr lang="en-US" sz="1100" b="0" i="1">
                                <a:latin typeface="Cambria Math" panose="02040503050406030204" pitchFamily="18" charset="0"/>
                              </a:rPr>
                              <m:t>_</m:t>
                            </m:r>
                            <m:r>
                              <a:rPr lang="en-US" sz="1100" b="0" i="1">
                                <a:latin typeface="Cambria Math" panose="02040503050406030204" pitchFamily="18" charset="0"/>
                              </a:rPr>
                              <m:t>𝑚𝑎𝑥</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𝑙𝑠</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18" name="TextBox 217">
              <a:extLst>
                <a:ext uri="{FF2B5EF4-FFF2-40B4-BE49-F238E27FC236}">
                  <a16:creationId xmlns:a16="http://schemas.microsoft.com/office/drawing/2014/main" id="{AC97C428-2979-4C5C-808F-A3CC552326C7}"/>
                </a:ext>
              </a:extLst>
            </xdr:cNvPr>
            <xdr:cNvSpPr txBox="1"/>
          </xdr:nvSpPr>
          <xdr:spPr>
            <a:xfrm>
              <a:off x="1541146" y="69600021"/>
              <a:ext cx="2219967"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〖𝑇𝐸〗_𝑚𝑎𝑥=√(〖〖𝑇𝐸〗_ℎ𝑠_𝑚𝑎𝑥〗^2+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𝑙</a:t>
              </a:r>
              <a:r>
                <a:rPr lang="en-US" sz="1100" b="0" i="0">
                  <a:solidFill>
                    <a:schemeClr val="tx1"/>
                  </a:solidFill>
                  <a:effectLst/>
                  <a:latin typeface="+mn-lt"/>
                  <a:ea typeface="+mn-ea"/>
                  <a:cs typeface="+mn-cs"/>
                </a:rPr>
                <a:t>𝑠_𝑚</a:t>
              </a:r>
              <a:r>
                <a:rPr lang="en-US" sz="1100" b="0" i="0">
                  <a:solidFill>
                    <a:schemeClr val="tx1"/>
                  </a:solidFill>
                  <a:effectLst/>
                  <a:latin typeface="Cambria Math" panose="02040503050406030204" pitchFamily="18" charset="0"/>
                  <a:ea typeface="+mn-ea"/>
                  <a:cs typeface="+mn-cs"/>
                </a:rPr>
                <a:t>𝑎𝑥</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148802</xdr:colOff>
      <xdr:row>247</xdr:row>
      <xdr:rowOff>111125</xdr:rowOff>
    </xdr:from>
    <xdr:ext cx="4899033" cy="380361"/>
    <mc:AlternateContent xmlns:mc="http://schemas.openxmlformats.org/markup-compatibility/2006" xmlns:a14="http://schemas.microsoft.com/office/drawing/2010/main">
      <mc:Choice Requires="a14">
        <xdr:sp macro="" textlink="">
          <xdr:nvSpPr>
            <xdr:cNvPr id="219" name="TextBox 218">
              <a:extLst>
                <a:ext uri="{FF2B5EF4-FFF2-40B4-BE49-F238E27FC236}">
                  <a16:creationId xmlns:a16="http://schemas.microsoft.com/office/drawing/2014/main" xmlns="" id="{A95CB923-D39B-47BD-B7ED-EF4C4459E555}"/>
                </a:ext>
              </a:extLst>
            </xdr:cNvPr>
            <xdr:cNvSpPr txBox="1"/>
          </xdr:nvSpPr>
          <xdr:spPr>
            <a:xfrm>
              <a:off x="1503469" y="70392925"/>
              <a:ext cx="489903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19" name="TextBox 218">
              <a:extLst>
                <a:ext uri="{FF2B5EF4-FFF2-40B4-BE49-F238E27FC236}">
                  <a16:creationId xmlns:a16="http://schemas.microsoft.com/office/drawing/2014/main" id="{A95CB923-D39B-47BD-B7ED-EF4C4459E555}"/>
                </a:ext>
              </a:extLst>
            </xdr:cNvPr>
            <xdr:cNvSpPr txBox="1"/>
          </xdr:nvSpPr>
          <xdr:spPr>
            <a:xfrm>
              <a:off x="1503469" y="70392925"/>
              <a:ext cx="489903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𝐸_𝐻𝑆_𝑚𝑖𝑛=[((𝑇𝑎𝑚𝑏_𝑚𝑖𝑛−75𝑑𝑒𝑔.𝐹))/𝑝𝑒𝑟𝑈𝑛𝑖𝑡𝑇𝑒𝑚𝑝∗((𝑇𝐸_𝑧𝑒𝑟𝑜∗〖𝑈𝑅𝐿〗_𝐻𝑆)/100+(𝑇𝐸_𝑠𝑝𝑎𝑛∗〖𝑠𝑝𝑎𝑛〗_𝐻𝑆)/100)]</a:t>
              </a:r>
              <a:endParaRPr lang="en-US" sz="1100"/>
            </a:p>
          </xdr:txBody>
        </xdr:sp>
      </mc:Fallback>
    </mc:AlternateContent>
    <xdr:clientData/>
  </xdr:oneCellAnchor>
  <xdr:oneCellAnchor>
    <xdr:from>
      <xdr:col>2</xdr:col>
      <xdr:colOff>119592</xdr:colOff>
      <xdr:row>249</xdr:row>
      <xdr:rowOff>81915</xdr:rowOff>
    </xdr:from>
    <xdr:ext cx="5071965" cy="376706"/>
    <mc:AlternateContent xmlns:mc="http://schemas.openxmlformats.org/markup-compatibility/2006" xmlns:a14="http://schemas.microsoft.com/office/drawing/2010/main">
      <mc:Choice Requires="a14">
        <xdr:sp macro="" textlink="">
          <xdr:nvSpPr>
            <xdr:cNvPr id="220" name="TextBox 219">
              <a:extLst>
                <a:ext uri="{FF2B5EF4-FFF2-40B4-BE49-F238E27FC236}">
                  <a16:creationId xmlns:a16="http://schemas.microsoft.com/office/drawing/2014/main" xmlns="" id="{7A691669-BAE1-4024-8321-90E6FE8DE761}"/>
                </a:ext>
              </a:extLst>
            </xdr:cNvPr>
            <xdr:cNvSpPr txBox="1"/>
          </xdr:nvSpPr>
          <xdr:spPr>
            <a:xfrm>
              <a:off x="1474259" y="71193448"/>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𝐻𝑆</m:t>
                        </m:r>
                      </m:sub>
                    </m:sSub>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𝐻𝑆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0" name="TextBox 219">
              <a:extLst>
                <a:ext uri="{FF2B5EF4-FFF2-40B4-BE49-F238E27FC236}">
                  <a16:creationId xmlns:a16="http://schemas.microsoft.com/office/drawing/2014/main" id="{7A691669-BAE1-4024-8321-90E6FE8DE761}"/>
                </a:ext>
              </a:extLst>
            </xdr:cNvPr>
            <xdr:cNvSpPr txBox="1"/>
          </xdr:nvSpPr>
          <xdr:spPr>
            <a:xfrm>
              <a:off x="1474259" y="71193448"/>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𝐸_𝐻𝑆_𝑚𝑎𝑥=[((𝑇𝑎𝑚𝑏_𝑚𝑎𝑥−75𝑑𝑒𝑔.𝐹))/𝑝𝑒𝑟𝑈𝑛𝑖𝑡𝑇𝑒𝑚𝑝∗((𝑇𝐸_𝑧𝑒𝑟𝑜∗〖𝑈𝑅𝐿〗_𝐻𝑆)/100+(𝑇𝐸_𝑠𝑝𝑎𝑛∗〖𝑠𝑝𝑎𝑛〗_𝐻𝑆)/100)]</a:t>
              </a:r>
              <a:endParaRPr lang="en-US" sz="1100"/>
            </a:p>
          </xdr:txBody>
        </xdr:sp>
      </mc:Fallback>
    </mc:AlternateContent>
    <xdr:clientData/>
  </xdr:oneCellAnchor>
  <xdr:oneCellAnchor>
    <xdr:from>
      <xdr:col>2</xdr:col>
      <xdr:colOff>118533</xdr:colOff>
      <xdr:row>251</xdr:row>
      <xdr:rowOff>125095</xdr:rowOff>
    </xdr:from>
    <xdr:ext cx="4974567" cy="376706"/>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xmlns="" id="{92FE3A07-B922-4267-9665-E99705A39984}"/>
                </a:ext>
              </a:extLst>
            </xdr:cNvPr>
            <xdr:cNvSpPr txBox="1"/>
          </xdr:nvSpPr>
          <xdr:spPr>
            <a:xfrm>
              <a:off x="1473200" y="72066362"/>
              <a:ext cx="4974567"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𝑚𝑖𝑛</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1" name="TextBox 220">
              <a:extLst>
                <a:ext uri="{FF2B5EF4-FFF2-40B4-BE49-F238E27FC236}">
                  <a16:creationId xmlns:a16="http://schemas.microsoft.com/office/drawing/2014/main" id="{92FE3A07-B922-4267-9665-E99705A39984}"/>
                </a:ext>
              </a:extLst>
            </xdr:cNvPr>
            <xdr:cNvSpPr txBox="1"/>
          </xdr:nvSpPr>
          <xdr:spPr>
            <a:xfrm>
              <a:off x="1473200" y="72066362"/>
              <a:ext cx="4974567"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𝐸_𝐿𝑆_𝑚𝑖𝑛=[((𝑇𝑎𝑚𝑏_𝑚𝑖𝑛−75𝑑𝑒𝑔.𝐹))/𝑝𝑒𝑟𝑈𝑛𝑖𝑡𝑇𝑒𝑚𝑝∗((𝑇𝐸_𝑧𝑒𝑟𝑜∗〖𝑈𝑅𝐿〗_𝐿𝑆)/100+(𝑇𝐸_𝑠𝑝𝑎𝑛∗〖𝑠𝑝𝑎𝑛〗_𝐿𝑆)/100)]</a:t>
              </a:r>
              <a:endParaRPr lang="en-US" sz="1100"/>
            </a:p>
          </xdr:txBody>
        </xdr:sp>
      </mc:Fallback>
    </mc:AlternateContent>
    <xdr:clientData/>
  </xdr:oneCellAnchor>
  <xdr:oneCellAnchor>
    <xdr:from>
      <xdr:col>2</xdr:col>
      <xdr:colOff>83820</xdr:colOff>
      <xdr:row>253</xdr:row>
      <xdr:rowOff>96943</xdr:rowOff>
    </xdr:from>
    <xdr:ext cx="5071965" cy="376706"/>
    <mc:AlternateContent xmlns:mc="http://schemas.openxmlformats.org/markup-compatibility/2006" xmlns:a14="http://schemas.microsoft.com/office/drawing/2010/main">
      <mc:Choice Requires="a14">
        <xdr:sp macro="" textlink="">
          <xdr:nvSpPr>
            <xdr:cNvPr id="222" name="TextBox 221">
              <a:extLst>
                <a:ext uri="{FF2B5EF4-FFF2-40B4-BE49-F238E27FC236}">
                  <a16:creationId xmlns:a16="http://schemas.microsoft.com/office/drawing/2014/main" xmlns="" id="{89C142DB-ADCB-465E-956B-9E4774132246}"/>
                </a:ext>
              </a:extLst>
            </xdr:cNvPr>
            <xdr:cNvSpPr txBox="1"/>
          </xdr:nvSpPr>
          <xdr:spPr>
            <a:xfrm>
              <a:off x="1438487" y="72867943"/>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𝑇</m:t>
                    </m:r>
                    <m:sSub>
                      <m:sSubPr>
                        <m:ctrlPr>
                          <a:rPr lang="en-US" sz="1100" b="0" i="1">
                            <a:latin typeface="Cambria Math" panose="02040503050406030204" pitchFamily="18" charset="0"/>
                          </a:rPr>
                        </m:ctrlPr>
                      </m:sSubPr>
                      <m:e>
                        <m:r>
                          <a:rPr lang="en-US" sz="1100" b="0" i="1">
                            <a:latin typeface="Cambria Math" panose="02040503050406030204" pitchFamily="18" charset="0"/>
                          </a:rPr>
                          <m:t>𝐸</m:t>
                        </m:r>
                      </m:e>
                      <m:sub>
                        <m:r>
                          <a:rPr lang="en-US" sz="1100" b="0" i="1">
                            <a:latin typeface="Cambria Math" panose="02040503050406030204" pitchFamily="18" charset="0"/>
                          </a:rPr>
                          <m:t>𝐿𝑆</m:t>
                        </m:r>
                      </m:sub>
                    </m:sSub>
                    <m:r>
                      <a:rPr lang="en-US" sz="1100" b="0" i="1">
                        <a:latin typeface="Cambria Math" panose="02040503050406030204" pitchFamily="18" charset="0"/>
                      </a:rPr>
                      <m:t>_</m:t>
                    </m:r>
                    <m:r>
                      <a:rPr lang="en-US" sz="1100" b="0" i="1">
                        <a:latin typeface="Cambria Math" panose="02040503050406030204" pitchFamily="18" charset="0"/>
                      </a:rPr>
                      <m:t>𝑚𝑎𝑥</m:t>
                    </m:r>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𝑇𝑎𝑚</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r>
                              <a:rPr lang="en-US" sz="1100" b="0" i="1">
                                <a:latin typeface="Cambria Math" panose="02040503050406030204" pitchFamily="18" charset="0"/>
                              </a:rPr>
                              <m:t>−75</m:t>
                            </m:r>
                            <m:r>
                              <a:rPr lang="en-US" sz="1100" b="0" i="1">
                                <a:latin typeface="Cambria Math" panose="02040503050406030204" pitchFamily="18" charset="0"/>
                              </a:rPr>
                              <m:t>𝑑𝑒𝑔</m:t>
                            </m:r>
                            <m:r>
                              <a:rPr lang="en-US" sz="1100" b="0" i="1">
                                <a:latin typeface="Cambria Math" panose="02040503050406030204" pitchFamily="18" charset="0"/>
                              </a:rPr>
                              <m:t>.</m:t>
                            </m:r>
                            <m:r>
                              <a:rPr lang="en-US" sz="1100" b="0" i="1">
                                <a:latin typeface="Cambria Math" panose="02040503050406030204" pitchFamily="18" charset="0"/>
                              </a:rPr>
                              <m:t>𝐹</m:t>
                            </m:r>
                            <m:r>
                              <a:rPr lang="en-US" sz="1100" b="0" i="1">
                                <a:latin typeface="Cambria Math" panose="02040503050406030204" pitchFamily="18" charset="0"/>
                              </a:rPr>
                              <m:t>)</m:t>
                            </m:r>
                          </m:num>
                          <m:den>
                            <m:r>
                              <a:rPr lang="en-US" sz="1100" b="0" i="1">
                                <a:latin typeface="Cambria Math" panose="02040503050406030204" pitchFamily="18" charset="0"/>
                              </a:rPr>
                              <m:t>𝑝𝑒𝑟𝑈𝑛𝑖𝑡𝑇𝑒𝑚𝑝</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𝑧𝑒𝑟𝑜</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𝑇𝐸</m:t>
                                </m:r>
                                <m:r>
                                  <a:rPr lang="en-US" sz="1100" b="0" i="1">
                                    <a:latin typeface="Cambria Math" panose="02040503050406030204" pitchFamily="18" charset="0"/>
                                  </a:rPr>
                                  <m:t>_</m:t>
                                </m:r>
                                <m:r>
                                  <a:rPr lang="en-US" sz="1100" b="0" i="1">
                                    <a:latin typeface="Cambria Math" panose="02040503050406030204" pitchFamily="18" charset="0"/>
                                  </a:rPr>
                                  <m:t>𝑠𝑝𝑎𝑛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𝑠𝑝𝑎𝑛</m:t>
                                    </m:r>
                                  </m:e>
                                  <m:sub>
                                    <m:r>
                                      <a:rPr lang="en-US" sz="1100" b="0" i="1">
                                        <a:latin typeface="Cambria Math" panose="02040503050406030204" pitchFamily="18" charset="0"/>
                                      </a:rPr>
                                      <m:t>𝐿𝑆</m:t>
                                    </m:r>
                                  </m:sub>
                                </m:sSub>
                              </m:num>
                              <m:den>
                                <m:r>
                                  <a:rPr lang="en-US" sz="1100" b="0" i="1">
                                    <a:latin typeface="Cambria Math" panose="02040503050406030204" pitchFamily="18" charset="0"/>
                                  </a:rPr>
                                  <m:t>100</m:t>
                                </m:r>
                              </m:den>
                            </m:f>
                          </m:e>
                        </m:d>
                      </m:e>
                    </m:d>
                  </m:oMath>
                </m:oMathPara>
              </a14:m>
              <a:endParaRPr lang="en-US" sz="1100"/>
            </a:p>
          </xdr:txBody>
        </xdr:sp>
      </mc:Choice>
      <mc:Fallback xmlns="">
        <xdr:sp macro="" textlink="">
          <xdr:nvSpPr>
            <xdr:cNvPr id="222" name="TextBox 221">
              <a:extLst>
                <a:ext uri="{FF2B5EF4-FFF2-40B4-BE49-F238E27FC236}">
                  <a16:creationId xmlns:a16="http://schemas.microsoft.com/office/drawing/2014/main" id="{89C142DB-ADCB-465E-956B-9E4774132246}"/>
                </a:ext>
              </a:extLst>
            </xdr:cNvPr>
            <xdr:cNvSpPr txBox="1"/>
          </xdr:nvSpPr>
          <xdr:spPr>
            <a:xfrm>
              <a:off x="1438487" y="72867943"/>
              <a:ext cx="5071965" cy="376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𝑇</a:t>
              </a:r>
              <a:r>
                <a:rPr lang="en-US" sz="1100" b="0" i="0">
                  <a:latin typeface="Cambria Math" panose="02040503050406030204" pitchFamily="18" charset="0"/>
                </a:rPr>
                <a:t>𝐸_𝐿𝑆_𝑚𝑎𝑥=[((𝑇𝑎𝑚𝑏_𝑚𝑎𝑥−75𝑑𝑒𝑔.𝐹))/𝑝𝑒𝑟𝑈𝑛𝑖𝑡𝑇𝑒𝑚𝑝∗((𝑇𝐸_𝑧𝑒𝑟𝑜∗〖𝑈𝑅𝐿〗_𝐿𝑆)/100+(𝑇𝐸_𝑠𝑝𝑎𝑛∗〖𝑠𝑝𝑎𝑛〗_𝐿𝑆)/100)]</a:t>
              </a:r>
              <a:endParaRPr lang="en-US" sz="1100"/>
            </a:p>
          </xdr:txBody>
        </xdr:sp>
      </mc:Fallback>
    </mc:AlternateContent>
    <xdr:clientData/>
  </xdr:oneCellAnchor>
  <xdr:oneCellAnchor>
    <xdr:from>
      <xdr:col>2</xdr:col>
      <xdr:colOff>157056</xdr:colOff>
      <xdr:row>255</xdr:row>
      <xdr:rowOff>194734</xdr:rowOff>
    </xdr:from>
    <xdr:ext cx="2299219" cy="212494"/>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xmlns="" id="{B69A6E39-7475-4732-8CF1-ADA87B414FF3}"/>
                </a:ext>
              </a:extLst>
            </xdr:cNvPr>
            <xdr:cNvSpPr txBox="1"/>
          </xdr:nvSpPr>
          <xdr:spPr>
            <a:xfrm>
              <a:off x="1511723" y="73795467"/>
              <a:ext cx="2299219"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𝑇𝑃𝐸</m:t>
                    </m:r>
                    <m:r>
                      <a:rPr lang="en-US" sz="1100" b="0" i="1">
                        <a:latin typeface="Cambria Math" panose="02040503050406030204" pitchFamily="18" charset="0"/>
                      </a:rPr>
                      <m:t>_</m:t>
                    </m:r>
                    <m:r>
                      <a:rPr lang="en-US" sz="1100" b="0" i="1">
                        <a:latin typeface="Cambria Math" panose="02040503050406030204" pitchFamily="18" charset="0"/>
                      </a:rPr>
                      <m:t>𝑀𝑖𝑛</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𝑒𝑟𝑠</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23" name="TextBox 222">
              <a:extLst>
                <a:ext uri="{FF2B5EF4-FFF2-40B4-BE49-F238E27FC236}">
                  <a16:creationId xmlns:a16="http://schemas.microsoft.com/office/drawing/2014/main" id="{B69A6E39-7475-4732-8CF1-ADA87B414FF3}"/>
                </a:ext>
              </a:extLst>
            </xdr:cNvPr>
            <xdr:cNvSpPr txBox="1"/>
          </xdr:nvSpPr>
          <xdr:spPr>
            <a:xfrm>
              <a:off x="1511723" y="73795467"/>
              <a:ext cx="2299219"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𝑇𝑃𝐸_𝑀𝑖𝑛=√(〖𝐴𝑐𝑐_𝑒𝑟𝑠〗^2+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𝑚𝑖𝑛</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𝑒𝑟𝑠</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147743</xdr:colOff>
      <xdr:row>257</xdr:row>
      <xdr:rowOff>147744</xdr:rowOff>
    </xdr:from>
    <xdr:ext cx="2352375" cy="212494"/>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xmlns="" id="{4F274CF7-BFD4-4470-A4DF-DF69FA8BFA34}"/>
                </a:ext>
              </a:extLst>
            </xdr:cNvPr>
            <xdr:cNvSpPr txBox="1"/>
          </xdr:nvSpPr>
          <xdr:spPr>
            <a:xfrm>
              <a:off x="1502410" y="74578211"/>
              <a:ext cx="2352375"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𝑇𝑃𝐸</m:t>
                    </m:r>
                    <m:r>
                      <a:rPr lang="en-US" sz="1100" b="0" i="1">
                        <a:latin typeface="Cambria Math" panose="02040503050406030204" pitchFamily="18" charset="0"/>
                      </a:rPr>
                      <m:t>_</m:t>
                    </m:r>
                    <m:r>
                      <a:rPr lang="en-US" sz="1100" b="0" i="1">
                        <a:latin typeface="Cambria Math" panose="02040503050406030204" pitchFamily="18" charset="0"/>
                      </a:rPr>
                      <m:t>𝑀𝑎𝑥</m:t>
                    </m:r>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𝐴𝑐𝑐</m:t>
                            </m:r>
                            <m:r>
                              <a:rPr lang="en-US" sz="1100" b="0" i="1">
                                <a:latin typeface="Cambria Math" panose="02040503050406030204" pitchFamily="18" charset="0"/>
                              </a:rPr>
                              <m:t>_</m:t>
                            </m:r>
                            <m:r>
                              <a:rPr lang="en-US" sz="1100" b="0" i="1">
                                <a:latin typeface="Cambria Math" panose="02040503050406030204" pitchFamily="18" charset="0"/>
                              </a:rPr>
                              <m:t>𝑒𝑟𝑠</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𝑇𝐸</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𝑒𝑟𝑠</m:t>
                            </m:r>
                          </m:e>
                          <m:sup>
                            <m:r>
                              <a:rPr lang="en-US" sz="1100" b="0" i="1">
                                <a:solidFill>
                                  <a:schemeClr val="tx1"/>
                                </a:solidFill>
                                <a:effectLst/>
                                <a:latin typeface="Cambria Math" panose="02040503050406030204" pitchFamily="18" charset="0"/>
                                <a:ea typeface="+mn-ea"/>
                                <a:cs typeface="+mn-cs"/>
                              </a:rPr>
                              <m:t>2</m:t>
                            </m:r>
                          </m:sup>
                        </m:sSup>
                      </m:e>
                    </m:rad>
                  </m:oMath>
                </m:oMathPara>
              </a14:m>
              <a:endParaRPr lang="en-US" sz="1100"/>
            </a:p>
          </xdr:txBody>
        </xdr:sp>
      </mc:Choice>
      <mc:Fallback xmlns="">
        <xdr:sp macro="" textlink="">
          <xdr:nvSpPr>
            <xdr:cNvPr id="224" name="TextBox 223">
              <a:extLst>
                <a:ext uri="{FF2B5EF4-FFF2-40B4-BE49-F238E27FC236}">
                  <a16:creationId xmlns:a16="http://schemas.microsoft.com/office/drawing/2014/main" id="{4F274CF7-BFD4-4470-A4DF-DF69FA8BFA34}"/>
                </a:ext>
              </a:extLst>
            </xdr:cNvPr>
            <xdr:cNvSpPr txBox="1"/>
          </xdr:nvSpPr>
          <xdr:spPr>
            <a:xfrm>
              <a:off x="1502410" y="74578211"/>
              <a:ext cx="2352375" cy="212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𝑇𝑃𝐸_𝑀𝑎𝑥=√(〖𝐴𝑐𝑐_𝑒𝑟𝑠〗^2+</a:t>
              </a:r>
              <a:r>
                <a:rPr lang="en-US" sz="1100" b="0" i="0">
                  <a:solidFill>
                    <a:schemeClr val="tx1"/>
                  </a:solidFill>
                  <a:effectLst/>
                  <a:latin typeface="+mn-lt"/>
                  <a:ea typeface="+mn-ea"/>
                  <a:cs typeface="+mn-cs"/>
                </a:rPr>
                <a:t>〖〖𝑇𝐸〗_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𝑒𝑟𝑠</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194733</xdr:colOff>
      <xdr:row>259</xdr:row>
      <xdr:rowOff>225002</xdr:rowOff>
    </xdr:from>
    <xdr:ext cx="1238865" cy="172227"/>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xmlns="" id="{CFF07F55-6B1F-4C0D-B541-0EE17AB7F4B0}"/>
                </a:ext>
              </a:extLst>
            </xdr:cNvPr>
            <xdr:cNvSpPr txBox="1"/>
          </xdr:nvSpPr>
          <xdr:spPr>
            <a:xfrm>
              <a:off x="1549400" y="75519069"/>
              <a:ext cx="1238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=10.9167</m:t>
                    </m:r>
                  </m:oMath>
                </m:oMathPara>
              </a14:m>
              <a:endParaRPr lang="en-US" sz="1100"/>
            </a:p>
          </xdr:txBody>
        </xdr:sp>
      </mc:Choice>
      <mc:Fallback xmlns="">
        <xdr:sp macro="" textlink="">
          <xdr:nvSpPr>
            <xdr:cNvPr id="225" name="TextBox 224">
              <a:extLst>
                <a:ext uri="{FF2B5EF4-FFF2-40B4-BE49-F238E27FC236}">
                  <a16:creationId xmlns:a16="http://schemas.microsoft.com/office/drawing/2014/main" id="{CFF07F55-6B1F-4C0D-B541-0EE17AB7F4B0}"/>
                </a:ext>
              </a:extLst>
            </xdr:cNvPr>
            <xdr:cNvSpPr txBox="1"/>
          </xdr:nvSpPr>
          <xdr:spPr>
            <a:xfrm>
              <a:off x="1549400" y="75519069"/>
              <a:ext cx="1238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𝑝𝑚𝑖𝑛〗_𝑙𝑠=10.9167</a:t>
              </a:r>
              <a:endParaRPr lang="en-US" sz="1100"/>
            </a:p>
          </xdr:txBody>
        </xdr:sp>
      </mc:Fallback>
    </mc:AlternateContent>
    <xdr:clientData/>
  </xdr:oneCellAnchor>
  <xdr:oneCellAnchor>
    <xdr:from>
      <xdr:col>2</xdr:col>
      <xdr:colOff>186267</xdr:colOff>
      <xdr:row>261</xdr:row>
      <xdr:rowOff>225214</xdr:rowOff>
    </xdr:from>
    <xdr:ext cx="1031308" cy="172227"/>
    <mc:AlternateContent xmlns:mc="http://schemas.openxmlformats.org/markup-compatibility/2006" xmlns:a14="http://schemas.microsoft.com/office/drawing/2010/main">
      <mc:Choice Requires="a14">
        <xdr:sp macro="" textlink="">
          <xdr:nvSpPr>
            <xdr:cNvPr id="226" name="TextBox 225">
              <a:extLst>
                <a:ext uri="{FF2B5EF4-FFF2-40B4-BE49-F238E27FC236}">
                  <a16:creationId xmlns:a16="http://schemas.microsoft.com/office/drawing/2014/main" xmlns="" id="{5E3C1C00-730B-47AA-8050-C95ACE3C980C}"/>
                </a:ext>
              </a:extLst>
            </xdr:cNvPr>
            <xdr:cNvSpPr txBox="1"/>
          </xdr:nvSpPr>
          <xdr:spPr>
            <a:xfrm>
              <a:off x="1540934" y="76382881"/>
              <a:ext cx="103130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=10.2</m:t>
                    </m:r>
                  </m:oMath>
                </m:oMathPara>
              </a14:m>
              <a:endParaRPr lang="en-US" sz="1100"/>
            </a:p>
          </xdr:txBody>
        </xdr:sp>
      </mc:Choice>
      <mc:Fallback xmlns="">
        <xdr:sp macro="" textlink="">
          <xdr:nvSpPr>
            <xdr:cNvPr id="226" name="TextBox 225">
              <a:extLst>
                <a:ext uri="{FF2B5EF4-FFF2-40B4-BE49-F238E27FC236}">
                  <a16:creationId xmlns:a16="http://schemas.microsoft.com/office/drawing/2014/main" id="{5E3C1C00-730B-47AA-8050-C95ACE3C980C}"/>
                </a:ext>
              </a:extLst>
            </xdr:cNvPr>
            <xdr:cNvSpPr txBox="1"/>
          </xdr:nvSpPr>
          <xdr:spPr>
            <a:xfrm>
              <a:off x="1540934" y="76382881"/>
              <a:ext cx="103130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𝑝𝑚𝑎𝑥〗_𝑙𝑠=10.2</a:t>
              </a:r>
              <a:endParaRPr lang="en-US" sz="1100"/>
            </a:p>
          </xdr:txBody>
        </xdr:sp>
      </mc:Fallback>
    </mc:AlternateContent>
    <xdr:clientData/>
  </xdr:oneCellAnchor>
  <xdr:oneCellAnchor>
    <xdr:from>
      <xdr:col>2</xdr:col>
      <xdr:colOff>186478</xdr:colOff>
      <xdr:row>263</xdr:row>
      <xdr:rowOff>186691</xdr:rowOff>
    </xdr:from>
    <xdr:ext cx="1186350" cy="172227"/>
    <mc:AlternateContent xmlns:mc="http://schemas.openxmlformats.org/markup-compatibility/2006" xmlns:a14="http://schemas.microsoft.com/office/drawing/2010/main">
      <mc:Choice Requires="a14">
        <xdr:sp macro="" textlink="">
          <xdr:nvSpPr>
            <xdr:cNvPr id="227" name="TextBox 226">
              <a:extLst>
                <a:ext uri="{FF2B5EF4-FFF2-40B4-BE49-F238E27FC236}">
                  <a16:creationId xmlns:a16="http://schemas.microsoft.com/office/drawing/2014/main" xmlns="" id="{7AECC9CA-8B91-40C0-8936-90A54C4A5881}"/>
                </a:ext>
              </a:extLst>
            </xdr:cNvPr>
            <xdr:cNvSpPr txBox="1"/>
          </xdr:nvSpPr>
          <xdr:spPr>
            <a:xfrm>
              <a:off x="1541145" y="77207958"/>
              <a:ext cx="11863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=10.4867</m:t>
                    </m:r>
                  </m:oMath>
                </m:oMathPara>
              </a14:m>
              <a:endParaRPr lang="en-US" sz="1100"/>
            </a:p>
          </xdr:txBody>
        </xdr:sp>
      </mc:Choice>
      <mc:Fallback xmlns="">
        <xdr:sp macro="" textlink="">
          <xdr:nvSpPr>
            <xdr:cNvPr id="227" name="TextBox 226">
              <a:extLst>
                <a:ext uri="{FF2B5EF4-FFF2-40B4-BE49-F238E27FC236}">
                  <a16:creationId xmlns:a16="http://schemas.microsoft.com/office/drawing/2014/main" id="{7AECC9CA-8B91-40C0-8936-90A54C4A5881}"/>
                </a:ext>
              </a:extLst>
            </xdr:cNvPr>
            <xdr:cNvSpPr txBox="1"/>
          </xdr:nvSpPr>
          <xdr:spPr>
            <a:xfrm>
              <a:off x="1541145" y="77207958"/>
              <a:ext cx="11863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𝑝𝑙𝑧𝑎〗_𝑙𝑠=10.4867</a:t>
              </a:r>
              <a:endParaRPr lang="en-US" sz="1100"/>
            </a:p>
          </xdr:txBody>
        </xdr:sp>
      </mc:Fallback>
    </mc:AlternateContent>
    <xdr:clientData/>
  </xdr:oneCellAnchor>
  <xdr:oneCellAnchor>
    <xdr:from>
      <xdr:col>2</xdr:col>
      <xdr:colOff>224155</xdr:colOff>
      <xdr:row>265</xdr:row>
      <xdr:rowOff>225426</xdr:rowOff>
    </xdr:from>
    <xdr:ext cx="1082604" cy="172227"/>
    <mc:AlternateContent xmlns:mc="http://schemas.openxmlformats.org/markup-compatibility/2006" xmlns:a14="http://schemas.microsoft.com/office/drawing/2010/main">
      <mc:Choice Requires="a14">
        <xdr:sp macro="" textlink="">
          <xdr:nvSpPr>
            <xdr:cNvPr id="228" name="TextBox 227">
              <a:extLst>
                <a:ext uri="{FF2B5EF4-FFF2-40B4-BE49-F238E27FC236}">
                  <a16:creationId xmlns:a16="http://schemas.microsoft.com/office/drawing/2014/main" xmlns="" id="{3FD81D96-533A-4AFA-8C0C-8F3324ED5AE1}"/>
                </a:ext>
              </a:extLst>
            </xdr:cNvPr>
            <xdr:cNvSpPr txBox="1"/>
          </xdr:nvSpPr>
          <xdr:spPr>
            <a:xfrm>
              <a:off x="1578822" y="78110293"/>
              <a:ext cx="10826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=11.49</m:t>
                    </m:r>
                  </m:oMath>
                </m:oMathPara>
              </a14:m>
              <a:endParaRPr lang="en-US" sz="1100"/>
            </a:p>
          </xdr:txBody>
        </xdr:sp>
      </mc:Choice>
      <mc:Fallback xmlns="">
        <xdr:sp macro="" textlink="">
          <xdr:nvSpPr>
            <xdr:cNvPr id="228" name="TextBox 227">
              <a:extLst>
                <a:ext uri="{FF2B5EF4-FFF2-40B4-BE49-F238E27FC236}">
                  <a16:creationId xmlns:a16="http://schemas.microsoft.com/office/drawing/2014/main" id="{3FD81D96-533A-4AFA-8C0C-8F3324ED5AE1}"/>
                </a:ext>
              </a:extLst>
            </xdr:cNvPr>
            <xdr:cNvSpPr txBox="1"/>
          </xdr:nvSpPr>
          <xdr:spPr>
            <a:xfrm>
              <a:off x="1578822" y="78110293"/>
              <a:ext cx="10826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𝑎𝑚𝑖𝑛〗_𝑙𝑠=11.49</a:t>
              </a:r>
              <a:endParaRPr lang="en-US" sz="1100"/>
            </a:p>
          </xdr:txBody>
        </xdr:sp>
      </mc:Fallback>
    </mc:AlternateContent>
    <xdr:clientData/>
  </xdr:oneCellAnchor>
  <xdr:oneCellAnchor>
    <xdr:from>
      <xdr:col>2</xdr:col>
      <xdr:colOff>232622</xdr:colOff>
      <xdr:row>267</xdr:row>
      <xdr:rowOff>155787</xdr:rowOff>
    </xdr:from>
    <xdr:ext cx="1109343" cy="172227"/>
    <mc:AlternateContent xmlns:mc="http://schemas.openxmlformats.org/markup-compatibility/2006" xmlns:a14="http://schemas.microsoft.com/office/drawing/2010/main">
      <mc:Choice Requires="a14">
        <xdr:sp macro="" textlink="">
          <xdr:nvSpPr>
            <xdr:cNvPr id="229" name="TextBox 228">
              <a:extLst>
                <a:ext uri="{FF2B5EF4-FFF2-40B4-BE49-F238E27FC236}">
                  <a16:creationId xmlns:a16="http://schemas.microsoft.com/office/drawing/2014/main" xmlns="" id="{20131E1D-93DE-4EBD-96D2-F476807EEB50}"/>
                </a:ext>
              </a:extLst>
            </xdr:cNvPr>
            <xdr:cNvSpPr txBox="1"/>
          </xdr:nvSpPr>
          <xdr:spPr>
            <a:xfrm>
              <a:off x="1587289" y="78904254"/>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=10.63</m:t>
                    </m:r>
                  </m:oMath>
                </m:oMathPara>
              </a14:m>
              <a:endParaRPr lang="en-US" sz="1100"/>
            </a:p>
          </xdr:txBody>
        </xdr:sp>
      </mc:Choice>
      <mc:Fallback xmlns="">
        <xdr:sp macro="" textlink="">
          <xdr:nvSpPr>
            <xdr:cNvPr id="229" name="TextBox 228">
              <a:extLst>
                <a:ext uri="{FF2B5EF4-FFF2-40B4-BE49-F238E27FC236}">
                  <a16:creationId xmlns:a16="http://schemas.microsoft.com/office/drawing/2014/main" id="{20131E1D-93DE-4EBD-96D2-F476807EEB50}"/>
                </a:ext>
              </a:extLst>
            </xdr:cNvPr>
            <xdr:cNvSpPr txBox="1"/>
          </xdr:nvSpPr>
          <xdr:spPr>
            <a:xfrm>
              <a:off x="1587289" y="78904254"/>
              <a:ext cx="11093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𝑎𝑚𝑎𝑥〗_𝑙𝑠=10.63</a:t>
              </a:r>
              <a:endParaRPr lang="en-US" sz="1100"/>
            </a:p>
          </xdr:txBody>
        </xdr:sp>
      </mc:Fallback>
    </mc:AlternateContent>
    <xdr:clientData/>
  </xdr:oneCellAnchor>
  <xdr:oneCellAnchor>
    <xdr:from>
      <xdr:col>2</xdr:col>
      <xdr:colOff>190289</xdr:colOff>
      <xdr:row>269</xdr:row>
      <xdr:rowOff>186902</xdr:rowOff>
    </xdr:from>
    <xdr:ext cx="1030090" cy="172227"/>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xmlns="" id="{32C8585C-1D8C-4FF7-8619-CA162B022B80}"/>
                </a:ext>
              </a:extLst>
            </xdr:cNvPr>
            <xdr:cNvSpPr txBox="1"/>
          </xdr:nvSpPr>
          <xdr:spPr>
            <a:xfrm>
              <a:off x="1544956" y="79798969"/>
              <a:ext cx="10300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=11.06</m:t>
                    </m:r>
                  </m:oMath>
                </m:oMathPara>
              </a14:m>
              <a:endParaRPr lang="en-US" sz="1100"/>
            </a:p>
          </xdr:txBody>
        </xdr:sp>
      </mc:Choice>
      <mc:Fallback xmlns="">
        <xdr:sp macro="" textlink="">
          <xdr:nvSpPr>
            <xdr:cNvPr id="230" name="TextBox 229">
              <a:extLst>
                <a:ext uri="{FF2B5EF4-FFF2-40B4-BE49-F238E27FC236}">
                  <a16:creationId xmlns:a16="http://schemas.microsoft.com/office/drawing/2014/main" id="{32C8585C-1D8C-4FF7-8619-CA162B022B80}"/>
                </a:ext>
              </a:extLst>
            </xdr:cNvPr>
            <xdr:cNvSpPr txBox="1"/>
          </xdr:nvSpPr>
          <xdr:spPr>
            <a:xfrm>
              <a:off x="1544956" y="79798969"/>
              <a:ext cx="103009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 𝑎𝑙𝑧𝑎〗_𝑙𝑠=11.06</a:t>
              </a:r>
              <a:endParaRPr lang="en-US" sz="1100"/>
            </a:p>
          </xdr:txBody>
        </xdr:sp>
      </mc:Fallback>
    </mc:AlternateContent>
    <xdr:clientData/>
  </xdr:oneCellAnchor>
  <xdr:oneCellAnchor>
    <xdr:from>
      <xdr:col>2</xdr:col>
      <xdr:colOff>194946</xdr:colOff>
      <xdr:row>271</xdr:row>
      <xdr:rowOff>187114</xdr:rowOff>
    </xdr:from>
    <xdr:ext cx="2424574" cy="183127"/>
    <mc:AlternateContent xmlns:mc="http://schemas.openxmlformats.org/markup-compatibility/2006" xmlns:a14="http://schemas.microsoft.com/office/drawing/2010/main">
      <mc:Choice Requires="a14">
        <xdr:sp macro="" textlink="">
          <xdr:nvSpPr>
            <xdr:cNvPr id="231" name="TextBox 230">
              <a:extLst>
                <a:ext uri="{FF2B5EF4-FFF2-40B4-BE49-F238E27FC236}">
                  <a16:creationId xmlns:a16="http://schemas.microsoft.com/office/drawing/2014/main" xmlns="" id="{57DBD972-20B4-46B3-BAB3-1006E09F4932}"/>
                </a:ext>
              </a:extLst>
            </xdr:cNvPr>
            <xdr:cNvSpPr txBox="1"/>
          </xdr:nvSpPr>
          <xdr:spPr>
            <a:xfrm>
              <a:off x="1549613" y="80662781"/>
              <a:ext cx="242457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1" name="TextBox 230">
              <a:extLst>
                <a:ext uri="{FF2B5EF4-FFF2-40B4-BE49-F238E27FC236}">
                  <a16:creationId xmlns:a16="http://schemas.microsoft.com/office/drawing/2014/main" id="{57DBD972-20B4-46B3-BAB3-1006E09F4932}"/>
                </a:ext>
              </a:extLst>
            </xdr:cNvPr>
            <xdr:cNvSpPr txBox="1"/>
          </xdr:nvSpPr>
          <xdr:spPr>
            <a:xfrm>
              <a:off x="1549613" y="80662781"/>
              <a:ext cx="2424574"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〖𝑇𝑅𝑎𝑚𝑖𝑛〗_ℎ𝑠=〖𝜂 𝑎𝑚𝑖𝑛〗_ℎ𝑠∗〖𝐿𝑎𝑚𝑏〗_ℎ𝑠∗𝐾_𝑓𝑎𝑐𝑡</a:t>
              </a:r>
              <a:endParaRPr lang="en-US" sz="1100"/>
            </a:p>
          </xdr:txBody>
        </xdr:sp>
      </mc:Fallback>
    </mc:AlternateContent>
    <xdr:clientData/>
  </xdr:oneCellAnchor>
  <xdr:oneCellAnchor>
    <xdr:from>
      <xdr:col>2</xdr:col>
      <xdr:colOff>179071</xdr:colOff>
      <xdr:row>273</xdr:row>
      <xdr:rowOff>184362</xdr:rowOff>
    </xdr:from>
    <xdr:ext cx="2334037" cy="183127"/>
    <mc:AlternateContent xmlns:mc="http://schemas.openxmlformats.org/markup-compatibility/2006" xmlns:a14="http://schemas.microsoft.com/office/drawing/2010/main">
      <mc:Choice Requires="a14">
        <xdr:sp macro="" textlink="">
          <xdr:nvSpPr>
            <xdr:cNvPr id="232" name="TextBox 231">
              <a:extLst>
                <a:ext uri="{FF2B5EF4-FFF2-40B4-BE49-F238E27FC236}">
                  <a16:creationId xmlns:a16="http://schemas.microsoft.com/office/drawing/2014/main" xmlns="" id="{EE0EE8B2-35D5-4F9E-BBB3-442173A1027A}"/>
                </a:ext>
              </a:extLst>
            </xdr:cNvPr>
            <xdr:cNvSpPr txBox="1"/>
          </xdr:nvSpPr>
          <xdr:spPr>
            <a:xfrm>
              <a:off x="1533738" y="81523629"/>
              <a:ext cx="233403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2" name="TextBox 231">
              <a:extLst>
                <a:ext uri="{FF2B5EF4-FFF2-40B4-BE49-F238E27FC236}">
                  <a16:creationId xmlns:a16="http://schemas.microsoft.com/office/drawing/2014/main" id="{EE0EE8B2-35D5-4F9E-BBB3-442173A1027A}"/>
                </a:ext>
              </a:extLst>
            </xdr:cNvPr>
            <xdr:cNvSpPr txBox="1"/>
          </xdr:nvSpPr>
          <xdr:spPr>
            <a:xfrm>
              <a:off x="1533738" y="81523629"/>
              <a:ext cx="233403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〖𝑇𝑅𝑎𝑚𝑖𝑛〗_𝑙𝑠=〖𝜂 𝑎𝑚𝑖𝑛〗_𝑙𝑠∗〖𝐿𝑎𝑚𝑏〗_𝑙𝑠∗𝐾_𝑓𝑎𝑐𝑡</a:t>
              </a:r>
              <a:endParaRPr lang="en-US" sz="1100"/>
            </a:p>
          </xdr:txBody>
        </xdr:sp>
      </mc:Fallback>
    </mc:AlternateContent>
    <xdr:clientData/>
  </xdr:oneCellAnchor>
  <xdr:oneCellAnchor>
    <xdr:from>
      <xdr:col>2</xdr:col>
      <xdr:colOff>185845</xdr:colOff>
      <xdr:row>275</xdr:row>
      <xdr:rowOff>186479</xdr:rowOff>
    </xdr:from>
    <xdr:ext cx="2319096" cy="183127"/>
    <mc:AlternateContent xmlns:mc="http://schemas.openxmlformats.org/markup-compatibility/2006" xmlns:a14="http://schemas.microsoft.com/office/drawing/2010/main">
      <mc:Choice Requires="a14">
        <xdr:sp macro="" textlink="">
          <xdr:nvSpPr>
            <xdr:cNvPr id="233" name="TextBox 232">
              <a:extLst>
                <a:ext uri="{FF2B5EF4-FFF2-40B4-BE49-F238E27FC236}">
                  <a16:creationId xmlns:a16="http://schemas.microsoft.com/office/drawing/2014/main" xmlns="" id="{7F83F143-154E-4138-B976-0A506C06EE30}"/>
                </a:ext>
              </a:extLst>
            </xdr:cNvPr>
            <xdr:cNvSpPr txBox="1"/>
          </xdr:nvSpPr>
          <xdr:spPr>
            <a:xfrm>
              <a:off x="1540512" y="82389346"/>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3" name="TextBox 232">
              <a:extLst>
                <a:ext uri="{FF2B5EF4-FFF2-40B4-BE49-F238E27FC236}">
                  <a16:creationId xmlns:a16="http://schemas.microsoft.com/office/drawing/2014/main" id="{7F83F143-154E-4138-B976-0A506C06EE30}"/>
                </a:ext>
              </a:extLst>
            </xdr:cNvPr>
            <xdr:cNvSpPr txBox="1"/>
          </xdr:nvSpPr>
          <xdr:spPr>
            <a:xfrm>
              <a:off x="1540512" y="82389346"/>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〖𝑇𝑅𝑝𝑚𝑖𝑛〗_ℎ𝑠=〖𝜂 𝑝𝑚𝑖𝑛〗_ℎ𝑠∗𝐿_𝑝𝑟𝑜𝑐∗𝐾_𝑓𝑎𝑐𝑡</a:t>
              </a:r>
              <a:endParaRPr lang="en-US" sz="1100"/>
            </a:p>
          </xdr:txBody>
        </xdr:sp>
      </mc:Fallback>
    </mc:AlternateContent>
    <xdr:clientData/>
  </xdr:oneCellAnchor>
  <xdr:oneCellAnchor>
    <xdr:from>
      <xdr:col>2</xdr:col>
      <xdr:colOff>160445</xdr:colOff>
      <xdr:row>277</xdr:row>
      <xdr:rowOff>194945</xdr:rowOff>
    </xdr:from>
    <xdr:ext cx="2319096" cy="183127"/>
    <mc:AlternateContent xmlns:mc="http://schemas.openxmlformats.org/markup-compatibility/2006" xmlns:a14="http://schemas.microsoft.com/office/drawing/2010/main">
      <mc:Choice Requires="a14">
        <xdr:sp macro="" textlink="">
          <xdr:nvSpPr>
            <xdr:cNvPr id="234" name="TextBox 233">
              <a:extLst>
                <a:ext uri="{FF2B5EF4-FFF2-40B4-BE49-F238E27FC236}">
                  <a16:creationId xmlns:a16="http://schemas.microsoft.com/office/drawing/2014/main" xmlns="" id="{A5AC2EF4-76EB-45B7-843C-86C875B488C4}"/>
                </a:ext>
              </a:extLst>
            </xdr:cNvPr>
            <xdr:cNvSpPr txBox="1"/>
          </xdr:nvSpPr>
          <xdr:spPr>
            <a:xfrm>
              <a:off x="1515112" y="83261412"/>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4" name="TextBox 233">
              <a:extLst>
                <a:ext uri="{FF2B5EF4-FFF2-40B4-BE49-F238E27FC236}">
                  <a16:creationId xmlns:a16="http://schemas.microsoft.com/office/drawing/2014/main" id="{A5AC2EF4-76EB-45B7-843C-86C875B488C4}"/>
                </a:ext>
              </a:extLst>
            </xdr:cNvPr>
            <xdr:cNvSpPr txBox="1"/>
          </xdr:nvSpPr>
          <xdr:spPr>
            <a:xfrm>
              <a:off x="1515112" y="83261412"/>
              <a:ext cx="231909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〖𝑇𝑅𝑝𝑚𝑖𝑛〗_ℎ𝑠=〖𝜂 𝑝𝑚𝑖𝑛〗_ℎ𝑠∗𝐿_𝑝𝑟𝑜𝑐∗𝐾_𝑓𝑎𝑐𝑡</a:t>
              </a:r>
              <a:endParaRPr lang="en-US" sz="1100"/>
            </a:p>
          </xdr:txBody>
        </xdr:sp>
      </mc:Fallback>
    </mc:AlternateContent>
    <xdr:clientData/>
  </xdr:oneCellAnchor>
  <xdr:oneCellAnchor>
    <xdr:from>
      <xdr:col>2</xdr:col>
      <xdr:colOff>192406</xdr:colOff>
      <xdr:row>279</xdr:row>
      <xdr:rowOff>186690</xdr:rowOff>
    </xdr:from>
    <xdr:ext cx="2478050" cy="183127"/>
    <mc:AlternateContent xmlns:mc="http://schemas.openxmlformats.org/markup-compatibility/2006" xmlns:a14="http://schemas.microsoft.com/office/drawing/2010/main">
      <mc:Choice Requires="a14">
        <xdr:sp macro="" textlink="">
          <xdr:nvSpPr>
            <xdr:cNvPr id="235" name="TextBox 234">
              <a:extLst>
                <a:ext uri="{FF2B5EF4-FFF2-40B4-BE49-F238E27FC236}">
                  <a16:creationId xmlns:a16="http://schemas.microsoft.com/office/drawing/2014/main" xmlns="" id="{F892A06A-26C0-44E6-A86D-0ACCD6916443}"/>
                </a:ext>
              </a:extLst>
            </xdr:cNvPr>
            <xdr:cNvSpPr txBox="1"/>
          </xdr:nvSpPr>
          <xdr:spPr>
            <a:xfrm>
              <a:off x="1547073" y="84116757"/>
              <a:ext cx="24780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5" name="TextBox 234">
              <a:extLst>
                <a:ext uri="{FF2B5EF4-FFF2-40B4-BE49-F238E27FC236}">
                  <a16:creationId xmlns:a16="http://schemas.microsoft.com/office/drawing/2014/main" id="{F892A06A-26C0-44E6-A86D-0ACCD6916443}"/>
                </a:ext>
              </a:extLst>
            </xdr:cNvPr>
            <xdr:cNvSpPr txBox="1"/>
          </xdr:nvSpPr>
          <xdr:spPr>
            <a:xfrm>
              <a:off x="1547073" y="84116757"/>
              <a:ext cx="24780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〖𝑇𝑅𝑎𝑚𝑎𝑥〗_ℎ𝑠=〖𝜂 𝑎𝑚𝑎𝑥〗_ℎ𝑠∗〖𝐿𝑎𝑚𝑏〗_ℎ𝑠∗𝐾_𝑓𝑎𝑐𝑡</a:t>
              </a:r>
              <a:endParaRPr lang="en-US" sz="1100"/>
            </a:p>
          </xdr:txBody>
        </xdr:sp>
      </mc:Fallback>
    </mc:AlternateContent>
    <xdr:clientData/>
  </xdr:oneCellAnchor>
  <xdr:oneCellAnchor>
    <xdr:from>
      <xdr:col>2</xdr:col>
      <xdr:colOff>185845</xdr:colOff>
      <xdr:row>281</xdr:row>
      <xdr:rowOff>121709</xdr:rowOff>
    </xdr:from>
    <xdr:ext cx="2450350" cy="183127"/>
    <mc:AlternateContent xmlns:mc="http://schemas.openxmlformats.org/markup-compatibility/2006" xmlns:a14="http://schemas.microsoft.com/office/drawing/2010/main">
      <mc:Choice Requires="a14">
        <xdr:sp macro="" textlink="">
          <xdr:nvSpPr>
            <xdr:cNvPr id="236" name="TextBox 235">
              <a:extLst>
                <a:ext uri="{FF2B5EF4-FFF2-40B4-BE49-F238E27FC236}">
                  <a16:creationId xmlns:a16="http://schemas.microsoft.com/office/drawing/2014/main" xmlns="" id="{4F8CE86D-7290-4BFE-B04C-8D034AD7CBAC}"/>
                </a:ext>
              </a:extLst>
            </xdr:cNvPr>
            <xdr:cNvSpPr txBox="1"/>
          </xdr:nvSpPr>
          <xdr:spPr>
            <a:xfrm>
              <a:off x="1540512" y="84915376"/>
              <a:ext cx="24503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6" name="TextBox 235">
              <a:extLst>
                <a:ext uri="{FF2B5EF4-FFF2-40B4-BE49-F238E27FC236}">
                  <a16:creationId xmlns:a16="http://schemas.microsoft.com/office/drawing/2014/main" id="{4F8CE86D-7290-4BFE-B04C-8D034AD7CBAC}"/>
                </a:ext>
              </a:extLst>
            </xdr:cNvPr>
            <xdr:cNvSpPr txBox="1"/>
          </xdr:nvSpPr>
          <xdr:spPr>
            <a:xfrm>
              <a:off x="1540512" y="84915376"/>
              <a:ext cx="245035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〖𝑇𝑅𝑎𝑚𝑎𝑥〗_𝑙𝑠=〖𝜂 𝑎𝑚𝑎𝑥〗_𝑙𝑠∗〖𝐿𝑎𝑚𝑏〗_𝑙𝑠∗𝐾_𝑓𝑎𝑐𝑡</a:t>
              </a:r>
              <a:endParaRPr lang="en-US" sz="1100"/>
            </a:p>
          </xdr:txBody>
        </xdr:sp>
      </mc:Fallback>
    </mc:AlternateContent>
    <xdr:clientData/>
  </xdr:oneCellAnchor>
  <xdr:oneCellAnchor>
    <xdr:from>
      <xdr:col>2</xdr:col>
      <xdr:colOff>148380</xdr:colOff>
      <xdr:row>283</xdr:row>
      <xdr:rowOff>194945</xdr:rowOff>
    </xdr:from>
    <xdr:ext cx="2414058" cy="1831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xmlns="" id="{156D38EC-2F8D-43AB-BB2A-4518F2BBD98A}"/>
                </a:ext>
              </a:extLst>
            </xdr:cNvPr>
            <xdr:cNvSpPr txBox="1"/>
          </xdr:nvSpPr>
          <xdr:spPr>
            <a:xfrm>
              <a:off x="1503047" y="85852212"/>
              <a:ext cx="241405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7" name="TextBox 236">
              <a:extLst>
                <a:ext uri="{FF2B5EF4-FFF2-40B4-BE49-F238E27FC236}">
                  <a16:creationId xmlns:a16="http://schemas.microsoft.com/office/drawing/2014/main" id="{156D38EC-2F8D-43AB-BB2A-4518F2BBD98A}"/>
                </a:ext>
              </a:extLst>
            </xdr:cNvPr>
            <xdr:cNvSpPr txBox="1"/>
          </xdr:nvSpPr>
          <xdr:spPr>
            <a:xfrm>
              <a:off x="1503047" y="85852212"/>
              <a:ext cx="2414058"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〖𝑇𝑅𝑝𝑚𝑎𝑥〗_ℎ𝑠=〖𝜂 𝑝𝑚𝑎𝑥〗_ℎ𝑠∗𝐿_𝑝𝑟𝑜𝑐∗𝐾_𝑓𝑎𝑐𝑡</a:t>
              </a:r>
              <a:endParaRPr lang="en-US" sz="1100"/>
            </a:p>
          </xdr:txBody>
        </xdr:sp>
      </mc:Fallback>
    </mc:AlternateContent>
    <xdr:clientData/>
  </xdr:oneCellAnchor>
  <xdr:oneCellAnchor>
    <xdr:from>
      <xdr:col>2</xdr:col>
      <xdr:colOff>143723</xdr:colOff>
      <xdr:row>285</xdr:row>
      <xdr:rowOff>123401</xdr:rowOff>
    </xdr:from>
    <xdr:ext cx="2301399" cy="183127"/>
    <mc:AlternateContent xmlns:mc="http://schemas.openxmlformats.org/markup-compatibility/2006" xmlns:a14="http://schemas.microsoft.com/office/drawing/2010/main">
      <mc:Choice Requires="a14">
        <xdr:sp macro="" textlink="">
          <xdr:nvSpPr>
            <xdr:cNvPr id="238" name="TextBox 237">
              <a:extLst>
                <a:ext uri="{FF2B5EF4-FFF2-40B4-BE49-F238E27FC236}">
                  <a16:creationId xmlns:a16="http://schemas.microsoft.com/office/drawing/2014/main" xmlns="" id="{53D4B94D-A927-4F1E-A374-FD31C1E5668D}"/>
                </a:ext>
              </a:extLst>
            </xdr:cNvPr>
            <xdr:cNvSpPr txBox="1"/>
          </xdr:nvSpPr>
          <xdr:spPr>
            <a:xfrm>
              <a:off x="1498390" y="86644268"/>
              <a:ext cx="230139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38" name="TextBox 237">
              <a:extLst>
                <a:ext uri="{FF2B5EF4-FFF2-40B4-BE49-F238E27FC236}">
                  <a16:creationId xmlns:a16="http://schemas.microsoft.com/office/drawing/2014/main" id="{53D4B94D-A927-4F1E-A374-FD31C1E5668D}"/>
                </a:ext>
              </a:extLst>
            </xdr:cNvPr>
            <xdr:cNvSpPr txBox="1"/>
          </xdr:nvSpPr>
          <xdr:spPr>
            <a:xfrm>
              <a:off x="1498390" y="86644268"/>
              <a:ext cx="2301399"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〖𝑇𝑅𝑝𝑚𝑎𝑥〗_𝑙𝑠=〖𝜂 𝑝𝑚𝑎𝑥〗_𝑙𝑠∗𝐿_𝑝𝑟𝑜𝑐∗𝐾_𝑓𝑎𝑐𝑡</a:t>
              </a:r>
              <a:endParaRPr lang="en-US" sz="1100"/>
            </a:p>
          </xdr:txBody>
        </xdr:sp>
      </mc:Fallback>
    </mc:AlternateContent>
    <xdr:clientData/>
  </xdr:oneCellAnchor>
  <xdr:oneCellAnchor>
    <xdr:from>
      <xdr:col>2</xdr:col>
      <xdr:colOff>187114</xdr:colOff>
      <xdr:row>287</xdr:row>
      <xdr:rowOff>186477</xdr:rowOff>
    </xdr:from>
    <xdr:ext cx="2205347" cy="172227"/>
    <mc:AlternateContent xmlns:mc="http://schemas.openxmlformats.org/markup-compatibility/2006" xmlns:a14="http://schemas.microsoft.com/office/drawing/2010/main">
      <mc:Choice Requires="a14">
        <xdr:sp macro="" textlink="">
          <xdr:nvSpPr>
            <xdr:cNvPr id="239" name="TextBox 238">
              <a:extLst>
                <a:ext uri="{FF2B5EF4-FFF2-40B4-BE49-F238E27FC236}">
                  <a16:creationId xmlns:a16="http://schemas.microsoft.com/office/drawing/2014/main" xmlns="" id="{1C8D0B50-113F-4EE9-AA48-4F62BA849014}"/>
                </a:ext>
              </a:extLst>
            </xdr:cNvPr>
            <xdr:cNvSpPr txBox="1"/>
          </xdr:nvSpPr>
          <xdr:spPr>
            <a:xfrm>
              <a:off x="1541781" y="87570944"/>
              <a:ext cx="220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39" name="TextBox 238">
              <a:extLst>
                <a:ext uri="{FF2B5EF4-FFF2-40B4-BE49-F238E27FC236}">
                  <a16:creationId xmlns:a16="http://schemas.microsoft.com/office/drawing/2014/main" id="{1C8D0B50-113F-4EE9-AA48-4F62BA849014}"/>
                </a:ext>
              </a:extLst>
            </xdr:cNvPr>
            <xdr:cNvSpPr txBox="1"/>
          </xdr:nvSpPr>
          <xdr:spPr>
            <a:xfrm>
              <a:off x="1541781" y="87570944"/>
              <a:ext cx="220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〖𝑇𝑅𝑚𝑖𝑛〗_ℎ𝑠=〖𝑇𝑅𝑎𝑚𝑖𝑛〗_ℎ𝑠+〖𝑇𝑅𝑝𝑚𝑖𝑛〗_ℎ𝑠</a:t>
              </a:r>
              <a:endParaRPr lang="en-US" sz="1100"/>
            </a:p>
          </xdr:txBody>
        </xdr:sp>
      </mc:Fallback>
    </mc:AlternateContent>
    <xdr:clientData/>
  </xdr:oneCellAnchor>
  <xdr:oneCellAnchor>
    <xdr:from>
      <xdr:col>2</xdr:col>
      <xdr:colOff>187114</xdr:colOff>
      <xdr:row>289</xdr:row>
      <xdr:rowOff>157267</xdr:rowOff>
    </xdr:from>
    <xdr:ext cx="2167324" cy="172227"/>
    <mc:AlternateContent xmlns:mc="http://schemas.openxmlformats.org/markup-compatibility/2006" xmlns:a14="http://schemas.microsoft.com/office/drawing/2010/main">
      <mc:Choice Requires="a14">
        <xdr:sp macro="" textlink="">
          <xdr:nvSpPr>
            <xdr:cNvPr id="240" name="TextBox 239">
              <a:extLst>
                <a:ext uri="{FF2B5EF4-FFF2-40B4-BE49-F238E27FC236}">
                  <a16:creationId xmlns:a16="http://schemas.microsoft.com/office/drawing/2014/main" xmlns="" id="{2826D5FD-12D5-4191-9653-E676B66B3F15}"/>
                </a:ext>
              </a:extLst>
            </xdr:cNvPr>
            <xdr:cNvSpPr txBox="1"/>
          </xdr:nvSpPr>
          <xdr:spPr>
            <a:xfrm>
              <a:off x="1541781" y="88405334"/>
              <a:ext cx="21673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𝑇𝑅𝑚𝑖𝑛</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𝑇𝑅𝑎𝑚𝑖𝑛</m:t>
                        </m:r>
                      </m:e>
                      <m:sub>
                        <m:r>
                          <a:rPr lang="en-US" sz="1100" b="0" i="1">
                            <a:latin typeface="Cambria Math" panose="02040503050406030204" pitchFamily="18" charset="0"/>
                            <a:ea typeface="Cambria Math" panose="02040503050406030204" pitchFamily="18" charset="0"/>
                          </a:rPr>
                          <m:t>𝑠𝑠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𝑇𝑅𝑝𝑚𝑖𝑛</m:t>
                        </m:r>
                      </m:e>
                      <m:sub>
                        <m:r>
                          <a:rPr lang="en-US" sz="1100" b="0" i="1">
                            <a:latin typeface="Cambria Math" panose="02040503050406030204" pitchFamily="18" charset="0"/>
                            <a:ea typeface="Cambria Math" panose="02040503050406030204" pitchFamily="18" charset="0"/>
                          </a:rPr>
                          <m:t>𝑠𝑠</m:t>
                        </m:r>
                      </m:sub>
                    </m:sSub>
                  </m:oMath>
                </m:oMathPara>
              </a14:m>
              <a:endParaRPr lang="en-US" sz="1100"/>
            </a:p>
          </xdr:txBody>
        </xdr:sp>
      </mc:Choice>
      <mc:Fallback xmlns="">
        <xdr:sp macro="" textlink="">
          <xdr:nvSpPr>
            <xdr:cNvPr id="240" name="TextBox 239">
              <a:extLst>
                <a:ext uri="{FF2B5EF4-FFF2-40B4-BE49-F238E27FC236}">
                  <a16:creationId xmlns:a16="http://schemas.microsoft.com/office/drawing/2014/main" id="{2826D5FD-12D5-4191-9653-E676B66B3F15}"/>
                </a:ext>
              </a:extLst>
            </xdr:cNvPr>
            <xdr:cNvSpPr txBox="1"/>
          </xdr:nvSpPr>
          <xdr:spPr>
            <a:xfrm>
              <a:off x="1541781" y="88405334"/>
              <a:ext cx="21673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〖𝑇𝑅𝑚𝑖𝑛〗_𝑙𝑠=〖𝑇𝑅𝑎𝑚𝑖𝑛〗_𝑠𝑠+〖𝑇𝑅𝑝𝑚𝑖𝑛〗_𝑠𝑠</a:t>
              </a:r>
              <a:endParaRPr lang="en-US" sz="1100"/>
            </a:p>
          </xdr:txBody>
        </xdr:sp>
      </mc:Fallback>
    </mc:AlternateContent>
    <xdr:clientData/>
  </xdr:oneCellAnchor>
  <xdr:oneCellAnchor>
    <xdr:from>
      <xdr:col>2</xdr:col>
      <xdr:colOff>147744</xdr:colOff>
      <xdr:row>291</xdr:row>
      <xdr:rowOff>187536</xdr:rowOff>
    </xdr:from>
    <xdr:ext cx="2307683" cy="172227"/>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xmlns="" id="{58CEA6B1-FEA7-4F5A-BC6C-73417CEF64ED}"/>
                </a:ext>
              </a:extLst>
            </xdr:cNvPr>
            <xdr:cNvSpPr txBox="1"/>
          </xdr:nvSpPr>
          <xdr:spPr>
            <a:xfrm>
              <a:off x="1502411" y="89299203"/>
              <a:ext cx="230768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41" name="TextBox 240">
              <a:extLst>
                <a:ext uri="{FF2B5EF4-FFF2-40B4-BE49-F238E27FC236}">
                  <a16:creationId xmlns:a16="http://schemas.microsoft.com/office/drawing/2014/main" id="{58CEA6B1-FEA7-4F5A-BC6C-73417CEF64ED}"/>
                </a:ext>
              </a:extLst>
            </xdr:cNvPr>
            <xdr:cNvSpPr txBox="1"/>
          </xdr:nvSpPr>
          <xdr:spPr>
            <a:xfrm>
              <a:off x="1502411" y="89299203"/>
              <a:ext cx="230768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〖𝑇𝑅𝑚𝑎𝑥〗_ℎ𝑠=〖𝑇𝑅𝑎𝑚𝑎𝑥〗_ℎ𝑠+〖𝑇𝑅𝑝𝑚𝑎𝑥〗_ℎ𝑠</a:t>
              </a:r>
              <a:endParaRPr lang="en-US" sz="1100"/>
            </a:p>
          </xdr:txBody>
        </xdr:sp>
      </mc:Fallback>
    </mc:AlternateContent>
    <xdr:clientData/>
  </xdr:oneCellAnchor>
  <xdr:oneCellAnchor>
    <xdr:from>
      <xdr:col>2</xdr:col>
      <xdr:colOff>156211</xdr:colOff>
      <xdr:row>293</xdr:row>
      <xdr:rowOff>194098</xdr:rowOff>
    </xdr:from>
    <xdr:ext cx="2156488" cy="172227"/>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xmlns="" id="{7637E494-33AF-4DD7-9536-35C43F9D951B}"/>
                </a:ext>
              </a:extLst>
            </xdr:cNvPr>
            <xdr:cNvSpPr txBox="1"/>
          </xdr:nvSpPr>
          <xdr:spPr>
            <a:xfrm>
              <a:off x="1510878" y="90169365"/>
              <a:ext cx="21564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𝑇𝑅𝑎𝑚𝑎𝑥</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𝑇𝑅𝑝𝑚𝑎𝑥</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2" name="TextBox 241">
              <a:extLst>
                <a:ext uri="{FF2B5EF4-FFF2-40B4-BE49-F238E27FC236}">
                  <a16:creationId xmlns:a16="http://schemas.microsoft.com/office/drawing/2014/main" id="{7637E494-33AF-4DD7-9536-35C43F9D951B}"/>
                </a:ext>
              </a:extLst>
            </xdr:cNvPr>
            <xdr:cNvSpPr txBox="1"/>
          </xdr:nvSpPr>
          <xdr:spPr>
            <a:xfrm>
              <a:off x="1510878" y="90169365"/>
              <a:ext cx="21564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〖𝑇𝑅𝑚𝑎𝑥〗_𝑙𝑠=〖𝑇𝑅𝑎𝑚𝑎𝑥〗_𝑙𝑠+〖𝑇𝑅𝑝𝑚𝑎𝑥〗_𝑙𝑠</a:t>
              </a:r>
              <a:endParaRPr lang="en-US" sz="1100"/>
            </a:p>
          </xdr:txBody>
        </xdr:sp>
      </mc:Fallback>
    </mc:AlternateContent>
    <xdr:clientData/>
  </xdr:oneCellAnchor>
  <xdr:oneCellAnchor>
    <xdr:from>
      <xdr:col>2</xdr:col>
      <xdr:colOff>76200</xdr:colOff>
      <xdr:row>295</xdr:row>
      <xdr:rowOff>186267</xdr:rowOff>
    </xdr:from>
    <xdr:ext cx="2319546" cy="183127"/>
    <mc:AlternateContent xmlns:mc="http://schemas.openxmlformats.org/markup-compatibility/2006" xmlns:a14="http://schemas.microsoft.com/office/drawing/2010/main">
      <mc:Choice Requires="a14">
        <xdr:sp macro="" textlink="">
          <xdr:nvSpPr>
            <xdr:cNvPr id="243" name="TextBox 242">
              <a:extLst>
                <a:ext uri="{FF2B5EF4-FFF2-40B4-BE49-F238E27FC236}">
                  <a16:creationId xmlns:a16="http://schemas.microsoft.com/office/drawing/2014/main" xmlns="" id="{A55AAD25-0528-4446-8836-D78978E113D4}"/>
                </a:ext>
              </a:extLst>
            </xdr:cNvPr>
            <xdr:cNvSpPr txBox="1"/>
          </xdr:nvSpPr>
          <xdr:spPr>
            <a:xfrm>
              <a:off x="1430867" y="91025134"/>
              <a:ext cx="23195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3" name="TextBox 242">
              <a:extLst>
                <a:ext uri="{FF2B5EF4-FFF2-40B4-BE49-F238E27FC236}">
                  <a16:creationId xmlns:a16="http://schemas.microsoft.com/office/drawing/2014/main" id="{A55AAD25-0528-4446-8836-D78978E113D4}"/>
                </a:ext>
              </a:extLst>
            </xdr:cNvPr>
            <xdr:cNvSpPr txBox="1"/>
          </xdr:nvSpPr>
          <xdr:spPr>
            <a:xfrm>
              <a:off x="1430867" y="91025134"/>
              <a:ext cx="231954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〖𝑇𝑅𝑎𝑙𝑧𝑎〗_ℎ𝑠=〖𝜂 𝑎𝑙𝑧𝑎〗_ℎ𝑠∗〖𝐿𝑎𝑚𝑏〗_ℎ𝑠∗𝐾_𝑓𝑎𝑐𝑡</a:t>
              </a:r>
              <a:endParaRPr lang="en-US" sz="1100"/>
            </a:p>
          </xdr:txBody>
        </xdr:sp>
      </mc:Fallback>
    </mc:AlternateContent>
    <xdr:clientData/>
  </xdr:oneCellAnchor>
  <xdr:oneCellAnchor>
    <xdr:from>
      <xdr:col>2</xdr:col>
      <xdr:colOff>105410</xdr:colOff>
      <xdr:row>297</xdr:row>
      <xdr:rowOff>176953</xdr:rowOff>
    </xdr:from>
    <xdr:ext cx="2264145" cy="1831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xmlns="" id="{32ACD5D5-6D07-484B-8DC3-4AF6EB439603}"/>
                </a:ext>
              </a:extLst>
            </xdr:cNvPr>
            <xdr:cNvSpPr txBox="1"/>
          </xdr:nvSpPr>
          <xdr:spPr>
            <a:xfrm>
              <a:off x="1460077" y="91879420"/>
              <a:ext cx="226414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4" name="TextBox 243">
              <a:extLst>
                <a:ext uri="{FF2B5EF4-FFF2-40B4-BE49-F238E27FC236}">
                  <a16:creationId xmlns:a16="http://schemas.microsoft.com/office/drawing/2014/main" id="{32ACD5D5-6D07-484B-8DC3-4AF6EB439603}"/>
                </a:ext>
              </a:extLst>
            </xdr:cNvPr>
            <xdr:cNvSpPr txBox="1"/>
          </xdr:nvSpPr>
          <xdr:spPr>
            <a:xfrm>
              <a:off x="1460077" y="91879420"/>
              <a:ext cx="226414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〖𝑇𝑅𝑎𝑙𝑧𝑎〗_𝑙𝑠=〖𝜂 𝑎𝑙𝑧𝑎〗_𝑙𝑠∗〖𝐿𝑎𝑚𝑏〗_ℎ𝑠∗𝐾_𝑓𝑎𝑐𝑡</a:t>
              </a:r>
              <a:endParaRPr lang="en-US" sz="1100"/>
            </a:p>
          </xdr:txBody>
        </xdr:sp>
      </mc:Fallback>
    </mc:AlternateContent>
    <xdr:clientData/>
  </xdr:oneCellAnchor>
  <xdr:oneCellAnchor>
    <xdr:from>
      <xdr:col>2</xdr:col>
      <xdr:colOff>111125</xdr:colOff>
      <xdr:row>299</xdr:row>
      <xdr:rowOff>187536</xdr:rowOff>
    </xdr:from>
    <xdr:ext cx="2439001" cy="1831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xmlns="" id="{28F144E1-B1A7-4696-990A-587C9B8F1BF0}"/>
                </a:ext>
              </a:extLst>
            </xdr:cNvPr>
            <xdr:cNvSpPr txBox="1"/>
          </xdr:nvSpPr>
          <xdr:spPr>
            <a:xfrm>
              <a:off x="1465792" y="92753603"/>
              <a:ext cx="24390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5" name="TextBox 244">
              <a:extLst>
                <a:ext uri="{FF2B5EF4-FFF2-40B4-BE49-F238E27FC236}">
                  <a16:creationId xmlns:a16="http://schemas.microsoft.com/office/drawing/2014/main" id="{28F144E1-B1A7-4696-990A-587C9B8F1BF0}"/>
                </a:ext>
              </a:extLst>
            </xdr:cNvPr>
            <xdr:cNvSpPr txBox="1"/>
          </xdr:nvSpPr>
          <xdr:spPr>
            <a:xfrm>
              <a:off x="1465792" y="92753603"/>
              <a:ext cx="24390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〖𝑇𝑅𝑝𝑙𝑧𝑎〗_ℎ𝑠=〖𝜂 𝑝𝑙𝑧𝑎〗_ℎ𝑠∗〖𝐿𝑎𝑚𝑏〗_𝑝𝑟𝑜𝑐∗𝐾_𝑓𝑎𝑐𝑡</a:t>
              </a:r>
              <a:endParaRPr lang="en-US" sz="1100"/>
            </a:p>
          </xdr:txBody>
        </xdr:sp>
      </mc:Fallback>
    </mc:AlternateContent>
    <xdr:clientData/>
  </xdr:oneCellAnchor>
  <xdr:oneCellAnchor>
    <xdr:from>
      <xdr:col>2</xdr:col>
      <xdr:colOff>117687</xdr:colOff>
      <xdr:row>301</xdr:row>
      <xdr:rowOff>184785</xdr:rowOff>
    </xdr:from>
    <xdr:ext cx="2383601" cy="183127"/>
    <mc:AlternateContent xmlns:mc="http://schemas.openxmlformats.org/markup-compatibility/2006" xmlns:a14="http://schemas.microsoft.com/office/drawing/2010/main">
      <mc:Choice Requires="a14">
        <xdr:sp macro="" textlink="">
          <xdr:nvSpPr>
            <xdr:cNvPr id="246" name="TextBox 245">
              <a:extLst>
                <a:ext uri="{FF2B5EF4-FFF2-40B4-BE49-F238E27FC236}">
                  <a16:creationId xmlns:a16="http://schemas.microsoft.com/office/drawing/2014/main" xmlns="" id="{D2BA7F53-4A69-49D4-B2E1-57476798980A}"/>
                </a:ext>
              </a:extLst>
            </xdr:cNvPr>
            <xdr:cNvSpPr txBox="1"/>
          </xdr:nvSpPr>
          <xdr:spPr>
            <a:xfrm>
              <a:off x="1472354" y="93614452"/>
              <a:ext cx="23836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𝑝𝑙𝑧𝑎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𝐿𝑎𝑚𝑏</m:t>
                        </m:r>
                      </m:e>
                      <m:sub>
                        <m:r>
                          <a:rPr lang="en-US" sz="1100" b="0" i="1">
                            <a:latin typeface="Cambria Math" panose="02040503050406030204" pitchFamily="18" charset="0"/>
                            <a:ea typeface="Cambria Math" panose="02040503050406030204" pitchFamily="18" charset="0"/>
                          </a:rPr>
                          <m:t>𝑝𝑟𝑜𝑐</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𝑓𝑎𝑐𝑡</m:t>
                        </m:r>
                      </m:sub>
                    </m:sSub>
                  </m:oMath>
                </m:oMathPara>
              </a14:m>
              <a:endParaRPr lang="en-US" sz="1100"/>
            </a:p>
          </xdr:txBody>
        </xdr:sp>
      </mc:Choice>
      <mc:Fallback xmlns="">
        <xdr:sp macro="" textlink="">
          <xdr:nvSpPr>
            <xdr:cNvPr id="246" name="TextBox 245">
              <a:extLst>
                <a:ext uri="{FF2B5EF4-FFF2-40B4-BE49-F238E27FC236}">
                  <a16:creationId xmlns:a16="http://schemas.microsoft.com/office/drawing/2014/main" id="{D2BA7F53-4A69-49D4-B2E1-57476798980A}"/>
                </a:ext>
              </a:extLst>
            </xdr:cNvPr>
            <xdr:cNvSpPr txBox="1"/>
          </xdr:nvSpPr>
          <xdr:spPr>
            <a:xfrm>
              <a:off x="1472354" y="93614452"/>
              <a:ext cx="2383601"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〖𝑇𝑅𝑝𝑙𝑧𝑎〗_𝑙𝑠=〖𝜂 𝑝𝑙𝑧𝑎〗_𝑙𝑠∗〖𝐿𝑎𝑚𝑏〗_𝑝𝑟𝑜𝑐∗𝐾_𝑓𝑎𝑐𝑡</a:t>
              </a:r>
              <a:endParaRPr lang="en-US" sz="1100"/>
            </a:p>
          </xdr:txBody>
        </xdr:sp>
      </mc:Fallback>
    </mc:AlternateContent>
    <xdr:clientData/>
  </xdr:oneCellAnchor>
  <xdr:oneCellAnchor>
    <xdr:from>
      <xdr:col>2</xdr:col>
      <xdr:colOff>151554</xdr:colOff>
      <xdr:row>303</xdr:row>
      <xdr:rowOff>185843</xdr:rowOff>
    </xdr:from>
    <xdr:ext cx="2001830" cy="172227"/>
    <mc:AlternateContent xmlns:mc="http://schemas.openxmlformats.org/markup-compatibility/2006" xmlns:a14="http://schemas.microsoft.com/office/drawing/2010/main">
      <mc:Choice Requires="a14">
        <xdr:sp macro="" textlink="">
          <xdr:nvSpPr>
            <xdr:cNvPr id="247" name="TextBox 246">
              <a:extLst>
                <a:ext uri="{FF2B5EF4-FFF2-40B4-BE49-F238E27FC236}">
                  <a16:creationId xmlns:a16="http://schemas.microsoft.com/office/drawing/2014/main" xmlns="" id="{30A24956-346A-4ABE-99C1-935DA62B8B04}"/>
                </a:ext>
              </a:extLst>
            </xdr:cNvPr>
            <xdr:cNvSpPr txBox="1"/>
          </xdr:nvSpPr>
          <xdr:spPr>
            <a:xfrm>
              <a:off x="1506221" y="94479110"/>
              <a:ext cx="20018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h𝑠</m:t>
                        </m:r>
                      </m:sub>
                    </m:sSub>
                  </m:oMath>
                </m:oMathPara>
              </a14:m>
              <a:endParaRPr lang="en-US" sz="1100"/>
            </a:p>
          </xdr:txBody>
        </xdr:sp>
      </mc:Choice>
      <mc:Fallback xmlns="">
        <xdr:sp macro="" textlink="">
          <xdr:nvSpPr>
            <xdr:cNvPr id="247" name="TextBox 246">
              <a:extLst>
                <a:ext uri="{FF2B5EF4-FFF2-40B4-BE49-F238E27FC236}">
                  <a16:creationId xmlns:a16="http://schemas.microsoft.com/office/drawing/2014/main" id="{30A24956-346A-4ABE-99C1-935DA62B8B04}"/>
                </a:ext>
              </a:extLst>
            </xdr:cNvPr>
            <xdr:cNvSpPr txBox="1"/>
          </xdr:nvSpPr>
          <xdr:spPr>
            <a:xfrm>
              <a:off x="1506221" y="94479110"/>
              <a:ext cx="20018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〖𝑇𝑅𝑙𝑧𝑎〗_ℎ𝑠=〖𝑇𝑅𝑎𝑙𝑧𝑎〗_ℎ𝑠+〖𝑇𝑅𝑝𝑙𝑧𝑎〗_ℎ𝑠</a:t>
              </a:r>
              <a:endParaRPr lang="en-US" sz="1100"/>
            </a:p>
          </xdr:txBody>
        </xdr:sp>
      </mc:Fallback>
    </mc:AlternateContent>
    <xdr:clientData/>
  </xdr:oneCellAnchor>
  <xdr:oneCellAnchor>
    <xdr:from>
      <xdr:col>2</xdr:col>
      <xdr:colOff>142240</xdr:colOff>
      <xdr:row>305</xdr:row>
      <xdr:rowOff>185843</xdr:rowOff>
    </xdr:from>
    <xdr:ext cx="1982722" cy="172227"/>
    <mc:AlternateContent xmlns:mc="http://schemas.openxmlformats.org/markup-compatibility/2006" xmlns:a14="http://schemas.microsoft.com/office/drawing/2010/main">
      <mc:Choice Requires="a14">
        <xdr:sp macro="" textlink="">
          <xdr:nvSpPr>
            <xdr:cNvPr id="248" name="TextBox 247">
              <a:extLst>
                <a:ext uri="{FF2B5EF4-FFF2-40B4-BE49-F238E27FC236}">
                  <a16:creationId xmlns:a16="http://schemas.microsoft.com/office/drawing/2014/main" xmlns="" id="{6528C403-D6DE-4178-8F38-379BD48E13FE}"/>
                </a:ext>
              </a:extLst>
            </xdr:cNvPr>
            <xdr:cNvSpPr txBox="1"/>
          </xdr:nvSpPr>
          <xdr:spPr>
            <a:xfrm>
              <a:off x="1496907" y="95342710"/>
              <a:ext cx="1982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𝑇𝑅𝑎𝑙𝑧𝑎</m:t>
                        </m:r>
                      </m:e>
                      <m:sub>
                        <m:r>
                          <a:rPr lang="en-US" sz="1100" b="0" i="1">
                            <a:latin typeface="Cambria Math" panose="02040503050406030204" pitchFamily="18" charset="0"/>
                            <a:ea typeface="Cambria Math" panose="02040503050406030204" pitchFamily="18" charset="0"/>
                          </a:rPr>
                          <m:t>𝑙𝑠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𝑇𝑅𝑝𝑙𝑧𝑎</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8" name="TextBox 247">
              <a:extLst>
                <a:ext uri="{FF2B5EF4-FFF2-40B4-BE49-F238E27FC236}">
                  <a16:creationId xmlns:a16="http://schemas.microsoft.com/office/drawing/2014/main" id="{6528C403-D6DE-4178-8F38-379BD48E13FE}"/>
                </a:ext>
              </a:extLst>
            </xdr:cNvPr>
            <xdr:cNvSpPr txBox="1"/>
          </xdr:nvSpPr>
          <xdr:spPr>
            <a:xfrm>
              <a:off x="1496907" y="95342710"/>
              <a:ext cx="198272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〖𝑇𝑅𝑙𝑧𝑎〗_𝑙𝑠=〖𝑇𝑅𝑎𝑙𝑧𝑎〗_𝑙𝑠+〖𝑇𝑅𝑝𝑙𝑧𝑎〗_𝑙𝑠</a:t>
              </a:r>
              <a:endParaRPr lang="en-US" sz="1100"/>
            </a:p>
          </xdr:txBody>
        </xdr:sp>
      </mc:Fallback>
    </mc:AlternateContent>
    <xdr:clientData/>
  </xdr:oneCellAnchor>
  <xdr:oneCellAnchor>
    <xdr:from>
      <xdr:col>2</xdr:col>
      <xdr:colOff>147955</xdr:colOff>
      <xdr:row>307</xdr:row>
      <xdr:rowOff>186055</xdr:rowOff>
    </xdr:from>
    <xdr:ext cx="1698542" cy="172227"/>
    <mc:AlternateContent xmlns:mc="http://schemas.openxmlformats.org/markup-compatibility/2006" xmlns:a14="http://schemas.microsoft.com/office/drawing/2010/main">
      <mc:Choice Requires="a14">
        <xdr:sp macro="" textlink="">
          <xdr:nvSpPr>
            <xdr:cNvPr id="249" name="TextBox 248">
              <a:extLst>
                <a:ext uri="{FF2B5EF4-FFF2-40B4-BE49-F238E27FC236}">
                  <a16:creationId xmlns:a16="http://schemas.microsoft.com/office/drawing/2014/main" xmlns="" id="{C4C5EA54-BB3C-44A3-9236-D30118716C98}"/>
                </a:ext>
              </a:extLst>
            </xdr:cNvPr>
            <xdr:cNvSpPr txBox="1"/>
          </xdr:nvSpPr>
          <xdr:spPr>
            <a:xfrm>
              <a:off x="2484755" y="124883122"/>
              <a:ext cx="169854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𝑇𝑅𝑙𝑧𝑎</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𝑇𝑅𝑙𝑧𝑎</m:t>
                        </m:r>
                      </m:e>
                      <m:sub>
                        <m:r>
                          <a:rPr lang="en-US" sz="1100" b="0" i="1">
                            <a:latin typeface="Cambria Math" panose="02040503050406030204" pitchFamily="18" charset="0"/>
                            <a:ea typeface="Cambria Math" panose="02040503050406030204" pitchFamily="18" charset="0"/>
                          </a:rPr>
                          <m:t>𝑙𝑠</m:t>
                        </m:r>
                      </m:sub>
                    </m:sSub>
                  </m:oMath>
                </m:oMathPara>
              </a14:m>
              <a:endParaRPr lang="en-US" sz="1100"/>
            </a:p>
          </xdr:txBody>
        </xdr:sp>
      </mc:Choice>
      <mc:Fallback xmlns="">
        <xdr:sp macro="" textlink="">
          <xdr:nvSpPr>
            <xdr:cNvPr id="249" name="TextBox 248">
              <a:extLst>
                <a:ext uri="{FF2B5EF4-FFF2-40B4-BE49-F238E27FC236}">
                  <a16:creationId xmlns:a16="http://schemas.microsoft.com/office/drawing/2014/main" id="{C4C5EA54-BB3C-44A3-9236-D30118716C98}"/>
                </a:ext>
              </a:extLst>
            </xdr:cNvPr>
            <xdr:cNvSpPr txBox="1"/>
          </xdr:nvSpPr>
          <xdr:spPr>
            <a:xfrm>
              <a:off x="2484755" y="124883122"/>
              <a:ext cx="169854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𝑇𝑅𝑙𝑧𝑎=〖𝑇𝑅𝑙𝑧𝑎〗_ℎ𝑠+〖𝑇𝑅𝑙𝑧𝑎〗_𝑙𝑠</a:t>
              </a:r>
              <a:endParaRPr lang="en-US" sz="1100"/>
            </a:p>
          </xdr:txBody>
        </xdr:sp>
      </mc:Fallback>
    </mc:AlternateContent>
    <xdr:clientData/>
  </xdr:oneCellAnchor>
  <xdr:oneCellAnchor>
    <xdr:from>
      <xdr:col>2</xdr:col>
      <xdr:colOff>147743</xdr:colOff>
      <xdr:row>349</xdr:row>
      <xdr:rowOff>186267</xdr:rowOff>
    </xdr:from>
    <xdr:ext cx="1110689" cy="172227"/>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xmlns="" id="{D3B41AC8-F053-4C3F-B524-8FC1ECDB53E7}"/>
                </a:ext>
              </a:extLst>
            </xdr:cNvPr>
            <xdr:cNvSpPr txBox="1"/>
          </xdr:nvSpPr>
          <xdr:spPr>
            <a:xfrm>
              <a:off x="1502410" y="103877534"/>
              <a:ext cx="11106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𝑇𝑆</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𝑇𝑅𝑆𝐸</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50" name="TextBox 249">
              <a:extLst>
                <a:ext uri="{FF2B5EF4-FFF2-40B4-BE49-F238E27FC236}">
                  <a16:creationId xmlns:a16="http://schemas.microsoft.com/office/drawing/2014/main" id="{D3B41AC8-F053-4C3F-B524-8FC1ECDB53E7}"/>
                </a:ext>
              </a:extLst>
            </xdr:cNvPr>
            <xdr:cNvSpPr txBox="1"/>
          </xdr:nvSpPr>
          <xdr:spPr>
            <a:xfrm>
              <a:off x="1502410" y="103877534"/>
              <a:ext cx="11106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〖𝑇𝑆〗_𝑚𝑖𝑛=〖𝑇𝑅𝑆𝐸〗_𝑚𝑖𝑛</a:t>
              </a:r>
              <a:endParaRPr lang="en-US" sz="1100"/>
            </a:p>
          </xdr:txBody>
        </xdr:sp>
      </mc:Fallback>
    </mc:AlternateContent>
    <xdr:clientData/>
  </xdr:oneCellAnchor>
  <xdr:oneCellAnchor>
    <xdr:from>
      <xdr:col>2</xdr:col>
      <xdr:colOff>186478</xdr:colOff>
      <xdr:row>351</xdr:row>
      <xdr:rowOff>187325</xdr:rowOff>
    </xdr:from>
    <xdr:ext cx="1157112" cy="172227"/>
    <mc:AlternateContent xmlns:mc="http://schemas.openxmlformats.org/markup-compatibility/2006" xmlns:a14="http://schemas.microsoft.com/office/drawing/2010/main">
      <mc:Choice Requires="a14">
        <xdr:sp macro="" textlink="">
          <xdr:nvSpPr>
            <xdr:cNvPr id="251" name="TextBox 250">
              <a:extLst>
                <a:ext uri="{FF2B5EF4-FFF2-40B4-BE49-F238E27FC236}">
                  <a16:creationId xmlns:a16="http://schemas.microsoft.com/office/drawing/2014/main" xmlns="" id="{EE8E1DA9-D825-45C4-ADD7-9F2424D599AA}"/>
                </a:ext>
              </a:extLst>
            </xdr:cNvPr>
            <xdr:cNvSpPr txBox="1"/>
          </xdr:nvSpPr>
          <xdr:spPr>
            <a:xfrm>
              <a:off x="1541145" y="104742192"/>
              <a:ext cx="1157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𝑇𝑆</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1" name="TextBox 250">
              <a:extLst>
                <a:ext uri="{FF2B5EF4-FFF2-40B4-BE49-F238E27FC236}">
                  <a16:creationId xmlns:a16="http://schemas.microsoft.com/office/drawing/2014/main" id="{EE8E1DA9-D825-45C4-ADD7-9F2424D599AA}"/>
                </a:ext>
              </a:extLst>
            </xdr:cNvPr>
            <xdr:cNvSpPr txBox="1"/>
          </xdr:nvSpPr>
          <xdr:spPr>
            <a:xfrm>
              <a:off x="1541145" y="104742192"/>
              <a:ext cx="1157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〖𝑇𝑆〗_𝑚𝑎𝑥=〖𝑇𝑅𝑆𝐸〗_𝑚𝑎𝑥</a:t>
              </a:r>
              <a:endParaRPr lang="en-US" sz="1100"/>
            </a:p>
          </xdr:txBody>
        </xdr:sp>
      </mc:Fallback>
    </mc:AlternateContent>
    <xdr:clientData/>
  </xdr:oneCellAnchor>
  <xdr:oneCellAnchor>
    <xdr:from>
      <xdr:col>2</xdr:col>
      <xdr:colOff>193887</xdr:colOff>
      <xdr:row>353</xdr:row>
      <xdr:rowOff>187537</xdr:rowOff>
    </xdr:from>
    <xdr:ext cx="3841501" cy="191078"/>
    <mc:AlternateContent xmlns:mc="http://schemas.openxmlformats.org/markup-compatibility/2006" xmlns:a14="http://schemas.microsoft.com/office/drawing/2010/main">
      <mc:Choice Requires="a14">
        <xdr:sp macro="" textlink="">
          <xdr:nvSpPr>
            <xdr:cNvPr id="252" name="TextBox 251">
              <a:extLst>
                <a:ext uri="{FF2B5EF4-FFF2-40B4-BE49-F238E27FC236}">
                  <a16:creationId xmlns:a16="http://schemas.microsoft.com/office/drawing/2014/main" xmlns="" id="{B9606DB6-676D-4946-901D-5475F699B1AD}"/>
                </a:ext>
              </a:extLst>
            </xdr:cNvPr>
            <xdr:cNvSpPr txBox="1"/>
          </xdr:nvSpPr>
          <xdr:spPr>
            <a:xfrm>
              <a:off x="1548554" y="105572137"/>
              <a:ext cx="384150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𝑆𝑒𝑎𝑙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𝐶𝑜𝑙𝑑</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𝑀𝑎𝑥</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𝑀𝑖𝑛</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𝑁𝑒𝑔</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𝑀𝑖𝑛</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𝑃𝑜𝑠</m:t>
                            </m:r>
                          </m:e>
                        </m:d>
                      </m:e>
                    </m:d>
                  </m:oMath>
                </m:oMathPara>
              </a14:m>
              <a:endParaRPr lang="en-US" sz="1100"/>
            </a:p>
          </xdr:txBody>
        </xdr:sp>
      </mc:Choice>
      <mc:Fallback xmlns="">
        <xdr:sp macro="" textlink="">
          <xdr:nvSpPr>
            <xdr:cNvPr id="252" name="TextBox 251">
              <a:extLst>
                <a:ext uri="{FF2B5EF4-FFF2-40B4-BE49-F238E27FC236}">
                  <a16:creationId xmlns:a16="http://schemas.microsoft.com/office/drawing/2014/main" id="{B9606DB6-676D-4946-901D-5475F699B1AD}"/>
                </a:ext>
              </a:extLst>
            </xdr:cNvPr>
            <xdr:cNvSpPr txBox="1"/>
          </xdr:nvSpPr>
          <xdr:spPr>
            <a:xfrm>
              <a:off x="1548554" y="105572137"/>
              <a:ext cx="384150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𝑆𝑒𝑎𝑙_𝐶𝑜𝑙𝑑_𝑇𝑜𝑙=𝑀𝑎𝑥(𝑎𝑏𝑠(𝑀𝑖𝑛_𝑇𝑜𝑙_𝑁𝑒𝑔),𝑎𝑏𝑠(𝑀𝑖𝑛_𝑇𝑜𝑙_𝑃𝑜𝑠))</a:t>
              </a:r>
              <a:endParaRPr lang="en-US" sz="1100"/>
            </a:p>
          </xdr:txBody>
        </xdr:sp>
      </mc:Fallback>
    </mc:AlternateContent>
    <xdr:clientData/>
  </xdr:oneCellAnchor>
  <xdr:oneCellAnchor>
    <xdr:from>
      <xdr:col>2</xdr:col>
      <xdr:colOff>187537</xdr:colOff>
      <xdr:row>355</xdr:row>
      <xdr:rowOff>149014</xdr:rowOff>
    </xdr:from>
    <xdr:ext cx="3848233" cy="191078"/>
    <mc:AlternateContent xmlns:mc="http://schemas.openxmlformats.org/markup-compatibility/2006" xmlns:a14="http://schemas.microsoft.com/office/drawing/2010/main">
      <mc:Choice Requires="a14">
        <xdr:sp macro="" textlink="">
          <xdr:nvSpPr>
            <xdr:cNvPr id="253" name="TextBox 252">
              <a:extLst>
                <a:ext uri="{FF2B5EF4-FFF2-40B4-BE49-F238E27FC236}">
                  <a16:creationId xmlns:a16="http://schemas.microsoft.com/office/drawing/2014/main" xmlns="" id="{AD9874A1-87EE-4A17-B2CB-7126B8722C7F}"/>
                </a:ext>
              </a:extLst>
            </xdr:cNvPr>
            <xdr:cNvSpPr txBox="1"/>
          </xdr:nvSpPr>
          <xdr:spPr>
            <a:xfrm>
              <a:off x="1542204" y="106363347"/>
              <a:ext cx="384823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𝑆𝑒𝑎𝑙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𝐻𝑜𝑡</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𝑀𝑎𝑥</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𝑀𝑎𝑥</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𝑁𝑒𝑔</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𝑎𝑏𝑠</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𝑀𝑎𝑥</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𝑇𝑜𝑙</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𝑃𝑜𝑠</m:t>
                            </m:r>
                          </m:e>
                        </m:d>
                      </m:e>
                    </m:d>
                  </m:oMath>
                </m:oMathPara>
              </a14:m>
              <a:endParaRPr lang="en-US" sz="1100"/>
            </a:p>
          </xdr:txBody>
        </xdr:sp>
      </mc:Choice>
      <mc:Fallback xmlns="">
        <xdr:sp macro="" textlink="">
          <xdr:nvSpPr>
            <xdr:cNvPr id="253" name="TextBox 252">
              <a:extLst>
                <a:ext uri="{FF2B5EF4-FFF2-40B4-BE49-F238E27FC236}">
                  <a16:creationId xmlns:a16="http://schemas.microsoft.com/office/drawing/2014/main" id="{AD9874A1-87EE-4A17-B2CB-7126B8722C7F}"/>
                </a:ext>
              </a:extLst>
            </xdr:cNvPr>
            <xdr:cNvSpPr txBox="1"/>
          </xdr:nvSpPr>
          <xdr:spPr>
            <a:xfrm>
              <a:off x="1542204" y="106363347"/>
              <a:ext cx="384823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𝑆𝑒𝑎𝑙_𝐻𝑜𝑡_𝑇𝑜𝑙=𝑀𝑎𝑥(𝑎𝑏𝑠(𝑀𝑎𝑥_𝑇𝑜𝑙_𝑁𝑒𝑔),𝑎𝑏𝑠(𝑀𝑎𝑥_𝑇𝑜𝑙_𝑃𝑜𝑠))</a:t>
              </a:r>
              <a:endParaRPr lang="en-US" sz="1100"/>
            </a:p>
          </xdr:txBody>
        </xdr:sp>
      </mc:Fallback>
    </mc:AlternateContent>
    <xdr:clientData/>
  </xdr:oneCellAnchor>
  <xdr:oneCellAnchor>
    <xdr:from>
      <xdr:col>2</xdr:col>
      <xdr:colOff>194733</xdr:colOff>
      <xdr:row>357</xdr:row>
      <xdr:rowOff>147743</xdr:rowOff>
    </xdr:from>
    <xdr:ext cx="2382512" cy="344453"/>
    <mc:AlternateContent xmlns:mc="http://schemas.openxmlformats.org/markup-compatibility/2006" xmlns:a14="http://schemas.microsoft.com/office/drawing/2010/main">
      <mc:Choice Requires="a14">
        <xdr:sp macro="" textlink="">
          <xdr:nvSpPr>
            <xdr:cNvPr id="254" name="TextBox 253">
              <a:extLst>
                <a:ext uri="{FF2B5EF4-FFF2-40B4-BE49-F238E27FC236}">
                  <a16:creationId xmlns:a16="http://schemas.microsoft.com/office/drawing/2014/main" xmlns="" id="{D2B38BFA-F842-4E1E-8EB1-00D7765BA7E7}"/>
                </a:ext>
              </a:extLst>
            </xdr:cNvPr>
            <xdr:cNvSpPr txBox="1"/>
          </xdr:nvSpPr>
          <xdr:spPr>
            <a:xfrm>
              <a:off x="1549400" y="107191810"/>
              <a:ext cx="238251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Cold_Tol</a:t>
              </a:r>
              <a14:m>
                <m:oMath xmlns:m="http://schemas.openxmlformats.org/officeDocument/2006/math">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𝑆𝑒𝑎𝑙</m:t>
                          </m:r>
                          <m:r>
                            <a:rPr lang="en-US" sz="1100" b="0" i="1">
                              <a:latin typeface="Cambria Math" panose="02040503050406030204" pitchFamily="18" charset="0"/>
                            </a:rPr>
                            <m:t>_</m:t>
                          </m:r>
                          <m:r>
                            <a:rPr lang="en-US" sz="1100" b="0" i="1">
                              <a:latin typeface="Cambria Math" panose="02040503050406030204" pitchFamily="18" charset="0"/>
                            </a:rPr>
                            <m:t>𝐶𝑜𝑙𝑑</m:t>
                          </m:r>
                          <m:r>
                            <a:rPr lang="en-US" sz="1100" b="0" i="1">
                              <a:latin typeface="Cambria Math" panose="02040503050406030204" pitchFamily="18" charset="0"/>
                            </a:rPr>
                            <m:t>_</m:t>
                          </m:r>
                          <m:r>
                            <a:rPr lang="en-US" sz="1100" b="0" i="1">
                              <a:latin typeface="Cambria Math" panose="02040503050406030204" pitchFamily="18" charset="0"/>
                            </a:rPr>
                            <m:t>𝑇𝑜𝑙</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𝑇𝑃𝐸</m:t>
                              </m:r>
                            </m:e>
                            <m:sub>
                              <m:r>
                                <a:rPr lang="en-US" sz="1100" b="0" i="1">
                                  <a:solidFill>
                                    <a:schemeClr val="tx1"/>
                                  </a:solidFill>
                                  <a:effectLst/>
                                  <a:latin typeface="Cambria Math" panose="02040503050406030204" pitchFamily="18" charset="0"/>
                                  <a:ea typeface="+mn-ea"/>
                                  <a:cs typeface="+mn-cs"/>
                                </a:rPr>
                                <m:t>𝑚𝑖𝑛</m:t>
                              </m:r>
                            </m:sub>
                          </m:sSub>
                        </m:e>
                        <m:sup>
                          <m:r>
                            <a:rPr lang="en-US" sz="1100" b="0" i="1">
                              <a:solidFill>
                                <a:schemeClr val="tx1"/>
                              </a:solidFill>
                              <a:effectLst/>
                              <a:latin typeface="Cambria Math" panose="02040503050406030204" pitchFamily="18" charset="0"/>
                              <a:ea typeface="+mn-ea"/>
                              <a:cs typeface="+mn-cs"/>
                            </a:rPr>
                            <m:t>2</m:t>
                          </m:r>
                        </m:sup>
                      </m:sSup>
                    </m:e>
                  </m:rad>
                </m:oMath>
              </a14:m>
              <a:endParaRPr lang="en-US" sz="1100"/>
            </a:p>
          </xdr:txBody>
        </xdr:sp>
      </mc:Choice>
      <mc:Fallback xmlns="">
        <xdr:sp macro="" textlink="">
          <xdr:nvSpPr>
            <xdr:cNvPr id="254" name="TextBox 253">
              <a:extLst>
                <a:ext uri="{FF2B5EF4-FFF2-40B4-BE49-F238E27FC236}">
                  <a16:creationId xmlns:a16="http://schemas.microsoft.com/office/drawing/2014/main" id="{D2B38BFA-F842-4E1E-8EB1-00D7765BA7E7}"/>
                </a:ext>
              </a:extLst>
            </xdr:cNvPr>
            <xdr:cNvSpPr txBox="1"/>
          </xdr:nvSpPr>
          <xdr:spPr>
            <a:xfrm>
              <a:off x="1549400" y="107191810"/>
              <a:ext cx="238251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Cold_Tol</a:t>
              </a:r>
              <a:r>
                <a:rPr lang="en-US" sz="1100" b="0" i="0">
                  <a:latin typeface="Cambria Math" panose="02040503050406030204" pitchFamily="18" charset="0"/>
                </a:rPr>
                <a:t>=√(〖𝑆𝑒𝑎𝑙_𝐶𝑜𝑙𝑑_𝑇𝑜𝑙〗^2+</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𝑃</a:t>
              </a:r>
              <a:r>
                <a:rPr lang="en-US" sz="1100" b="0" i="0">
                  <a:solidFill>
                    <a:schemeClr val="tx1"/>
                  </a:solidFill>
                  <a:effectLst/>
                  <a:latin typeface="+mn-lt"/>
                  <a:ea typeface="+mn-ea"/>
                  <a:cs typeface="+mn-cs"/>
                </a:rPr>
                <a:t>𝐸〗_</a:t>
              </a:r>
              <a:r>
                <a:rPr lang="en-US" sz="1100" b="0" i="0">
                  <a:solidFill>
                    <a:schemeClr val="tx1"/>
                  </a:solidFill>
                  <a:effectLst/>
                  <a:latin typeface="Cambria Math" panose="02040503050406030204" pitchFamily="18" charset="0"/>
                  <a:ea typeface="+mn-ea"/>
                  <a:cs typeface="+mn-cs"/>
                </a:rPr>
                <a:t>𝑚𝑖𝑛</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186266</xdr:colOff>
      <xdr:row>359</xdr:row>
      <xdr:rowOff>80856</xdr:rowOff>
    </xdr:from>
    <xdr:ext cx="2306016" cy="344453"/>
    <mc:AlternateContent xmlns:mc="http://schemas.openxmlformats.org/markup-compatibility/2006" xmlns:a14="http://schemas.microsoft.com/office/drawing/2010/main">
      <mc:Choice Requires="a14">
        <xdr:sp macro="" textlink="">
          <xdr:nvSpPr>
            <xdr:cNvPr id="255" name="TextBox 254">
              <a:extLst>
                <a:ext uri="{FF2B5EF4-FFF2-40B4-BE49-F238E27FC236}">
                  <a16:creationId xmlns:a16="http://schemas.microsoft.com/office/drawing/2014/main" xmlns="" id="{DEA2952C-F9C7-4CE2-8A07-4AA1F684DACD}"/>
                </a:ext>
              </a:extLst>
            </xdr:cNvPr>
            <xdr:cNvSpPr txBox="1"/>
          </xdr:nvSpPr>
          <xdr:spPr>
            <a:xfrm>
              <a:off x="1540933" y="107954656"/>
              <a:ext cx="2306016"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a:t>Hot_Tol</a:t>
              </a:r>
              <a14:m>
                <m:oMath xmlns:m="http://schemas.openxmlformats.org/officeDocument/2006/math">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p>
                        <m:sSupPr>
                          <m:ctrlPr>
                            <a:rPr lang="en-US" sz="1100" b="0" i="1">
                              <a:latin typeface="Cambria Math" panose="02040503050406030204" pitchFamily="18" charset="0"/>
                            </a:rPr>
                          </m:ctrlPr>
                        </m:sSupPr>
                        <m:e>
                          <m:r>
                            <a:rPr lang="en-US" sz="1100" b="0" i="1">
                              <a:latin typeface="Cambria Math" panose="02040503050406030204" pitchFamily="18" charset="0"/>
                            </a:rPr>
                            <m:t>𝑆𝑒𝑎𝑙</m:t>
                          </m:r>
                          <m:r>
                            <a:rPr lang="en-US" sz="1100" b="0" i="1">
                              <a:latin typeface="Cambria Math" panose="02040503050406030204" pitchFamily="18" charset="0"/>
                            </a:rPr>
                            <m:t>_</m:t>
                          </m:r>
                          <m:r>
                            <a:rPr lang="en-US" sz="1100" b="0" i="1">
                              <a:latin typeface="Cambria Math" panose="02040503050406030204" pitchFamily="18" charset="0"/>
                            </a:rPr>
                            <m:t>𝐻𝑜𝑡</m:t>
                          </m:r>
                          <m:r>
                            <a:rPr lang="en-US" sz="1100" b="0" i="1">
                              <a:latin typeface="Cambria Math" panose="02040503050406030204" pitchFamily="18" charset="0"/>
                            </a:rPr>
                            <m:t>_</m:t>
                          </m:r>
                          <m:r>
                            <a:rPr lang="en-US" sz="1100" b="0" i="1">
                              <a:latin typeface="Cambria Math" panose="02040503050406030204" pitchFamily="18" charset="0"/>
                            </a:rPr>
                            <m:t>𝑇𝑜𝑙</m:t>
                          </m:r>
                        </m:e>
                        <m:sup>
                          <m:r>
                            <a:rPr lang="en-US" sz="1100" b="0" i="1">
                              <a:latin typeface="Cambria Math" panose="02040503050406030204" pitchFamily="18" charset="0"/>
                            </a:rPr>
                            <m:t>2</m:t>
                          </m:r>
                        </m:sup>
                      </m:sSup>
                      <m:r>
                        <a:rPr lang="en-US" sz="1100" b="0" i="1">
                          <a:latin typeface="Cambria Math" panose="02040503050406030204" pitchFamily="18" charset="0"/>
                        </a:rPr>
                        <m:t>+</m:t>
                      </m:r>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𝑇𝑃𝐸</m:t>
                              </m:r>
                            </m:e>
                            <m:sub>
                              <m:r>
                                <a:rPr lang="en-US" sz="1100" b="0" i="1">
                                  <a:solidFill>
                                    <a:schemeClr val="tx1"/>
                                  </a:solidFill>
                                  <a:effectLst/>
                                  <a:latin typeface="Cambria Math" panose="02040503050406030204" pitchFamily="18" charset="0"/>
                                  <a:ea typeface="+mn-ea"/>
                                  <a:cs typeface="+mn-cs"/>
                                </a:rPr>
                                <m:t>𝑚𝑎𝑥</m:t>
                              </m:r>
                            </m:sub>
                          </m:sSub>
                        </m:e>
                        <m:sup>
                          <m:r>
                            <a:rPr lang="en-US" sz="1100" b="0" i="1">
                              <a:solidFill>
                                <a:schemeClr val="tx1"/>
                              </a:solidFill>
                              <a:effectLst/>
                              <a:latin typeface="Cambria Math" panose="02040503050406030204" pitchFamily="18" charset="0"/>
                              <a:ea typeface="+mn-ea"/>
                              <a:cs typeface="+mn-cs"/>
                            </a:rPr>
                            <m:t>2</m:t>
                          </m:r>
                        </m:sup>
                      </m:sSup>
                    </m:e>
                  </m:rad>
                </m:oMath>
              </a14:m>
              <a:endParaRPr lang="en-US" sz="1100"/>
            </a:p>
          </xdr:txBody>
        </xdr:sp>
      </mc:Choice>
      <mc:Fallback xmlns="">
        <xdr:sp macro="" textlink="">
          <xdr:nvSpPr>
            <xdr:cNvPr id="255" name="TextBox 254">
              <a:extLst>
                <a:ext uri="{FF2B5EF4-FFF2-40B4-BE49-F238E27FC236}">
                  <a16:creationId xmlns:a16="http://schemas.microsoft.com/office/drawing/2014/main" id="{DEA2952C-F9C7-4CE2-8A07-4AA1F684DACD}"/>
                </a:ext>
              </a:extLst>
            </xdr:cNvPr>
            <xdr:cNvSpPr txBox="1"/>
          </xdr:nvSpPr>
          <xdr:spPr>
            <a:xfrm>
              <a:off x="1540933" y="107954656"/>
              <a:ext cx="2306016"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a:t>Hot_Tol</a:t>
              </a:r>
              <a:r>
                <a:rPr lang="en-US" sz="1100" b="0" i="0">
                  <a:latin typeface="Cambria Math" panose="02040503050406030204" pitchFamily="18" charset="0"/>
                </a:rPr>
                <a:t>=√(〖𝑆𝑒𝑎𝑙_𝐻𝑜𝑡_𝑇𝑜𝑙〗^2+</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𝑃</a:t>
              </a:r>
              <a:r>
                <a:rPr lang="en-US" sz="1100" b="0" i="0">
                  <a:solidFill>
                    <a:schemeClr val="tx1"/>
                  </a:solidFill>
                  <a:effectLst/>
                  <a:latin typeface="+mn-lt"/>
                  <a:ea typeface="+mn-ea"/>
                  <a:cs typeface="+mn-cs"/>
                </a:rPr>
                <a:t>𝐸〗_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〗^2</a:t>
              </a:r>
              <a:r>
                <a:rPr lang="en-US" sz="1100" b="0" i="0">
                  <a:solidFill>
                    <a:schemeClr val="tx1"/>
                  </a:solidFill>
                  <a:effectLst/>
                  <a:latin typeface="Cambria Math" panose="02040503050406030204" pitchFamily="18" charset="0"/>
                  <a:ea typeface="+mn-ea"/>
                  <a:cs typeface="+mn-cs"/>
                </a:rPr>
                <a:t> )</a:t>
              </a:r>
              <a:endParaRPr lang="en-US" sz="1100"/>
            </a:p>
          </xdr:txBody>
        </xdr:sp>
      </mc:Fallback>
    </mc:AlternateContent>
    <xdr:clientData/>
  </xdr:oneCellAnchor>
  <xdr:oneCellAnchor>
    <xdr:from>
      <xdr:col>2</xdr:col>
      <xdr:colOff>225001</xdr:colOff>
      <xdr:row>347</xdr:row>
      <xdr:rowOff>225002</xdr:rowOff>
    </xdr:from>
    <xdr:ext cx="1735347" cy="172227"/>
    <mc:AlternateContent xmlns:mc="http://schemas.openxmlformats.org/markup-compatibility/2006" xmlns:a14="http://schemas.microsoft.com/office/drawing/2010/main">
      <mc:Choice Requires="a14">
        <xdr:sp macro="" textlink="">
          <xdr:nvSpPr>
            <xdr:cNvPr id="256" name="TextBox 255">
              <a:extLst>
                <a:ext uri="{FF2B5EF4-FFF2-40B4-BE49-F238E27FC236}">
                  <a16:creationId xmlns:a16="http://schemas.microsoft.com/office/drawing/2014/main" xmlns="" id="{AFA40C86-411D-4C65-96B1-DAE42DA7D0DE}"/>
                </a:ext>
              </a:extLst>
            </xdr:cNvPr>
            <xdr:cNvSpPr txBox="1"/>
          </xdr:nvSpPr>
          <xdr:spPr>
            <a:xfrm>
              <a:off x="1579668" y="103052669"/>
              <a:ext cx="173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𝑋𝑃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𝑇𝑜𝑡𝑎𝑙𝑃𝑟𝑜𝑏𝑎𝑏𝑙𝑒</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6" name="TextBox 255">
              <a:extLst>
                <a:ext uri="{FF2B5EF4-FFF2-40B4-BE49-F238E27FC236}">
                  <a16:creationId xmlns:a16="http://schemas.microsoft.com/office/drawing/2014/main" id="{AFA40C86-411D-4C65-96B1-DAE42DA7D0DE}"/>
                </a:ext>
              </a:extLst>
            </xdr:cNvPr>
            <xdr:cNvSpPr txBox="1"/>
          </xdr:nvSpPr>
          <xdr:spPr>
            <a:xfrm>
              <a:off x="1579668" y="103052669"/>
              <a:ext cx="17353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〖𝑋𝑃〗_𝑚𝑎𝑥=〖𝑇𝑜𝑡𝑎𝑙𝑃𝑟𝑜𝑏𝑎𝑏𝑙𝑒〗_𝑚𝑎𝑥</a:t>
              </a:r>
              <a:endParaRPr lang="en-US" sz="1100"/>
            </a:p>
          </xdr:txBody>
        </xdr:sp>
      </mc:Fallback>
    </mc:AlternateContent>
    <xdr:clientData/>
  </xdr:oneCellAnchor>
  <xdr:oneCellAnchor>
    <xdr:from>
      <xdr:col>2</xdr:col>
      <xdr:colOff>270086</xdr:colOff>
      <xdr:row>345</xdr:row>
      <xdr:rowOff>231564</xdr:rowOff>
    </xdr:from>
    <xdr:ext cx="1701363" cy="172227"/>
    <mc:AlternateContent xmlns:mc="http://schemas.openxmlformats.org/markup-compatibility/2006" xmlns:a14="http://schemas.microsoft.com/office/drawing/2010/main">
      <mc:Choice Requires="a14">
        <xdr:sp macro="" textlink="">
          <xdr:nvSpPr>
            <xdr:cNvPr id="257" name="TextBox 256">
              <a:extLst>
                <a:ext uri="{FF2B5EF4-FFF2-40B4-BE49-F238E27FC236}">
                  <a16:creationId xmlns:a16="http://schemas.microsoft.com/office/drawing/2014/main" xmlns="" id="{CCB4A407-EA29-4321-9224-49F3064A5941}"/>
                </a:ext>
              </a:extLst>
            </xdr:cNvPr>
            <xdr:cNvSpPr txBox="1"/>
          </xdr:nvSpPr>
          <xdr:spPr>
            <a:xfrm>
              <a:off x="1624753" y="102195631"/>
              <a:ext cx="170136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𝑋𝑃</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𝑇𝑜𝑡𝑎𝑙𝑃𝑟𝑜𝑏𝑎𝑏𝑙𝑒</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57" name="TextBox 256">
              <a:extLst>
                <a:ext uri="{FF2B5EF4-FFF2-40B4-BE49-F238E27FC236}">
                  <a16:creationId xmlns:a16="http://schemas.microsoft.com/office/drawing/2014/main" id="{CCB4A407-EA29-4321-9224-49F3064A5941}"/>
                </a:ext>
              </a:extLst>
            </xdr:cNvPr>
            <xdr:cNvSpPr txBox="1"/>
          </xdr:nvSpPr>
          <xdr:spPr>
            <a:xfrm>
              <a:off x="1624753" y="102195631"/>
              <a:ext cx="170136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〖𝑋𝑃〗_𝑚𝑖𝑛=〖𝑇𝑜𝑡𝑎𝑙𝑃𝑟𝑜𝑏𝑎𝑏𝑙𝑒〗_𝑚𝑖𝑛</a:t>
              </a:r>
              <a:endParaRPr lang="en-US" sz="1100"/>
            </a:p>
          </xdr:txBody>
        </xdr:sp>
      </mc:Fallback>
    </mc:AlternateContent>
    <xdr:clientData/>
  </xdr:oneCellAnchor>
  <xdr:oneCellAnchor>
    <xdr:from>
      <xdr:col>2</xdr:col>
      <xdr:colOff>227753</xdr:colOff>
      <xdr:row>343</xdr:row>
      <xdr:rowOff>231564</xdr:rowOff>
    </xdr:from>
    <xdr:ext cx="2002536" cy="172227"/>
    <mc:AlternateContent xmlns:mc="http://schemas.openxmlformats.org/markup-compatibility/2006" xmlns:a14="http://schemas.microsoft.com/office/drawing/2010/main">
      <mc:Choice Requires="a14">
        <xdr:sp macro="" textlink="">
          <xdr:nvSpPr>
            <xdr:cNvPr id="259" name="TextBox 258">
              <a:extLst>
                <a:ext uri="{FF2B5EF4-FFF2-40B4-BE49-F238E27FC236}">
                  <a16:creationId xmlns:a16="http://schemas.microsoft.com/office/drawing/2014/main" xmlns="" id="{7B707F55-E48D-479C-B1B1-5A62EBC4995B}"/>
                </a:ext>
              </a:extLst>
            </xdr:cNvPr>
            <xdr:cNvSpPr txBox="1"/>
          </xdr:nvSpPr>
          <xdr:spPr>
            <a:xfrm>
              <a:off x="1582420" y="101332031"/>
              <a:ext cx="20025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59" name="TextBox 258">
              <a:extLst>
                <a:ext uri="{FF2B5EF4-FFF2-40B4-BE49-F238E27FC236}">
                  <a16:creationId xmlns:a16="http://schemas.microsoft.com/office/drawing/2014/main" id="{7B707F55-E48D-479C-B1B1-5A62EBC4995B}"/>
                </a:ext>
              </a:extLst>
            </xdr:cNvPr>
            <xdr:cNvSpPr txBox="1"/>
          </xdr:nvSpPr>
          <xdr:spPr>
            <a:xfrm>
              <a:off x="1582420" y="101332031"/>
              <a:ext cx="20025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〖𝑇𝑅𝑆〗_𝑚𝑎𝑥=〖𝑇𝑜𝑡𝑎𝑙𝑅𝑒𝑚𝑜𝑡𝑒𝑆𝑒𝑎𝑙〗_𝑚𝑎𝑥</a:t>
              </a:r>
              <a:endParaRPr lang="en-US" sz="1100"/>
            </a:p>
          </xdr:txBody>
        </xdr:sp>
      </mc:Fallback>
    </mc:AlternateContent>
    <xdr:clientData/>
  </xdr:oneCellAnchor>
  <xdr:oneCellAnchor>
    <xdr:from>
      <xdr:col>2</xdr:col>
      <xdr:colOff>194733</xdr:colOff>
      <xdr:row>341</xdr:row>
      <xdr:rowOff>263738</xdr:rowOff>
    </xdr:from>
    <xdr:ext cx="1956112" cy="172227"/>
    <mc:AlternateContent xmlns:mc="http://schemas.openxmlformats.org/markup-compatibility/2006" xmlns:a14="http://schemas.microsoft.com/office/drawing/2010/main">
      <mc:Choice Requires="a14">
        <xdr:sp macro="" textlink="">
          <xdr:nvSpPr>
            <xdr:cNvPr id="260" name="TextBox 259">
              <a:extLst>
                <a:ext uri="{FF2B5EF4-FFF2-40B4-BE49-F238E27FC236}">
                  <a16:creationId xmlns:a16="http://schemas.microsoft.com/office/drawing/2014/main" xmlns="" id="{3F39262A-9694-4210-AD79-710B47B870D5}"/>
                </a:ext>
              </a:extLst>
            </xdr:cNvPr>
            <xdr:cNvSpPr txBox="1"/>
          </xdr:nvSpPr>
          <xdr:spPr>
            <a:xfrm>
              <a:off x="1549400" y="100500605"/>
              <a:ext cx="1956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𝑇𝑅𝑆</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260" name="TextBox 259">
              <a:extLst>
                <a:ext uri="{FF2B5EF4-FFF2-40B4-BE49-F238E27FC236}">
                  <a16:creationId xmlns:a16="http://schemas.microsoft.com/office/drawing/2014/main" id="{3F39262A-9694-4210-AD79-710B47B870D5}"/>
                </a:ext>
              </a:extLst>
            </xdr:cNvPr>
            <xdr:cNvSpPr txBox="1"/>
          </xdr:nvSpPr>
          <xdr:spPr>
            <a:xfrm>
              <a:off x="1549400" y="100500605"/>
              <a:ext cx="19561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〖𝑇𝑅𝑆〗_𝑚𝑖𝑛=〖𝑇𝑜𝑡𝑎𝑙𝑅𝑒𝑚𝑜𝑡𝑒𝑆𝑒𝑎𝑙〗_𝑚𝑖𝑛</a:t>
              </a:r>
              <a:endParaRPr lang="en-US" sz="1100"/>
            </a:p>
          </xdr:txBody>
        </xdr:sp>
      </mc:Fallback>
    </mc:AlternateContent>
    <xdr:clientData/>
  </xdr:oneCellAnchor>
  <xdr:oneCellAnchor>
    <xdr:from>
      <xdr:col>2</xdr:col>
      <xdr:colOff>262678</xdr:colOff>
      <xdr:row>339</xdr:row>
      <xdr:rowOff>225215</xdr:rowOff>
    </xdr:from>
    <xdr:ext cx="2766848" cy="172227"/>
    <mc:AlternateContent xmlns:mc="http://schemas.openxmlformats.org/markup-compatibility/2006" xmlns:a14="http://schemas.microsoft.com/office/drawing/2010/main">
      <mc:Choice Requires="a14">
        <xdr:sp macro="" textlink="">
          <xdr:nvSpPr>
            <xdr:cNvPr id="261" name="TextBox 260">
              <a:extLst>
                <a:ext uri="{FF2B5EF4-FFF2-40B4-BE49-F238E27FC236}">
                  <a16:creationId xmlns:a16="http://schemas.microsoft.com/office/drawing/2014/main" xmlns="" id="{AC644E72-C400-4034-8B56-9B96B73C7472}"/>
                </a:ext>
              </a:extLst>
            </xdr:cNvPr>
            <xdr:cNvSpPr txBox="1"/>
          </xdr:nvSpPr>
          <xdr:spPr>
            <a:xfrm>
              <a:off x="1617345" y="99598482"/>
              <a:ext cx="27668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𝑁𝑜𝑚</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𝑀𝐴𝑋</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61" name="TextBox 260">
              <a:extLst>
                <a:ext uri="{FF2B5EF4-FFF2-40B4-BE49-F238E27FC236}">
                  <a16:creationId xmlns:a16="http://schemas.microsoft.com/office/drawing/2014/main" id="{AC644E72-C400-4034-8B56-9B96B73C7472}"/>
                </a:ext>
              </a:extLst>
            </xdr:cNvPr>
            <xdr:cNvSpPr txBox="1"/>
          </xdr:nvSpPr>
          <xdr:spPr>
            <a:xfrm>
              <a:off x="1617345" y="99598482"/>
              <a:ext cx="27668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〖𝑇𝑜𝑡𝑎𝑙𝑅𝑒𝑚𝑜𝑡𝑒𝑆𝑒𝑎𝑙〗_𝑚𝑎𝑥=𝑁𝑜𝑚_𝑀𝐴𝑋+〖𝐻𝐸〗_𝑚𝑎𝑥</a:t>
              </a:r>
              <a:endParaRPr lang="en-US" sz="1100"/>
            </a:p>
          </xdr:txBody>
        </xdr:sp>
      </mc:Fallback>
    </mc:AlternateContent>
    <xdr:clientData/>
  </xdr:oneCellAnchor>
  <xdr:oneCellAnchor>
    <xdr:from>
      <xdr:col>2</xdr:col>
      <xdr:colOff>262678</xdr:colOff>
      <xdr:row>337</xdr:row>
      <xdr:rowOff>231776</xdr:rowOff>
    </xdr:from>
    <xdr:ext cx="2720104" cy="172227"/>
    <mc:AlternateContent xmlns:mc="http://schemas.openxmlformats.org/markup-compatibility/2006" xmlns:a14="http://schemas.microsoft.com/office/drawing/2010/main">
      <mc:Choice Requires="a14">
        <xdr:sp macro="" textlink="">
          <xdr:nvSpPr>
            <xdr:cNvPr id="262" name="TextBox 261">
              <a:extLst>
                <a:ext uri="{FF2B5EF4-FFF2-40B4-BE49-F238E27FC236}">
                  <a16:creationId xmlns:a16="http://schemas.microsoft.com/office/drawing/2014/main" xmlns="" id="{DB908552-CC06-4C9F-BDC8-6A490A562732}"/>
                </a:ext>
              </a:extLst>
            </xdr:cNvPr>
            <xdr:cNvSpPr txBox="1"/>
          </xdr:nvSpPr>
          <xdr:spPr>
            <a:xfrm>
              <a:off x="1617345" y="98741443"/>
              <a:ext cx="2720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𝑇𝑜𝑡𝑎𝑙𝑅𝑒𝑚𝑜𝑡𝑒𝑆𝑒𝑎𝑙</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𝑁𝑜𝑚</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𝑀𝐼𝑁</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𝐻𝐸</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62" name="TextBox 261">
              <a:extLst>
                <a:ext uri="{FF2B5EF4-FFF2-40B4-BE49-F238E27FC236}">
                  <a16:creationId xmlns:a16="http://schemas.microsoft.com/office/drawing/2014/main" id="{DB908552-CC06-4C9F-BDC8-6A490A562732}"/>
                </a:ext>
              </a:extLst>
            </xdr:cNvPr>
            <xdr:cNvSpPr txBox="1"/>
          </xdr:nvSpPr>
          <xdr:spPr>
            <a:xfrm>
              <a:off x="1617345" y="98741443"/>
              <a:ext cx="2720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〖𝑇𝑜𝑡𝑎𝑙𝑅𝑒𝑚𝑜𝑡𝑒𝑆𝑒𝑎𝑙〗_𝑚𝑖𝑛=𝑁𝑜𝑚_𝑀𝐼𝑁+〖𝐻𝐸〗_𝑚𝑎𝑥</a:t>
              </a:r>
              <a:endParaRPr lang="en-US" sz="1100"/>
            </a:p>
          </xdr:txBody>
        </xdr:sp>
      </mc:Fallback>
    </mc:AlternateContent>
    <xdr:clientData/>
  </xdr:oneCellAnchor>
  <xdr:oneCellAnchor>
    <xdr:from>
      <xdr:col>2</xdr:col>
      <xdr:colOff>147743</xdr:colOff>
      <xdr:row>333</xdr:row>
      <xdr:rowOff>225002</xdr:rowOff>
    </xdr:from>
    <xdr:ext cx="3422412" cy="172227"/>
    <mc:AlternateContent xmlns:mc="http://schemas.openxmlformats.org/markup-compatibility/2006" xmlns:a14="http://schemas.microsoft.com/office/drawing/2010/main">
      <mc:Choice Requires="a14">
        <xdr:sp macro="" textlink="">
          <xdr:nvSpPr>
            <xdr:cNvPr id="263" name="TextBox 262">
              <a:extLst>
                <a:ext uri="{FF2B5EF4-FFF2-40B4-BE49-F238E27FC236}">
                  <a16:creationId xmlns:a16="http://schemas.microsoft.com/office/drawing/2014/main" xmlns="" id="{AE0BDC77-5CFA-4421-9CE6-5CDDB5057F04}"/>
                </a:ext>
              </a:extLst>
            </xdr:cNvPr>
            <xdr:cNvSpPr txBox="1"/>
          </xdr:nvSpPr>
          <xdr:spPr>
            <a:xfrm>
              <a:off x="1502410" y="97041335"/>
              <a:ext cx="34224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=0.48(</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max</m:t>
                        </m:r>
                      </m:fName>
                      <m:e>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𝑚𝑖𝑛𝑙𝑠</m:t>
                                </m:r>
                              </m:sub>
                            </m:sSub>
                            <m:r>
                              <a:rPr lang="en-US" sz="1100" b="0" i="1">
                                <a:latin typeface="Cambria Math" panose="02040503050406030204" pitchFamily="18" charset="0"/>
                                <a:ea typeface="Cambria Math" panose="02040503050406030204" pitchFamily="18" charset="0"/>
                              </a:rPr>
                              <m:t>,0.1</m:t>
                            </m:r>
                            <m:r>
                              <a:rPr lang="en-US" sz="1100" b="0" i="1">
                                <a:latin typeface="Cambria Math" panose="02040503050406030204" pitchFamily="18" charset="0"/>
                                <a:ea typeface="Cambria Math" panose="02040503050406030204" pitchFamily="18" charset="0"/>
                              </a:rPr>
                              <m:t>𝑠𝑒𝑐</m:t>
                            </m:r>
                          </m:e>
                        </m:d>
                        <m:r>
                          <a:rPr lang="en-US" sz="1100" b="0" i="1">
                            <a:latin typeface="Cambria Math" panose="02040503050406030204" pitchFamily="18" charset="0"/>
                            <a:ea typeface="Cambria Math" panose="02040503050406030204" pitchFamily="18" charset="0"/>
                          </a:rPr>
                          <m:t>)+0.525</m:t>
                        </m:r>
                      </m:e>
                    </m:func>
                  </m:oMath>
                </m:oMathPara>
              </a14:m>
              <a:endParaRPr lang="en-US" sz="1100"/>
            </a:p>
          </xdr:txBody>
        </xdr:sp>
      </mc:Choice>
      <mc:Fallback xmlns="">
        <xdr:sp macro="" textlink="">
          <xdr:nvSpPr>
            <xdr:cNvPr id="263" name="TextBox 262">
              <a:extLst>
                <a:ext uri="{FF2B5EF4-FFF2-40B4-BE49-F238E27FC236}">
                  <a16:creationId xmlns:a16="http://schemas.microsoft.com/office/drawing/2014/main" id="{AE0BDC77-5CFA-4421-9CE6-5CDDB5057F04}"/>
                </a:ext>
              </a:extLst>
            </xdr:cNvPr>
            <xdr:cNvSpPr txBox="1"/>
          </xdr:nvSpPr>
          <xdr:spPr>
            <a:xfrm>
              <a:off x="1502410" y="97041335"/>
              <a:ext cx="34224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〖𝑇𝑅〗_𝑚𝑖𝑛=0.48(max⁡〖(〖𝑇𝑅〗_𝑚𝑖𝑛ℎ𝑠+〖𝑇𝑅〗_𝑚𝑖𝑛𝑙𝑠,0.1𝑠𝑒𝑐))+0.525〗</a:t>
              </a:r>
              <a:endParaRPr lang="en-US" sz="1100"/>
            </a:p>
          </xdr:txBody>
        </xdr:sp>
      </mc:Fallback>
    </mc:AlternateContent>
    <xdr:clientData/>
  </xdr:oneCellAnchor>
  <xdr:oneCellAnchor>
    <xdr:from>
      <xdr:col>2</xdr:col>
      <xdr:colOff>156210</xdr:colOff>
      <xdr:row>335</xdr:row>
      <xdr:rowOff>148802</xdr:rowOff>
    </xdr:from>
    <xdr:ext cx="3547573" cy="172227"/>
    <mc:AlternateContent xmlns:mc="http://schemas.openxmlformats.org/markup-compatibility/2006" xmlns:a14="http://schemas.microsoft.com/office/drawing/2010/main">
      <mc:Choice Requires="a14">
        <xdr:sp macro="" textlink="">
          <xdr:nvSpPr>
            <xdr:cNvPr id="264" name="TextBox 263">
              <a:extLst>
                <a:ext uri="{FF2B5EF4-FFF2-40B4-BE49-F238E27FC236}">
                  <a16:creationId xmlns:a16="http://schemas.microsoft.com/office/drawing/2014/main" xmlns="" id="{727227ED-24E5-4633-BD2A-A2B4F482A826}"/>
                </a:ext>
              </a:extLst>
            </xdr:cNvPr>
            <xdr:cNvSpPr txBox="1"/>
          </xdr:nvSpPr>
          <xdr:spPr>
            <a:xfrm>
              <a:off x="1510877" y="97794869"/>
              <a:ext cx="35475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=0.48(</m:t>
                    </m:r>
                    <m:func>
                      <m:funcPr>
                        <m:ctrlPr>
                          <a:rPr lang="en-US" sz="1100" b="0" i="1">
                            <a:latin typeface="Cambria Math" panose="02040503050406030204" pitchFamily="18" charset="0"/>
                            <a:ea typeface="Cambria Math" panose="02040503050406030204" pitchFamily="18" charset="0"/>
                          </a:rPr>
                        </m:ctrlPr>
                      </m:funcPr>
                      <m:fName>
                        <m:r>
                          <m:rPr>
                            <m:sty m:val="p"/>
                          </m:rPr>
                          <a:rPr lang="en-US" sz="1100" b="0" i="0">
                            <a:latin typeface="Cambria Math" panose="02040503050406030204" pitchFamily="18" charset="0"/>
                            <a:ea typeface="Cambria Math" panose="02040503050406030204" pitchFamily="18" charset="0"/>
                          </a:rPr>
                          <m:t>max</m:t>
                        </m:r>
                      </m:fName>
                      <m:e>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𝑚𝑎𝑥h𝑠</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m:t>
                                </m:r>
                              </m:e>
                              <m:sub>
                                <m:r>
                                  <a:rPr lang="en-US" sz="1100" b="0" i="1">
                                    <a:latin typeface="Cambria Math" panose="02040503050406030204" pitchFamily="18" charset="0"/>
                                    <a:ea typeface="Cambria Math" panose="02040503050406030204" pitchFamily="18" charset="0"/>
                                  </a:rPr>
                                  <m:t>𝑚𝑎𝑥𝑙𝑠</m:t>
                                </m:r>
                              </m:sub>
                            </m:sSub>
                            <m:r>
                              <a:rPr lang="en-US" sz="1100" b="0" i="1">
                                <a:latin typeface="Cambria Math" panose="02040503050406030204" pitchFamily="18" charset="0"/>
                                <a:ea typeface="Cambria Math" panose="02040503050406030204" pitchFamily="18" charset="0"/>
                              </a:rPr>
                              <m:t>,0.1</m:t>
                            </m:r>
                            <m:r>
                              <a:rPr lang="en-US" sz="1100" b="0" i="1">
                                <a:latin typeface="Cambria Math" panose="02040503050406030204" pitchFamily="18" charset="0"/>
                                <a:ea typeface="Cambria Math" panose="02040503050406030204" pitchFamily="18" charset="0"/>
                              </a:rPr>
                              <m:t>𝑠𝑒𝑐</m:t>
                            </m:r>
                          </m:e>
                        </m:d>
                        <m:r>
                          <a:rPr lang="en-US" sz="1100" b="0" i="1">
                            <a:latin typeface="Cambria Math" panose="02040503050406030204" pitchFamily="18" charset="0"/>
                            <a:ea typeface="Cambria Math" panose="02040503050406030204" pitchFamily="18" charset="0"/>
                          </a:rPr>
                          <m:t>)+0.525</m:t>
                        </m:r>
                      </m:e>
                    </m:func>
                  </m:oMath>
                </m:oMathPara>
              </a14:m>
              <a:endParaRPr lang="en-US" sz="1100"/>
            </a:p>
          </xdr:txBody>
        </xdr:sp>
      </mc:Choice>
      <mc:Fallback xmlns="">
        <xdr:sp macro="" textlink="">
          <xdr:nvSpPr>
            <xdr:cNvPr id="264" name="TextBox 263">
              <a:extLst>
                <a:ext uri="{FF2B5EF4-FFF2-40B4-BE49-F238E27FC236}">
                  <a16:creationId xmlns:a16="http://schemas.microsoft.com/office/drawing/2014/main" id="{727227ED-24E5-4633-BD2A-A2B4F482A826}"/>
                </a:ext>
              </a:extLst>
            </xdr:cNvPr>
            <xdr:cNvSpPr txBox="1"/>
          </xdr:nvSpPr>
          <xdr:spPr>
            <a:xfrm>
              <a:off x="1510877" y="97794869"/>
              <a:ext cx="35475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〖𝑇𝑅〗_𝑚𝑎𝑥=0.48(max⁡〖(〖𝑇𝑅〗_𝑚𝑎𝑥ℎ𝑠+〖𝑇𝑅〗_𝑚𝑎𝑥𝑙𝑠,0.1𝑠𝑒𝑐))+0.525〗</a:t>
              </a:r>
              <a:endParaRPr lang="en-US" sz="1100"/>
            </a:p>
          </xdr:txBody>
        </xdr:sp>
      </mc:Fallback>
    </mc:AlternateContent>
    <xdr:clientData/>
  </xdr:oneCellAnchor>
  <xdr:oneCellAnchor>
    <xdr:from>
      <xdr:col>2</xdr:col>
      <xdr:colOff>98213</xdr:colOff>
      <xdr:row>131</xdr:row>
      <xdr:rowOff>135148</xdr:rowOff>
    </xdr:from>
    <xdr:ext cx="7503143" cy="325730"/>
    <mc:AlternateContent xmlns:mc="http://schemas.openxmlformats.org/markup-compatibility/2006" xmlns:a14="http://schemas.microsoft.com/office/drawing/2010/main">
      <mc:Choice Requires="a14">
        <xdr:sp macro="" textlink="">
          <xdr:nvSpPr>
            <xdr:cNvPr id="265" name="TextBox 161">
              <a:extLst>
                <a:ext uri="{FF2B5EF4-FFF2-40B4-BE49-F238E27FC236}">
                  <a16:creationId xmlns:a16="http://schemas.microsoft.com/office/drawing/2014/main" xmlns="" id="{E891C0A0-0338-42F5-A812-E058BA7AA2BB}"/>
                </a:ext>
              </a:extLst>
            </xdr:cNvPr>
            <xdr:cNvSpPr txBox="1"/>
          </xdr:nvSpPr>
          <xdr:spPr>
            <a:xfrm>
              <a:off x="1452880" y="22292415"/>
              <a:ext cx="750314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=−3∗</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10</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3</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+63739∗</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+5168.3∗</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265" name="TextBox 161">
              <a:extLst>
                <a:ext uri="{FF2B5EF4-FFF2-40B4-BE49-F238E27FC236}">
                  <a16:creationId xmlns:a16="http://schemas.microsoft.com/office/drawing/2014/main" id="{E891C0A0-0338-42F5-A812-E058BA7AA2BB}"/>
                </a:ext>
              </a:extLst>
            </xdr:cNvPr>
            <xdr:cNvSpPr txBox="1"/>
          </xdr:nvSpPr>
          <xdr:spPr>
            <a:xfrm>
              <a:off x="1452880" y="22292415"/>
              <a:ext cx="7503143"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𝑓_𝑠𝑡𝑖𝑓𝑓𝑛𝑜𝑚 (𝑥)=−3∗〖10〗^11∗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6+2∗〖10〗^10∗(𝑥/〖𝑖𝑛〗^3 )^5−2∗〖10〗^8∗(𝑥/〖𝑖𝑛〗^3 )^4 3</a:t>
              </a:r>
              <a:r>
                <a:rPr lang="en-US" sz="1100" b="0" i="0">
                  <a:solidFill>
                    <a:schemeClr val="tx1"/>
                  </a:solidFill>
                  <a:effectLst/>
                  <a:latin typeface="Cambria Math" panose="02040503050406030204" pitchFamily="18" charset="0"/>
                  <a:ea typeface="+mn-ea"/>
                  <a:cs typeface="+mn-cs"/>
                </a:rPr>
                <a:t>∗〖10〗^6∗(𝑥/〖𝑖𝑛〗^3 )^3+63739∗(𝑥/〖𝑖𝑛〗^3 )^2+5168.3∗(𝑥/〖𝑖𝑛〗^3 )</a:t>
              </a:r>
              <a:endParaRPr lang="en-US" sz="1100"/>
            </a:p>
          </xdr:txBody>
        </xdr:sp>
      </mc:Fallback>
    </mc:AlternateContent>
    <xdr:clientData/>
  </xdr:oneCellAnchor>
  <xdr:oneCellAnchor>
    <xdr:from>
      <xdr:col>2</xdr:col>
      <xdr:colOff>29633</xdr:colOff>
      <xdr:row>133</xdr:row>
      <xdr:rowOff>80538</xdr:rowOff>
    </xdr:from>
    <xdr:ext cx="7688259" cy="325730"/>
    <mc:AlternateContent xmlns:mc="http://schemas.openxmlformats.org/markup-compatibility/2006" xmlns:a14="http://schemas.microsoft.com/office/drawing/2010/main">
      <mc:Choice Requires="a14">
        <xdr:sp macro="" textlink="">
          <xdr:nvSpPr>
            <xdr:cNvPr id="266" name="TextBox 161">
              <a:extLst>
                <a:ext uri="{FF2B5EF4-FFF2-40B4-BE49-F238E27FC236}">
                  <a16:creationId xmlns:a16="http://schemas.microsoft.com/office/drawing/2014/main" xmlns="" id="{EBF82874-D7F3-40D4-A97B-3114408E2D03}"/>
                </a:ext>
              </a:extLst>
            </xdr:cNvPr>
            <xdr:cNvSpPr txBox="1"/>
          </xdr:nvSpPr>
          <xdr:spPr>
            <a:xfrm>
              <a:off x="1384300" y="23067538"/>
              <a:ext cx="768825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𝑠𝑡𝑖𝑓𝑓𝑛𝑜𝑚</m:t>
                        </m:r>
                      </m:sub>
                    </m:sSub>
                    <m:d>
                      <m:dPr>
                        <m:ctrlPr>
                          <a:rPr lang="en-US" sz="1100" b="0" i="1">
                            <a:latin typeface="Cambria Math" panose="02040503050406030204" pitchFamily="18" charset="0"/>
                          </a:rPr>
                        </m:ctrlPr>
                      </m:dPr>
                      <m:e>
                        <m:r>
                          <a:rPr lang="en-US" sz="1100" b="0" i="1">
                            <a:latin typeface="Cambria Math" panose="02040503050406030204" pitchFamily="18" charset="0"/>
                          </a:rPr>
                          <m:t>𝑥</m:t>
                        </m:r>
                      </m:e>
                    </m:d>
                    <m:r>
                      <a:rPr lang="en-US" sz="1100" b="0" i="1">
                        <a:latin typeface="Cambria Math" panose="02040503050406030204" pitchFamily="18" charset="0"/>
                      </a:rPr>
                      <m:t>=−5∗</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11</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latin typeface="Cambria Math" panose="02040503050406030204" pitchFamily="18" charset="0"/>
                          </a:rPr>
                          <m:t>6</m:t>
                        </m:r>
                      </m:sup>
                    </m:sSup>
                    <m:r>
                      <a:rPr lang="en-US" sz="1100" b="0" i="1">
                        <a:latin typeface="Cambria Math" panose="02040503050406030204" pitchFamily="18" charset="0"/>
                      </a:rPr>
                      <m:t>+2∗</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10</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5</m:t>
                        </m:r>
                      </m:sup>
                    </m:sSup>
                    <m:r>
                      <a:rPr lang="en-US" sz="1100" b="0" i="1">
                        <a:latin typeface="Cambria Math" panose="02040503050406030204" pitchFamily="18" charset="0"/>
                      </a:rPr>
                      <m:t>−3∗</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r>
                          <a:rPr lang="en-US" sz="1100" b="0" i="1">
                            <a:latin typeface="Cambria Math" panose="02040503050406030204" pitchFamily="18" charset="0"/>
                          </a:rPr>
                          <m:t>8</m:t>
                        </m:r>
                      </m:sup>
                    </m:sSup>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𝑥</m:t>
                                </m:r>
                              </m:num>
                              <m:den>
                                <m:sSup>
                                  <m:sSupPr>
                                    <m:ctrlPr>
                                      <a:rPr lang="en-US" sz="1100" b="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d>
                      </m:e>
                      <m:sup>
                        <m:r>
                          <a:rPr lang="en-US" sz="1100" b="0" i="1">
                            <a:latin typeface="Cambria Math" panose="02040503050406030204" pitchFamily="18" charset="0"/>
                          </a:rPr>
                          <m:t>4</m:t>
                        </m:r>
                      </m:sup>
                    </m:sSup>
                    <m:r>
                      <a:rPr lang="en-US" sz="1100" b="0" i="1">
                        <a:latin typeface="Cambria Math" panose="02040503050406030204" pitchFamily="18" charset="0"/>
                      </a:rPr>
                      <m:t>5</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10</m:t>
                        </m:r>
                      </m:e>
                      <m:sup>
                        <m:r>
                          <a:rPr lang="en-US" sz="1100" b="0" i="1">
                            <a:solidFill>
                              <a:schemeClr val="tx1"/>
                            </a:solidFill>
                            <a:effectLst/>
                            <a:latin typeface="Cambria Math" panose="02040503050406030204" pitchFamily="18" charset="0"/>
                            <a:ea typeface="+mn-ea"/>
                            <a:cs typeface="+mn-cs"/>
                          </a:rPr>
                          <m:t>6</m:t>
                        </m:r>
                      </m:sup>
                    </m:sSup>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3</m:t>
                        </m:r>
                      </m:sup>
                    </m:sSup>
                    <m:r>
                      <a:rPr lang="en-US" sz="1100" b="0" i="1">
                        <a:solidFill>
                          <a:schemeClr val="tx1"/>
                        </a:solidFill>
                        <a:effectLst/>
                        <a:latin typeface="Cambria Math" panose="02040503050406030204" pitchFamily="18" charset="0"/>
                        <a:ea typeface="+mn-ea"/>
                        <a:cs typeface="+mn-cs"/>
                      </a:rPr>
                      <m:t>+102691∗</m:t>
                    </m:r>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+8326.7∗</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𝑥</m:t>
                            </m:r>
                          </m:num>
                          <m:den>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𝑖𝑛</m:t>
                                </m:r>
                              </m:e>
                              <m:sup>
                                <m:r>
                                  <a:rPr lang="en-US" sz="1100" b="0" i="1">
                                    <a:solidFill>
                                      <a:schemeClr val="tx1"/>
                                    </a:solidFill>
                                    <a:effectLst/>
                                    <a:latin typeface="Cambria Math" panose="02040503050406030204" pitchFamily="18" charset="0"/>
                                    <a:ea typeface="+mn-ea"/>
                                    <a:cs typeface="+mn-cs"/>
                                  </a:rPr>
                                  <m:t>3</m:t>
                                </m:r>
                              </m:sup>
                            </m:sSup>
                          </m:den>
                        </m:f>
                      </m:e>
                    </m:d>
                  </m:oMath>
                </m:oMathPara>
              </a14:m>
              <a:endParaRPr lang="en-US" sz="1100"/>
            </a:p>
          </xdr:txBody>
        </xdr:sp>
      </mc:Choice>
      <mc:Fallback xmlns="">
        <xdr:sp macro="" textlink="">
          <xdr:nvSpPr>
            <xdr:cNvPr id="266" name="TextBox 161">
              <a:extLst>
                <a:ext uri="{FF2B5EF4-FFF2-40B4-BE49-F238E27FC236}">
                  <a16:creationId xmlns:a16="http://schemas.microsoft.com/office/drawing/2014/main" id="{EBF82874-D7F3-40D4-A97B-3114408E2D03}"/>
                </a:ext>
              </a:extLst>
            </xdr:cNvPr>
            <xdr:cNvSpPr txBox="1"/>
          </xdr:nvSpPr>
          <xdr:spPr>
            <a:xfrm>
              <a:off x="1384300" y="23067538"/>
              <a:ext cx="768825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𝑓_𝑠𝑡𝑖𝑓𝑓𝑛𝑜𝑚 (𝑥)=−5∗〖10〗^11∗</a:t>
              </a:r>
              <a:r>
                <a:rPr lang="en-US" sz="1100" b="0" i="0">
                  <a:solidFill>
                    <a:schemeClr val="tx1"/>
                  </a:solidFill>
                  <a:effectLst/>
                  <a:latin typeface="Cambria Math" panose="02040503050406030204" pitchFamily="18" charset="0"/>
                  <a:ea typeface="+mn-ea"/>
                  <a:cs typeface="+mn-cs"/>
                </a:rPr>
                <a:t>(𝑥/〖𝑖𝑛〗^3 )^</a:t>
              </a:r>
              <a:r>
                <a:rPr lang="en-US" sz="1100" b="0" i="0">
                  <a:latin typeface="Cambria Math" panose="02040503050406030204" pitchFamily="18" charset="0"/>
                </a:rPr>
                <a:t>6+2∗〖10〗^10∗(𝑥/〖𝑖𝑛〗^3 )^5−3∗〖10〗^8∗(𝑥/〖𝑖𝑛〗^3 )^4 5</a:t>
              </a:r>
              <a:r>
                <a:rPr lang="en-US" sz="1100" b="0" i="0">
                  <a:solidFill>
                    <a:schemeClr val="tx1"/>
                  </a:solidFill>
                  <a:effectLst/>
                  <a:latin typeface="Cambria Math" panose="02040503050406030204" pitchFamily="18" charset="0"/>
                  <a:ea typeface="+mn-ea"/>
                  <a:cs typeface="+mn-cs"/>
                </a:rPr>
                <a:t>∗〖10〗^6∗(𝑥/〖𝑖𝑛〗^3 )^3+102691∗(𝑥/〖𝑖𝑛〗^3 )^2+8326.7∗(𝑥/〖𝑖𝑛〗^3 )</a:t>
              </a:r>
              <a:endParaRPr lang="en-US" sz="1100"/>
            </a:p>
          </xdr:txBody>
        </xdr:sp>
      </mc:Fallback>
    </mc:AlternateContent>
    <xdr:clientData/>
  </xdr:oneCellAnchor>
  <xdr:oneCellAnchor>
    <xdr:from>
      <xdr:col>2</xdr:col>
      <xdr:colOff>267123</xdr:colOff>
      <xdr:row>35</xdr:row>
      <xdr:rowOff>187536</xdr:rowOff>
    </xdr:from>
    <xdr:ext cx="5072351" cy="175369"/>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xmlns="" id="{45525398-8BAE-48D4-BA80-A7B03EE04BA8}"/>
                </a:ext>
              </a:extLst>
            </xdr:cNvPr>
            <xdr:cNvSpPr txBox="1"/>
          </xdr:nvSpPr>
          <xdr:spPr>
            <a:xfrm>
              <a:off x="1621790" y="12388003"/>
              <a:ext cx="507235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142" name="TextBox 141">
              <a:extLst>
                <a:ext uri="{FF2B5EF4-FFF2-40B4-BE49-F238E27FC236}">
                  <a16:creationId xmlns:a16="http://schemas.microsoft.com/office/drawing/2014/main" id="{45525398-8BAE-48D4-BA80-A7B03EE04BA8}"/>
                </a:ext>
              </a:extLst>
            </xdr:cNvPr>
            <xdr:cNvSpPr txBox="1"/>
          </xdr:nvSpPr>
          <xdr:spPr>
            <a:xfrm>
              <a:off x="1621790" y="12388003"/>
              <a:ext cx="507235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𝑇_𝐽𝑋〗_(𝐻𝑆−𝑚𝑎𝑥)=𝐽_1∗(〖𝑇𝑝𝑟𝑜𝑐_𝑚𝑎𝑥〗_𝐻𝑆 )^2+𝐽_2∗〖𝑇𝑝𝑟𝑜𝑐_𝑚𝑎𝑥〗_𝐻𝑆+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_𝑚𝑎𝑥〗_𝐻𝑆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239818</xdr:colOff>
      <xdr:row>37</xdr:row>
      <xdr:rowOff>202565</xdr:rowOff>
    </xdr:from>
    <xdr:ext cx="4876528" cy="175369"/>
    <mc:AlternateContent xmlns:mc="http://schemas.openxmlformats.org/markup-compatibility/2006" xmlns:a14="http://schemas.microsoft.com/office/drawing/2010/main">
      <mc:Choice Requires="a14">
        <xdr:sp macro="" textlink="">
          <xdr:nvSpPr>
            <xdr:cNvPr id="269" name="TextBox 268">
              <a:extLst>
                <a:ext uri="{FF2B5EF4-FFF2-40B4-BE49-F238E27FC236}">
                  <a16:creationId xmlns:a16="http://schemas.microsoft.com/office/drawing/2014/main" xmlns="" id="{0AA27300-ABF5-4556-92DE-1B8C9BCC37A4}"/>
                </a:ext>
              </a:extLst>
            </xdr:cNvPr>
            <xdr:cNvSpPr txBox="1"/>
          </xdr:nvSpPr>
          <xdr:spPr>
            <a:xfrm>
              <a:off x="1594485" y="13232765"/>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69" name="TextBox 268">
              <a:extLst>
                <a:ext uri="{FF2B5EF4-FFF2-40B4-BE49-F238E27FC236}">
                  <a16:creationId xmlns:a16="http://schemas.microsoft.com/office/drawing/2014/main" id="{0AA27300-ABF5-4556-92DE-1B8C9BCC37A4}"/>
                </a:ext>
              </a:extLst>
            </xdr:cNvPr>
            <xdr:cNvSpPr txBox="1"/>
          </xdr:nvSpPr>
          <xdr:spPr>
            <a:xfrm>
              <a:off x="1594485" y="13232765"/>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𝑇_𝐽𝑋〗_(𝐻𝑆−𝑚𝑖𝑛)=𝐽_1∗(〖𝑇𝑝𝑟𝑜𝑐_𝑚𝑖𝑛〗_𝐻𝑆 )^2+𝐽_2∗〖𝑇𝑝𝑟𝑜𝑐_𝑚𝑖𝑛〗_𝐻𝑆+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a:t>
              </a:r>
              <a:r>
                <a:rPr lang="en-US" sz="1100" b="0" i="0">
                  <a:solidFill>
                    <a:schemeClr val="tx1"/>
                  </a:solidFill>
                  <a:effectLst/>
                  <a:latin typeface="Cambria Math" panose="02040503050406030204" pitchFamily="18" charset="0"/>
                  <a:ea typeface="+mn-ea"/>
                  <a:cs typeface="+mn-cs"/>
                </a:rPr>
                <a:t>𝑖𝑛</a:t>
              </a:r>
              <a:r>
                <a:rPr lang="en-US" sz="1100" b="0" i="0">
                  <a:solidFill>
                    <a:schemeClr val="tx1"/>
                  </a:solidFill>
                  <a:effectLst/>
                  <a:latin typeface="+mn-lt"/>
                  <a:ea typeface="+mn-ea"/>
                  <a:cs typeface="+mn-cs"/>
                </a:rPr>
                <a:t>〗_𝐻𝑆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twoCellAnchor editAs="oneCell">
    <xdr:from>
      <xdr:col>3</xdr:col>
      <xdr:colOff>379095</xdr:colOff>
      <xdr:row>35</xdr:row>
      <xdr:rowOff>173206</xdr:rowOff>
    </xdr:from>
    <xdr:to>
      <xdr:col>14</xdr:col>
      <xdr:colOff>604943</xdr:colOff>
      <xdr:row>35</xdr:row>
      <xdr:rowOff>458207</xdr:rowOff>
    </xdr:to>
    <xdr:pic>
      <xdr:nvPicPr>
        <xdr:cNvPr id="143" name="Picture 142">
          <a:extLst>
            <a:ext uri="{FF2B5EF4-FFF2-40B4-BE49-F238E27FC236}">
              <a16:creationId xmlns:a16="http://schemas.microsoft.com/office/drawing/2014/main" xmlns="" id="{85805C54-C6FB-427B-A5DD-3973E991B050}"/>
            </a:ext>
          </a:extLst>
        </xdr:cNvPr>
        <xdr:cNvPicPr>
          <a:picLocks noChangeAspect="1"/>
        </xdr:cNvPicPr>
      </xdr:nvPicPr>
      <xdr:blipFill>
        <a:blip xmlns:r="http://schemas.openxmlformats.org/officeDocument/2006/relationships" r:embed="rId130"/>
        <a:stretch>
          <a:fillRect/>
        </a:stretch>
      </xdr:blipFill>
      <xdr:spPr>
        <a:xfrm>
          <a:off x="8100695" y="12373673"/>
          <a:ext cx="6929543" cy="285001"/>
        </a:xfrm>
        <a:prstGeom prst="rect">
          <a:avLst/>
        </a:prstGeom>
      </xdr:spPr>
    </xdr:pic>
    <xdr:clientData/>
  </xdr:twoCellAnchor>
  <xdr:twoCellAnchor editAs="oneCell">
    <xdr:from>
      <xdr:col>3</xdr:col>
      <xdr:colOff>359410</xdr:colOff>
      <xdr:row>37</xdr:row>
      <xdr:rowOff>155929</xdr:rowOff>
    </xdr:from>
    <xdr:to>
      <xdr:col>14</xdr:col>
      <xdr:colOff>529294</xdr:colOff>
      <xdr:row>37</xdr:row>
      <xdr:rowOff>452707</xdr:rowOff>
    </xdr:to>
    <xdr:pic>
      <xdr:nvPicPr>
        <xdr:cNvPr id="144" name="Picture 143">
          <a:extLst>
            <a:ext uri="{FF2B5EF4-FFF2-40B4-BE49-F238E27FC236}">
              <a16:creationId xmlns:a16="http://schemas.microsoft.com/office/drawing/2014/main" xmlns="" id="{956C20BE-2241-46CF-9CCB-226949F76016}"/>
            </a:ext>
          </a:extLst>
        </xdr:cNvPr>
        <xdr:cNvPicPr>
          <a:picLocks noChangeAspect="1"/>
        </xdr:cNvPicPr>
      </xdr:nvPicPr>
      <xdr:blipFill>
        <a:blip xmlns:r="http://schemas.openxmlformats.org/officeDocument/2006/relationships" r:embed="rId131"/>
        <a:stretch>
          <a:fillRect/>
        </a:stretch>
      </xdr:blipFill>
      <xdr:spPr>
        <a:xfrm>
          <a:off x="8081010" y="13186129"/>
          <a:ext cx="6867864" cy="285348"/>
        </a:xfrm>
        <a:prstGeom prst="rect">
          <a:avLst/>
        </a:prstGeom>
      </xdr:spPr>
    </xdr:pic>
    <xdr:clientData/>
  </xdr:twoCellAnchor>
  <xdr:twoCellAnchor editAs="oneCell">
    <xdr:from>
      <xdr:col>3</xdr:col>
      <xdr:colOff>332105</xdr:colOff>
      <xdr:row>39</xdr:row>
      <xdr:rowOff>193887</xdr:rowOff>
    </xdr:from>
    <xdr:to>
      <xdr:col>14</xdr:col>
      <xdr:colOff>575733</xdr:colOff>
      <xdr:row>39</xdr:row>
      <xdr:rowOff>452558</xdr:rowOff>
    </xdr:to>
    <xdr:pic>
      <xdr:nvPicPr>
        <xdr:cNvPr id="146" name="Picture 145">
          <a:extLst>
            <a:ext uri="{FF2B5EF4-FFF2-40B4-BE49-F238E27FC236}">
              <a16:creationId xmlns:a16="http://schemas.microsoft.com/office/drawing/2014/main" xmlns="" id="{E0868533-ADC6-460A-96F8-95CE50393A53}"/>
            </a:ext>
          </a:extLst>
        </xdr:cNvPr>
        <xdr:cNvPicPr>
          <a:picLocks noChangeAspect="1"/>
        </xdr:cNvPicPr>
      </xdr:nvPicPr>
      <xdr:blipFill>
        <a:blip xmlns:r="http://schemas.openxmlformats.org/officeDocument/2006/relationships" r:embed="rId132"/>
        <a:stretch>
          <a:fillRect/>
        </a:stretch>
      </xdr:blipFill>
      <xdr:spPr>
        <a:xfrm>
          <a:off x="8053705" y="14053820"/>
          <a:ext cx="6953038" cy="245336"/>
        </a:xfrm>
        <a:prstGeom prst="rect">
          <a:avLst/>
        </a:prstGeom>
      </xdr:spPr>
    </xdr:pic>
    <xdr:clientData/>
  </xdr:twoCellAnchor>
  <xdr:twoCellAnchor editAs="oneCell">
    <xdr:from>
      <xdr:col>3</xdr:col>
      <xdr:colOff>359410</xdr:colOff>
      <xdr:row>41</xdr:row>
      <xdr:rowOff>177800</xdr:rowOff>
    </xdr:from>
    <xdr:to>
      <xdr:col>14</xdr:col>
      <xdr:colOff>528955</xdr:colOff>
      <xdr:row>41</xdr:row>
      <xdr:rowOff>452805</xdr:rowOff>
    </xdr:to>
    <xdr:pic>
      <xdr:nvPicPr>
        <xdr:cNvPr id="147" name="Picture 146">
          <a:extLst>
            <a:ext uri="{FF2B5EF4-FFF2-40B4-BE49-F238E27FC236}">
              <a16:creationId xmlns:a16="http://schemas.microsoft.com/office/drawing/2014/main" xmlns="" id="{6627FBC8-1E16-4F60-89B6-5B80F8D43F83}"/>
            </a:ext>
          </a:extLst>
        </xdr:cNvPr>
        <xdr:cNvPicPr>
          <a:picLocks noChangeAspect="1"/>
        </xdr:cNvPicPr>
      </xdr:nvPicPr>
      <xdr:blipFill>
        <a:blip xmlns:r="http://schemas.openxmlformats.org/officeDocument/2006/relationships" r:embed="rId133"/>
        <a:stretch>
          <a:fillRect/>
        </a:stretch>
      </xdr:blipFill>
      <xdr:spPr>
        <a:xfrm>
          <a:off x="8081010" y="14867467"/>
          <a:ext cx="6856095" cy="259765"/>
        </a:xfrm>
        <a:prstGeom prst="rect">
          <a:avLst/>
        </a:prstGeom>
      </xdr:spPr>
    </xdr:pic>
    <xdr:clientData/>
  </xdr:twoCellAnchor>
  <xdr:twoCellAnchor editAs="oneCell">
    <xdr:from>
      <xdr:col>3</xdr:col>
      <xdr:colOff>337821</xdr:colOff>
      <xdr:row>43</xdr:row>
      <xdr:rowOff>135468</xdr:rowOff>
    </xdr:from>
    <xdr:to>
      <xdr:col>14</xdr:col>
      <xdr:colOff>461858</xdr:colOff>
      <xdr:row>43</xdr:row>
      <xdr:rowOff>377786</xdr:rowOff>
    </xdr:to>
    <xdr:pic>
      <xdr:nvPicPr>
        <xdr:cNvPr id="148" name="Picture 147">
          <a:extLst>
            <a:ext uri="{FF2B5EF4-FFF2-40B4-BE49-F238E27FC236}">
              <a16:creationId xmlns:a16="http://schemas.microsoft.com/office/drawing/2014/main" xmlns="" id="{B76B9F53-1323-4F0F-BB76-9A04562C2FBB}"/>
            </a:ext>
          </a:extLst>
        </xdr:cNvPr>
        <xdr:cNvPicPr>
          <a:picLocks noChangeAspect="1"/>
        </xdr:cNvPicPr>
      </xdr:nvPicPr>
      <xdr:blipFill>
        <a:blip xmlns:r="http://schemas.openxmlformats.org/officeDocument/2006/relationships" r:embed="rId134"/>
        <a:stretch>
          <a:fillRect/>
        </a:stretch>
      </xdr:blipFill>
      <xdr:spPr>
        <a:xfrm>
          <a:off x="8059421" y="15654868"/>
          <a:ext cx="6837257" cy="234698"/>
        </a:xfrm>
        <a:prstGeom prst="rect">
          <a:avLst/>
        </a:prstGeom>
      </xdr:spPr>
    </xdr:pic>
    <xdr:clientData/>
  </xdr:twoCellAnchor>
  <xdr:twoCellAnchor editAs="oneCell">
    <xdr:from>
      <xdr:col>3</xdr:col>
      <xdr:colOff>350944</xdr:colOff>
      <xdr:row>45</xdr:row>
      <xdr:rowOff>134619</xdr:rowOff>
    </xdr:from>
    <xdr:to>
      <xdr:col>14</xdr:col>
      <xdr:colOff>491278</xdr:colOff>
      <xdr:row>45</xdr:row>
      <xdr:rowOff>384307</xdr:rowOff>
    </xdr:to>
    <xdr:pic>
      <xdr:nvPicPr>
        <xdr:cNvPr id="149" name="Picture 148">
          <a:extLst>
            <a:ext uri="{FF2B5EF4-FFF2-40B4-BE49-F238E27FC236}">
              <a16:creationId xmlns:a16="http://schemas.microsoft.com/office/drawing/2014/main" xmlns="" id="{E0855B6D-738F-41B5-BA14-C80CCA1B32D3}"/>
            </a:ext>
          </a:extLst>
        </xdr:cNvPr>
        <xdr:cNvPicPr>
          <a:picLocks noChangeAspect="1"/>
        </xdr:cNvPicPr>
      </xdr:nvPicPr>
      <xdr:blipFill>
        <a:blip xmlns:r="http://schemas.openxmlformats.org/officeDocument/2006/relationships" r:embed="rId135"/>
        <a:stretch>
          <a:fillRect/>
        </a:stretch>
      </xdr:blipFill>
      <xdr:spPr>
        <a:xfrm>
          <a:off x="8072544" y="16483752"/>
          <a:ext cx="6828789" cy="253498"/>
        </a:xfrm>
        <a:prstGeom prst="rect">
          <a:avLst/>
        </a:prstGeom>
      </xdr:spPr>
    </xdr:pic>
    <xdr:clientData/>
  </xdr:twoCellAnchor>
  <xdr:oneCellAnchor>
    <xdr:from>
      <xdr:col>2</xdr:col>
      <xdr:colOff>193675</xdr:colOff>
      <xdr:row>39</xdr:row>
      <xdr:rowOff>149014</xdr:rowOff>
    </xdr:from>
    <xdr:ext cx="4680447" cy="175369"/>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xmlns="" id="{DD7E3962-9D54-4E2F-9A3A-93B63F106907}"/>
                </a:ext>
              </a:extLst>
            </xdr:cNvPr>
            <xdr:cNvSpPr txBox="1"/>
          </xdr:nvSpPr>
          <xdr:spPr>
            <a:xfrm>
              <a:off x="1548342" y="14008947"/>
              <a:ext cx="468044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𝐻𝑆</m:t>
                        </m:r>
                        <m:r>
                          <a:rPr lang="en-US" sz="1100" b="0" i="1">
                            <a:latin typeface="Cambria Math" panose="02040503050406030204" pitchFamily="18" charset="0"/>
                          </a:rPr>
                          <m:t>−</m:t>
                        </m:r>
                        <m:r>
                          <a:rPr lang="en-US" sz="1100" b="0" i="1">
                            <a:latin typeface="Cambria Math" panose="02040503050406030204" pitchFamily="18" charset="0"/>
                          </a:rPr>
                          <m:t>𝐿𝑍𝐴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𝑙𝑧𝑎</m:t>
                        </m:r>
                      </m:e>
                      <m:sub>
                        <m:r>
                          <a:rPr lang="en-US" sz="1100" b="0" i="1">
                            <a:solidFill>
                              <a:schemeClr val="tx1"/>
                            </a:solidFill>
                            <a:effectLst/>
                            <a:latin typeface="Cambria Math" panose="02040503050406030204" pitchFamily="18" charset="0"/>
                            <a:ea typeface="+mn-ea"/>
                            <a:cs typeface="+mn-cs"/>
                          </a:rPr>
                          <m:t>𝐻𝑆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6" name="TextBox 275">
              <a:extLst>
                <a:ext uri="{FF2B5EF4-FFF2-40B4-BE49-F238E27FC236}">
                  <a16:creationId xmlns:a16="http://schemas.microsoft.com/office/drawing/2014/main" id="{DD7E3962-9D54-4E2F-9A3A-93B63F106907}"/>
                </a:ext>
              </a:extLst>
            </xdr:cNvPr>
            <xdr:cNvSpPr txBox="1"/>
          </xdr:nvSpPr>
          <xdr:spPr>
            <a:xfrm>
              <a:off x="1548342" y="14008947"/>
              <a:ext cx="468044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𝑇_𝐽𝑋〗_(𝐻𝑆−𝐿𝑍𝐴)=𝐽_1∗(〖𝑇𝑝𝑟𝑜𝑐_𝑙𝑧𝑎〗_𝐻𝑆 )^2+𝐽_2∗〖𝑇𝑝𝑟𝑜𝑐_𝑙𝑧𝑎〗_𝐻𝑆+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𝑙𝑧𝑎</a:t>
              </a:r>
              <a:r>
                <a:rPr lang="en-US" sz="1100" b="0" i="0">
                  <a:solidFill>
                    <a:schemeClr val="tx1"/>
                  </a:solidFill>
                  <a:effectLst/>
                  <a:latin typeface="+mn-lt"/>
                  <a:ea typeface="+mn-ea"/>
                  <a:cs typeface="+mn-cs"/>
                </a:rPr>
                <a:t>〗_𝐻𝑆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223943</xdr:colOff>
      <xdr:row>41</xdr:row>
      <xdr:rowOff>186690</xdr:rowOff>
    </xdr:from>
    <xdr:ext cx="4873705" cy="175369"/>
    <mc:AlternateContent xmlns:mc="http://schemas.openxmlformats.org/markup-compatibility/2006" xmlns:a14="http://schemas.microsoft.com/office/drawing/2010/main">
      <mc:Choice Requires="a14">
        <xdr:sp macro="" textlink="">
          <xdr:nvSpPr>
            <xdr:cNvPr id="277" name="TextBox 276">
              <a:extLst>
                <a:ext uri="{FF2B5EF4-FFF2-40B4-BE49-F238E27FC236}">
                  <a16:creationId xmlns:a16="http://schemas.microsoft.com/office/drawing/2014/main" xmlns="" id="{5B85006C-A1EE-4806-A10F-76B04CB91339}"/>
                </a:ext>
              </a:extLst>
            </xdr:cNvPr>
            <xdr:cNvSpPr txBox="1"/>
          </xdr:nvSpPr>
          <xdr:spPr>
            <a:xfrm>
              <a:off x="1578610" y="14876357"/>
              <a:ext cx="487370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𝑚𝑎𝑥</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𝑚𝑎𝑥</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7" name="TextBox 276">
              <a:extLst>
                <a:ext uri="{FF2B5EF4-FFF2-40B4-BE49-F238E27FC236}">
                  <a16:creationId xmlns:a16="http://schemas.microsoft.com/office/drawing/2014/main" id="{5B85006C-A1EE-4806-A10F-76B04CB91339}"/>
                </a:ext>
              </a:extLst>
            </xdr:cNvPr>
            <xdr:cNvSpPr txBox="1"/>
          </xdr:nvSpPr>
          <xdr:spPr>
            <a:xfrm>
              <a:off x="1578610" y="14876357"/>
              <a:ext cx="487370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𝑇_𝐽𝑋〗_(𝐿𝑆−𝑚𝑎𝑥)=𝐽_1∗(〖𝑇𝑝𝑟𝑜𝑐_𝑚𝑎𝑥〗_𝐿𝑆 )^2+𝐽_2∗〖𝑇𝑝𝑟𝑜𝑐_𝑚𝑎𝑥〗_𝐿𝑆+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𝑚𝑎𝑥</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152400</xdr:colOff>
      <xdr:row>43</xdr:row>
      <xdr:rowOff>177800</xdr:rowOff>
    </xdr:from>
    <xdr:ext cx="4876528" cy="175369"/>
    <mc:AlternateContent xmlns:mc="http://schemas.openxmlformats.org/markup-compatibility/2006" xmlns:a14="http://schemas.microsoft.com/office/drawing/2010/main">
      <mc:Choice Requires="a14">
        <xdr:sp macro="" textlink="">
          <xdr:nvSpPr>
            <xdr:cNvPr id="279" name="TextBox 278">
              <a:extLst>
                <a:ext uri="{FF2B5EF4-FFF2-40B4-BE49-F238E27FC236}">
                  <a16:creationId xmlns:a16="http://schemas.microsoft.com/office/drawing/2014/main" xmlns="" id="{DFC4A569-A934-4F86-8439-ABF166C41961}"/>
                </a:ext>
              </a:extLst>
            </xdr:cNvPr>
            <xdr:cNvSpPr txBox="1"/>
          </xdr:nvSpPr>
          <xdr:spPr>
            <a:xfrm>
              <a:off x="1507067" y="15697200"/>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𝑚𝑖𝑛</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𝑚𝑖𝑛</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79" name="TextBox 278">
              <a:extLst>
                <a:ext uri="{FF2B5EF4-FFF2-40B4-BE49-F238E27FC236}">
                  <a16:creationId xmlns:a16="http://schemas.microsoft.com/office/drawing/2014/main" id="{DFC4A569-A934-4F86-8439-ABF166C41961}"/>
                </a:ext>
              </a:extLst>
            </xdr:cNvPr>
            <xdr:cNvSpPr txBox="1"/>
          </xdr:nvSpPr>
          <xdr:spPr>
            <a:xfrm>
              <a:off x="1507067" y="15697200"/>
              <a:ext cx="487652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𝑇_𝐽𝑋〗_(𝐿𝑆−𝑚𝑖𝑛)=𝐽_1∗(〖𝑇𝑝𝑟𝑜𝑐_𝑚𝑖𝑛〗_𝐿𝑆 )^2+𝐽_2∗〖𝑇𝑝𝑟𝑜𝑐_𝑚𝑖𝑛〗_𝐿𝑆+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_𝑚</a:t>
              </a:r>
              <a:r>
                <a:rPr lang="en-US" sz="1100" b="0" i="0">
                  <a:solidFill>
                    <a:schemeClr val="tx1"/>
                  </a:solidFill>
                  <a:effectLst/>
                  <a:latin typeface="Cambria Math" panose="02040503050406030204" pitchFamily="18" charset="0"/>
                  <a:ea typeface="+mn-ea"/>
                  <a:cs typeface="+mn-cs"/>
                </a:rPr>
                <a:t>𝑖𝑛</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oneCellAnchor>
    <xdr:from>
      <xdr:col>2</xdr:col>
      <xdr:colOff>147744</xdr:colOff>
      <xdr:row>45</xdr:row>
      <xdr:rowOff>188172</xdr:rowOff>
    </xdr:from>
    <xdr:ext cx="4600939" cy="175369"/>
    <mc:AlternateContent xmlns:mc="http://schemas.openxmlformats.org/markup-compatibility/2006" xmlns:a14="http://schemas.microsoft.com/office/drawing/2010/main">
      <mc:Choice Requires="a14">
        <xdr:sp macro="" textlink="">
          <xdr:nvSpPr>
            <xdr:cNvPr id="280" name="TextBox 279">
              <a:extLst>
                <a:ext uri="{FF2B5EF4-FFF2-40B4-BE49-F238E27FC236}">
                  <a16:creationId xmlns:a16="http://schemas.microsoft.com/office/drawing/2014/main" xmlns="" id="{3A0B34FC-B176-46E6-946D-07FB0E5BEFF0}"/>
                </a:ext>
              </a:extLst>
            </xdr:cNvPr>
            <xdr:cNvSpPr txBox="1"/>
          </xdr:nvSpPr>
          <xdr:spPr>
            <a:xfrm>
              <a:off x="1502411" y="16537305"/>
              <a:ext cx="460093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r>
                          <a:rPr lang="en-US" sz="1100" b="0" i="1">
                            <a:latin typeface="Cambria Math" panose="02040503050406030204" pitchFamily="18" charset="0"/>
                          </a:rPr>
                          <m:t>_</m:t>
                        </m:r>
                        <m:r>
                          <a:rPr lang="en-US" sz="1100" b="0" i="1">
                            <a:latin typeface="Cambria Math" panose="02040503050406030204" pitchFamily="18" charset="0"/>
                          </a:rPr>
                          <m:t>𝐽𝑋</m:t>
                        </m:r>
                      </m:e>
                      <m:sub>
                        <m:r>
                          <a:rPr lang="en-US" sz="1100" b="0" i="1">
                            <a:latin typeface="Cambria Math" panose="02040503050406030204" pitchFamily="18" charset="0"/>
                          </a:rPr>
                          <m:t>𝐿𝑆</m:t>
                        </m:r>
                        <m:r>
                          <a:rPr lang="en-US" sz="1100" b="0" i="1">
                            <a:latin typeface="Cambria Math" panose="02040503050406030204" pitchFamily="18" charset="0"/>
                          </a:rPr>
                          <m:t>−</m:t>
                        </m:r>
                        <m:r>
                          <a:rPr lang="en-US" sz="1100" b="0" i="1">
                            <a:latin typeface="Cambria Math" panose="02040503050406030204" pitchFamily="18" charset="0"/>
                          </a:rPr>
                          <m:t>𝐿𝑍𝐴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1</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𝐽</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𝑇𝑝𝑟𝑜𝑐</m:t>
                        </m:r>
                        <m:r>
                          <a:rPr lang="en-US" sz="1100" b="0" i="1">
                            <a:latin typeface="Cambria Math" panose="02040503050406030204" pitchFamily="18" charset="0"/>
                          </a:rPr>
                          <m:t>_</m:t>
                        </m:r>
                        <m:r>
                          <a:rPr lang="en-US" sz="1100" b="0" i="1">
                            <a:latin typeface="Cambria Math" panose="02040503050406030204" pitchFamily="18" charset="0"/>
                          </a:rPr>
                          <m:t>𝑙𝑧𝑎</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𝑇𝑎𝑚𝑏</m:t>
                        </m:r>
                        <m:r>
                          <a:rPr lang="en-US" sz="1100" b="0" i="1">
                            <a:solidFill>
                              <a:schemeClr val="tx1"/>
                            </a:solidFill>
                            <a:effectLst/>
                            <a:latin typeface="Cambria Math" panose="02040503050406030204" pitchFamily="18" charset="0"/>
                            <a:ea typeface="+mn-ea"/>
                            <a:cs typeface="+mn-cs"/>
                          </a:rPr>
                          <m:t>_</m:t>
                        </m:r>
                        <m:r>
                          <a:rPr lang="en-US" sz="1100" b="0" i="1">
                            <a:solidFill>
                              <a:schemeClr val="tx1"/>
                            </a:solidFill>
                            <a:effectLst/>
                            <a:latin typeface="Cambria Math" panose="02040503050406030204" pitchFamily="18" charset="0"/>
                            <a:ea typeface="+mn-ea"/>
                            <a:cs typeface="+mn-cs"/>
                          </a:rPr>
                          <m:t>𝑙𝑧𝑎</m:t>
                        </m:r>
                      </m:e>
                      <m:sub>
                        <m:r>
                          <a:rPr lang="en-US" sz="1100" b="0" i="1">
                            <a:solidFill>
                              <a:schemeClr val="tx1"/>
                            </a:solidFill>
                            <a:effectLst/>
                            <a:latin typeface="Cambria Math" panose="02040503050406030204" pitchFamily="18" charset="0"/>
                            <a:ea typeface="+mn-ea"/>
                            <a:cs typeface="+mn-cs"/>
                          </a:rPr>
                          <m:t>𝐿𝑆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𝐽</m:t>
                        </m:r>
                      </m:e>
                      <m:sub>
                        <m:r>
                          <a:rPr lang="en-US" sz="1100" b="0" i="1">
                            <a:solidFill>
                              <a:schemeClr val="tx1"/>
                            </a:solidFill>
                            <a:effectLst/>
                            <a:latin typeface="Cambria Math" panose="02040503050406030204" pitchFamily="18" charset="0"/>
                            <a:ea typeface="+mn-ea"/>
                            <a:cs typeface="+mn-cs"/>
                          </a:rPr>
                          <m:t>4</m:t>
                        </m:r>
                      </m:sub>
                    </m:sSub>
                  </m:oMath>
                </m:oMathPara>
              </a14:m>
              <a:endParaRPr lang="en-US" sz="1100"/>
            </a:p>
          </xdr:txBody>
        </xdr:sp>
      </mc:Choice>
      <mc:Fallback xmlns="">
        <xdr:sp macro="" textlink="">
          <xdr:nvSpPr>
            <xdr:cNvPr id="280" name="TextBox 279">
              <a:extLst>
                <a:ext uri="{FF2B5EF4-FFF2-40B4-BE49-F238E27FC236}">
                  <a16:creationId xmlns:a16="http://schemas.microsoft.com/office/drawing/2014/main" id="{3A0B34FC-B176-46E6-946D-07FB0E5BEFF0}"/>
                </a:ext>
              </a:extLst>
            </xdr:cNvPr>
            <xdr:cNvSpPr txBox="1"/>
          </xdr:nvSpPr>
          <xdr:spPr>
            <a:xfrm>
              <a:off x="1502411" y="16537305"/>
              <a:ext cx="460093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𝑇_𝐽𝑋〗_(𝐿𝑆−𝐿𝑍𝐴)=𝐽_1∗(〖𝑇𝑝𝑟𝑜𝑐_𝑙𝑧𝑎〗_𝐿𝑆 )^2+𝐽_2∗〖𝑇𝑝𝑟𝑜𝑐_𝑙𝑧𝑎〗_𝐿𝑆+</a:t>
              </a:r>
              <a:r>
                <a:rPr lang="en-US" sz="1100" b="0" i="0">
                  <a:solidFill>
                    <a:schemeClr val="tx1"/>
                  </a:solidFill>
                  <a:effectLst/>
                  <a:latin typeface="+mn-lt"/>
                  <a:ea typeface="+mn-ea"/>
                  <a:cs typeface="+mn-cs"/>
                </a:rPr>
                <a:t>𝐽_</a:t>
              </a:r>
              <a:r>
                <a:rPr lang="en-US" sz="1100" b="0" i="0">
                  <a:solidFill>
                    <a:schemeClr val="tx1"/>
                  </a:solidFill>
                  <a:effectLst/>
                  <a:latin typeface="Cambria Math" panose="02040503050406030204" pitchFamily="18" charset="0"/>
                  <a:ea typeface="+mn-ea"/>
                  <a:cs typeface="+mn-cs"/>
                </a:rPr>
                <a:t>3</a:t>
              </a:r>
              <a:r>
                <a:rPr lang="en-US" sz="1100" b="0" i="0">
                  <a:solidFill>
                    <a:schemeClr val="tx1"/>
                  </a:solidFill>
                  <a:effectLst/>
                  <a:latin typeface="+mn-lt"/>
                  <a:ea typeface="+mn-ea"/>
                  <a:cs typeface="+mn-cs"/>
                </a:rPr>
                <a:t>∗〖𝑇</a:t>
              </a:r>
              <a:r>
                <a:rPr lang="en-US" sz="1100" b="0" i="0">
                  <a:solidFill>
                    <a:schemeClr val="tx1"/>
                  </a:solidFill>
                  <a:effectLst/>
                  <a:latin typeface="Cambria Math" panose="02040503050406030204" pitchFamily="18" charset="0"/>
                  <a:ea typeface="+mn-ea"/>
                  <a:cs typeface="+mn-cs"/>
                </a:rPr>
                <a:t>𝑎𝑚𝑏</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𝑙𝑧𝑎</a:t>
              </a:r>
              <a:r>
                <a:rPr lang="en-US" sz="1100" b="0" i="0">
                  <a:solidFill>
                    <a:schemeClr val="tx1"/>
                  </a:solidFill>
                  <a:effectLst/>
                  <a:latin typeface="+mn-lt"/>
                  <a:ea typeface="+mn-ea"/>
                  <a:cs typeface="+mn-cs"/>
                </a:rPr>
                <a:t>〗_</a:t>
              </a:r>
              <a:r>
                <a:rPr lang="en-US" sz="1100" b="0" i="0">
                  <a:solidFill>
                    <a:schemeClr val="tx1"/>
                  </a:solidFill>
                  <a:effectLst/>
                  <a:latin typeface="Cambria Math" panose="02040503050406030204" pitchFamily="18" charset="0"/>
                  <a:ea typeface="+mn-ea"/>
                  <a:cs typeface="+mn-cs"/>
                </a:rPr>
                <a:t>𝐿</a:t>
              </a:r>
              <a:r>
                <a:rPr lang="en-US" sz="1100" b="0" i="0">
                  <a:solidFill>
                    <a:schemeClr val="tx1"/>
                  </a:solidFill>
                  <a:effectLst/>
                  <a:latin typeface="+mn-lt"/>
                  <a:ea typeface="+mn-ea"/>
                  <a:cs typeface="+mn-cs"/>
                </a:rPr>
                <a:t>𝑆</a:t>
              </a:r>
              <a:r>
                <a:rPr lang="en-US" sz="1100" b="0" i="0">
                  <a:solidFill>
                    <a:schemeClr val="tx1"/>
                  </a:solidFill>
                  <a:effectLst/>
                  <a:latin typeface="Cambria Math" panose="02040503050406030204" pitchFamily="18" charset="0"/>
                  <a:ea typeface="+mn-ea"/>
                  <a:cs typeface="+mn-cs"/>
                </a:rPr>
                <a:t>+𝐽_4</a:t>
              </a:r>
              <a:endParaRPr lang="en-US" sz="1100"/>
            </a:p>
          </xdr:txBody>
        </xdr:sp>
      </mc:Fallback>
    </mc:AlternateContent>
    <xdr:clientData/>
  </xdr:oneCellAnchor>
  <xdr:twoCellAnchor editAs="oneCell">
    <xdr:from>
      <xdr:col>4</xdr:col>
      <xdr:colOff>19685</xdr:colOff>
      <xdr:row>57</xdr:row>
      <xdr:rowOff>84667</xdr:rowOff>
    </xdr:from>
    <xdr:to>
      <xdr:col>9</xdr:col>
      <xdr:colOff>339363</xdr:colOff>
      <xdr:row>57</xdr:row>
      <xdr:rowOff>494878</xdr:rowOff>
    </xdr:to>
    <xdr:pic>
      <xdr:nvPicPr>
        <xdr:cNvPr id="150" name="Picture 149">
          <a:extLst>
            <a:ext uri="{FF2B5EF4-FFF2-40B4-BE49-F238E27FC236}">
              <a16:creationId xmlns:a16="http://schemas.microsoft.com/office/drawing/2014/main" xmlns="" id="{CD65AE72-6760-425C-BA88-E27267E7BDD1}"/>
            </a:ext>
          </a:extLst>
        </xdr:cNvPr>
        <xdr:cNvPicPr>
          <a:picLocks noChangeAspect="1"/>
        </xdr:cNvPicPr>
      </xdr:nvPicPr>
      <xdr:blipFill rotWithShape="1">
        <a:blip xmlns:r="http://schemas.openxmlformats.org/officeDocument/2006/relationships" r:embed="rId136"/>
        <a:srcRect l="1017" t="1171" r="55763" b="-546"/>
        <a:stretch/>
      </xdr:blipFill>
      <xdr:spPr>
        <a:xfrm>
          <a:off x="8350885" y="21412200"/>
          <a:ext cx="3350533" cy="410211"/>
        </a:xfrm>
        <a:prstGeom prst="rect">
          <a:avLst/>
        </a:prstGeom>
      </xdr:spPr>
    </xdr:pic>
    <xdr:clientData/>
  </xdr:twoCellAnchor>
  <xdr:twoCellAnchor editAs="oneCell">
    <xdr:from>
      <xdr:col>3</xdr:col>
      <xdr:colOff>564515</xdr:colOff>
      <xdr:row>47</xdr:row>
      <xdr:rowOff>147168</xdr:rowOff>
    </xdr:from>
    <xdr:to>
      <xdr:col>9</xdr:col>
      <xdr:colOff>492125</xdr:colOff>
      <xdr:row>47</xdr:row>
      <xdr:rowOff>491336</xdr:rowOff>
    </xdr:to>
    <xdr:pic>
      <xdr:nvPicPr>
        <xdr:cNvPr id="151" name="Picture 150">
          <a:extLst>
            <a:ext uri="{FF2B5EF4-FFF2-40B4-BE49-F238E27FC236}">
              <a16:creationId xmlns:a16="http://schemas.microsoft.com/office/drawing/2014/main" xmlns="" id="{A54902D8-1CEE-45EA-B677-CE6C0920E666}"/>
            </a:ext>
          </a:extLst>
        </xdr:cNvPr>
        <xdr:cNvPicPr>
          <a:picLocks noChangeAspect="1"/>
        </xdr:cNvPicPr>
      </xdr:nvPicPr>
      <xdr:blipFill rotWithShape="1">
        <a:blip xmlns:r="http://schemas.openxmlformats.org/officeDocument/2006/relationships" r:embed="rId137"/>
        <a:srcRect l="1813" t="7867"/>
        <a:stretch/>
      </xdr:blipFill>
      <xdr:spPr>
        <a:xfrm>
          <a:off x="8286115" y="17326035"/>
          <a:ext cx="3575685" cy="342263"/>
        </a:xfrm>
        <a:prstGeom prst="rect">
          <a:avLst/>
        </a:prstGeom>
      </xdr:spPr>
    </xdr:pic>
    <xdr:clientData/>
  </xdr:twoCellAnchor>
  <xdr:twoCellAnchor editAs="oneCell">
    <xdr:from>
      <xdr:col>3</xdr:col>
      <xdr:colOff>561763</xdr:colOff>
      <xdr:row>49</xdr:row>
      <xdr:rowOff>94355</xdr:rowOff>
    </xdr:from>
    <xdr:to>
      <xdr:col>9</xdr:col>
      <xdr:colOff>498475</xdr:colOff>
      <xdr:row>49</xdr:row>
      <xdr:rowOff>491691</xdr:rowOff>
    </xdr:to>
    <xdr:pic>
      <xdr:nvPicPr>
        <xdr:cNvPr id="152" name="Picture 151">
          <a:extLst>
            <a:ext uri="{FF2B5EF4-FFF2-40B4-BE49-F238E27FC236}">
              <a16:creationId xmlns:a16="http://schemas.microsoft.com/office/drawing/2014/main" xmlns="" id="{472AC278-7DE2-4CF4-BDD1-B7DEBDE4AC7C}"/>
            </a:ext>
          </a:extLst>
        </xdr:cNvPr>
        <xdr:cNvPicPr>
          <a:picLocks noChangeAspect="1"/>
        </xdr:cNvPicPr>
      </xdr:nvPicPr>
      <xdr:blipFill rotWithShape="1">
        <a:blip xmlns:r="http://schemas.openxmlformats.org/officeDocument/2006/relationships" r:embed="rId138"/>
        <a:srcRect l="1414" t="13471"/>
        <a:stretch/>
      </xdr:blipFill>
      <xdr:spPr>
        <a:xfrm>
          <a:off x="8283363" y="18102955"/>
          <a:ext cx="3603837" cy="385906"/>
        </a:xfrm>
        <a:prstGeom prst="rect">
          <a:avLst/>
        </a:prstGeom>
      </xdr:spPr>
    </xdr:pic>
    <xdr:clientData/>
  </xdr:twoCellAnchor>
  <xdr:twoCellAnchor editAs="oneCell">
    <xdr:from>
      <xdr:col>3</xdr:col>
      <xdr:colOff>603038</xdr:colOff>
      <xdr:row>51</xdr:row>
      <xdr:rowOff>186267</xdr:rowOff>
    </xdr:from>
    <xdr:to>
      <xdr:col>9</xdr:col>
      <xdr:colOff>491278</xdr:colOff>
      <xdr:row>51</xdr:row>
      <xdr:rowOff>531270</xdr:rowOff>
    </xdr:to>
    <xdr:pic>
      <xdr:nvPicPr>
        <xdr:cNvPr id="153" name="Picture 152">
          <a:extLst>
            <a:ext uri="{FF2B5EF4-FFF2-40B4-BE49-F238E27FC236}">
              <a16:creationId xmlns:a16="http://schemas.microsoft.com/office/drawing/2014/main" xmlns="" id="{833CA130-6DD9-4B42-A1C4-512EE1AF5E09}"/>
            </a:ext>
          </a:extLst>
        </xdr:cNvPr>
        <xdr:cNvPicPr>
          <a:picLocks noChangeAspect="1"/>
        </xdr:cNvPicPr>
      </xdr:nvPicPr>
      <xdr:blipFill rotWithShape="1">
        <a:blip xmlns:r="http://schemas.openxmlformats.org/officeDocument/2006/relationships" r:embed="rId139"/>
        <a:srcRect l="1938" t="15670" b="1"/>
        <a:stretch/>
      </xdr:blipFill>
      <xdr:spPr>
        <a:xfrm>
          <a:off x="8324638" y="19024600"/>
          <a:ext cx="3528695" cy="345003"/>
        </a:xfrm>
        <a:prstGeom prst="rect">
          <a:avLst/>
        </a:prstGeom>
      </xdr:spPr>
    </xdr:pic>
    <xdr:clientData/>
  </xdr:twoCellAnchor>
  <xdr:twoCellAnchor editAs="oneCell">
    <xdr:from>
      <xdr:col>3</xdr:col>
      <xdr:colOff>526838</xdr:colOff>
      <xdr:row>53</xdr:row>
      <xdr:rowOff>228895</xdr:rowOff>
    </xdr:from>
    <xdr:to>
      <xdr:col>9</xdr:col>
      <xdr:colOff>491067</xdr:colOff>
      <xdr:row>53</xdr:row>
      <xdr:rowOff>568277</xdr:rowOff>
    </xdr:to>
    <xdr:pic>
      <xdr:nvPicPr>
        <xdr:cNvPr id="154" name="Picture 153">
          <a:extLst>
            <a:ext uri="{FF2B5EF4-FFF2-40B4-BE49-F238E27FC236}">
              <a16:creationId xmlns:a16="http://schemas.microsoft.com/office/drawing/2014/main" xmlns="" id="{0F4D904A-90FF-4A2F-AE6C-3E3526AD2798}"/>
            </a:ext>
          </a:extLst>
        </xdr:cNvPr>
        <xdr:cNvPicPr>
          <a:picLocks noChangeAspect="1"/>
        </xdr:cNvPicPr>
      </xdr:nvPicPr>
      <xdr:blipFill rotWithShape="1">
        <a:blip xmlns:r="http://schemas.openxmlformats.org/officeDocument/2006/relationships" r:embed="rId140"/>
        <a:srcRect l="963" t="-500"/>
        <a:stretch/>
      </xdr:blipFill>
      <xdr:spPr>
        <a:xfrm>
          <a:off x="8248438" y="19896962"/>
          <a:ext cx="3621829" cy="333667"/>
        </a:xfrm>
        <a:prstGeom prst="rect">
          <a:avLst/>
        </a:prstGeom>
      </xdr:spPr>
    </xdr:pic>
    <xdr:clientData/>
  </xdr:twoCellAnchor>
  <xdr:twoCellAnchor editAs="oneCell">
    <xdr:from>
      <xdr:col>3</xdr:col>
      <xdr:colOff>596477</xdr:colOff>
      <xdr:row>55</xdr:row>
      <xdr:rowOff>103505</xdr:rowOff>
    </xdr:from>
    <xdr:to>
      <xdr:col>9</xdr:col>
      <xdr:colOff>422275</xdr:colOff>
      <xdr:row>55</xdr:row>
      <xdr:rowOff>491707</xdr:rowOff>
    </xdr:to>
    <xdr:pic>
      <xdr:nvPicPr>
        <xdr:cNvPr id="155" name="Picture 154">
          <a:extLst>
            <a:ext uri="{FF2B5EF4-FFF2-40B4-BE49-F238E27FC236}">
              <a16:creationId xmlns:a16="http://schemas.microsoft.com/office/drawing/2014/main" xmlns="" id="{50E70422-2427-4081-9A42-0419167EC9EF}"/>
            </a:ext>
          </a:extLst>
        </xdr:cNvPr>
        <xdr:cNvPicPr>
          <a:picLocks noChangeAspect="1"/>
        </xdr:cNvPicPr>
      </xdr:nvPicPr>
      <xdr:blipFill rotWithShape="1">
        <a:blip xmlns:r="http://schemas.openxmlformats.org/officeDocument/2006/relationships" r:embed="rId141"/>
        <a:srcRect l="1776" t="8123" b="-1"/>
        <a:stretch/>
      </xdr:blipFill>
      <xdr:spPr>
        <a:xfrm>
          <a:off x="8318077" y="20601305"/>
          <a:ext cx="3492923" cy="378677"/>
        </a:xfrm>
        <a:prstGeom prst="rect">
          <a:avLst/>
        </a:prstGeom>
      </xdr:spPr>
    </xdr:pic>
    <xdr:clientData/>
  </xdr:twoCellAnchor>
  <xdr:oneCellAnchor>
    <xdr:from>
      <xdr:col>2</xdr:col>
      <xdr:colOff>338666</xdr:colOff>
      <xdr:row>47</xdr:row>
      <xdr:rowOff>187536</xdr:rowOff>
    </xdr:from>
    <xdr:ext cx="2575192" cy="193258"/>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xmlns="" id="{DA06EB91-BCAF-4268-9EAE-F64E2549AC8B}"/>
                </a:ext>
              </a:extLst>
            </xdr:cNvPr>
            <xdr:cNvSpPr txBox="1"/>
          </xdr:nvSpPr>
          <xdr:spPr>
            <a:xfrm>
              <a:off x="1693333" y="17366403"/>
              <a:ext cx="2575192"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156" name="TextBox 155">
              <a:extLst>
                <a:ext uri="{FF2B5EF4-FFF2-40B4-BE49-F238E27FC236}">
                  <a16:creationId xmlns:a16="http://schemas.microsoft.com/office/drawing/2014/main" id="{DA06EB91-BCAF-4268-9EAE-F64E2549AC8B}"/>
                </a:ext>
              </a:extLst>
            </xdr:cNvPr>
            <xdr:cNvSpPr txBox="1"/>
          </xdr:nvSpPr>
          <xdr:spPr>
            <a:xfrm>
              <a:off x="1693333" y="17366403"/>
              <a:ext cx="2575192"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𝐶𝑉𝐽𝑆𝐻〗_𝐻𝑆=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𝑠∗(𝑇_(𝐽𝑋−𝑚𝑎𝑥−𝐻𝑆)−𝑇_𝑟𝑜𝑜𝑚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339724</xdr:colOff>
      <xdr:row>49</xdr:row>
      <xdr:rowOff>183938</xdr:rowOff>
    </xdr:from>
    <xdr:ext cx="2533449" cy="193258"/>
    <mc:AlternateContent xmlns:mc="http://schemas.openxmlformats.org/markup-compatibility/2006" xmlns:a14="http://schemas.microsoft.com/office/drawing/2010/main">
      <mc:Choice Requires="a14">
        <xdr:sp macro="" textlink="">
          <xdr:nvSpPr>
            <xdr:cNvPr id="287" name="TextBox 286">
              <a:extLst>
                <a:ext uri="{FF2B5EF4-FFF2-40B4-BE49-F238E27FC236}">
                  <a16:creationId xmlns:a16="http://schemas.microsoft.com/office/drawing/2014/main" xmlns="" id="{51BCF64C-5B32-423F-92BF-8BF8B8CD45BA}"/>
                </a:ext>
              </a:extLst>
            </xdr:cNvPr>
            <xdr:cNvSpPr txBox="1"/>
          </xdr:nvSpPr>
          <xdr:spPr>
            <a:xfrm>
              <a:off x="1694391" y="18192538"/>
              <a:ext cx="2533449"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7" name="TextBox 286">
              <a:extLst>
                <a:ext uri="{FF2B5EF4-FFF2-40B4-BE49-F238E27FC236}">
                  <a16:creationId xmlns:a16="http://schemas.microsoft.com/office/drawing/2014/main" id="{51BCF64C-5B32-423F-92BF-8BF8B8CD45BA}"/>
                </a:ext>
              </a:extLst>
            </xdr:cNvPr>
            <xdr:cNvSpPr txBox="1"/>
          </xdr:nvSpPr>
          <xdr:spPr>
            <a:xfrm>
              <a:off x="1694391" y="18192538"/>
              <a:ext cx="2533449"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𝐶𝑉𝐽𝑆𝐶〗_𝐻𝑆=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𝑠∗(𝑇_(𝐽𝑋−𝑚𝑖𝑛−𝐻𝑆)−𝑇_𝑟𝑜𝑜𝑚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384809</xdr:colOff>
      <xdr:row>51</xdr:row>
      <xdr:rowOff>178435</xdr:rowOff>
    </xdr:from>
    <xdr:ext cx="2525435" cy="193258"/>
    <mc:AlternateContent xmlns:mc="http://schemas.openxmlformats.org/markup-compatibility/2006" xmlns:a14="http://schemas.microsoft.com/office/drawing/2010/main">
      <mc:Choice Requires="a14">
        <xdr:sp macro="" textlink="">
          <xdr:nvSpPr>
            <xdr:cNvPr id="288" name="TextBox 287">
              <a:extLst>
                <a:ext uri="{FF2B5EF4-FFF2-40B4-BE49-F238E27FC236}">
                  <a16:creationId xmlns:a16="http://schemas.microsoft.com/office/drawing/2014/main" xmlns="" id="{B6E7F8BA-01E0-41DB-9FA1-E16464E502AC}"/>
                </a:ext>
              </a:extLst>
            </xdr:cNvPr>
            <xdr:cNvSpPr txBox="1"/>
          </xdr:nvSpPr>
          <xdr:spPr>
            <a:xfrm>
              <a:off x="1739476" y="19016768"/>
              <a:ext cx="252543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8" name="TextBox 287">
              <a:extLst>
                <a:ext uri="{FF2B5EF4-FFF2-40B4-BE49-F238E27FC236}">
                  <a16:creationId xmlns:a16="http://schemas.microsoft.com/office/drawing/2014/main" id="{B6E7F8BA-01E0-41DB-9FA1-E16464E502AC}"/>
                </a:ext>
              </a:extLst>
            </xdr:cNvPr>
            <xdr:cNvSpPr txBox="1"/>
          </xdr:nvSpPr>
          <xdr:spPr>
            <a:xfrm>
              <a:off x="1739476" y="19016768"/>
              <a:ext cx="252543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𝐶𝑉𝐽𝑆𝐼〗_𝐻𝑆=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𝑠∗(𝑇_(𝐽𝑋−𝑙𝑧𝑎−𝐻𝑆)−𝑇_𝑟𝑜𝑜𝑚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385656</xdr:colOff>
      <xdr:row>53</xdr:row>
      <xdr:rowOff>188806</xdr:rowOff>
    </xdr:from>
    <xdr:ext cx="2610395" cy="193258"/>
    <mc:AlternateContent xmlns:mc="http://schemas.openxmlformats.org/markup-compatibility/2006" xmlns:a14="http://schemas.microsoft.com/office/drawing/2010/main">
      <mc:Choice Requires="a14">
        <xdr:sp macro="" textlink="">
          <xdr:nvSpPr>
            <xdr:cNvPr id="289" name="TextBox 288">
              <a:extLst>
                <a:ext uri="{FF2B5EF4-FFF2-40B4-BE49-F238E27FC236}">
                  <a16:creationId xmlns:a16="http://schemas.microsoft.com/office/drawing/2014/main" xmlns="" id="{A5B26900-1121-4DFD-818A-72A18F216463}"/>
                </a:ext>
              </a:extLst>
            </xdr:cNvPr>
            <xdr:cNvSpPr txBox="1"/>
          </xdr:nvSpPr>
          <xdr:spPr>
            <a:xfrm>
              <a:off x="1740323" y="19856873"/>
              <a:ext cx="261039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89" name="TextBox 288">
              <a:extLst>
                <a:ext uri="{FF2B5EF4-FFF2-40B4-BE49-F238E27FC236}">
                  <a16:creationId xmlns:a16="http://schemas.microsoft.com/office/drawing/2014/main" id="{A5B26900-1121-4DFD-818A-72A18F216463}"/>
                </a:ext>
              </a:extLst>
            </xdr:cNvPr>
            <xdr:cNvSpPr txBox="1"/>
          </xdr:nvSpPr>
          <xdr:spPr>
            <a:xfrm>
              <a:off x="1740323" y="19856873"/>
              <a:ext cx="2610395"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𝐶𝑉𝐽𝑆𝐻〗_𝐿𝑆=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𝑠∗(𝑇_(𝐽𝑋−𝑚𝑎𝑥−𝐿𝑆)−𝑇_𝑟𝑜𝑜𝑚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374438</xdr:colOff>
      <xdr:row>55</xdr:row>
      <xdr:rowOff>186267</xdr:rowOff>
    </xdr:from>
    <xdr:ext cx="2589748" cy="193258"/>
    <mc:AlternateContent xmlns:mc="http://schemas.openxmlformats.org/markup-compatibility/2006" xmlns:a14="http://schemas.microsoft.com/office/drawing/2010/main">
      <mc:Choice Requires="a14">
        <xdr:sp macro="" textlink="">
          <xdr:nvSpPr>
            <xdr:cNvPr id="290" name="TextBox 289">
              <a:extLst>
                <a:ext uri="{FF2B5EF4-FFF2-40B4-BE49-F238E27FC236}">
                  <a16:creationId xmlns:a16="http://schemas.microsoft.com/office/drawing/2014/main" xmlns="" id="{2B672446-8912-46B0-8EEB-EFD0D7EEA732}"/>
                </a:ext>
              </a:extLst>
            </xdr:cNvPr>
            <xdr:cNvSpPr txBox="1"/>
          </xdr:nvSpPr>
          <xdr:spPr>
            <a:xfrm>
              <a:off x="1729105" y="20684067"/>
              <a:ext cx="2589748"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90" name="TextBox 289">
              <a:extLst>
                <a:ext uri="{FF2B5EF4-FFF2-40B4-BE49-F238E27FC236}">
                  <a16:creationId xmlns:a16="http://schemas.microsoft.com/office/drawing/2014/main" id="{2B672446-8912-46B0-8EEB-EFD0D7EEA732}"/>
                </a:ext>
              </a:extLst>
            </xdr:cNvPr>
            <xdr:cNvSpPr txBox="1"/>
          </xdr:nvSpPr>
          <xdr:spPr>
            <a:xfrm>
              <a:off x="1729105" y="20684067"/>
              <a:ext cx="2589748"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𝐶𝑉𝐽𝑆𝐶〗_𝐿𝑆=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𝑠∗(𝑇_(𝐽𝑋−𝑚𝑖𝑛−𝐿𝑆)−𝑇_𝑟𝑜𝑜𝑚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412114</xdr:colOff>
      <xdr:row>57</xdr:row>
      <xdr:rowOff>161502</xdr:rowOff>
    </xdr:from>
    <xdr:ext cx="2417136" cy="193258"/>
    <mc:AlternateContent xmlns:mc="http://schemas.openxmlformats.org/markup-compatibility/2006" xmlns:a14="http://schemas.microsoft.com/office/drawing/2010/main">
      <mc:Choice Requires="a14">
        <xdr:sp macro="" textlink="">
          <xdr:nvSpPr>
            <xdr:cNvPr id="291" name="TextBox 290">
              <a:extLst>
                <a:ext uri="{FF2B5EF4-FFF2-40B4-BE49-F238E27FC236}">
                  <a16:creationId xmlns:a16="http://schemas.microsoft.com/office/drawing/2014/main" xmlns="" id="{C362C708-6397-4EBA-84E3-3FE7D655145E}"/>
                </a:ext>
              </a:extLst>
            </xdr:cNvPr>
            <xdr:cNvSpPr txBox="1"/>
          </xdr:nvSpPr>
          <xdr:spPr>
            <a:xfrm>
              <a:off x="1766781" y="21489035"/>
              <a:ext cx="2417136"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𝑠</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91" name="TextBox 290">
              <a:extLst>
                <a:ext uri="{FF2B5EF4-FFF2-40B4-BE49-F238E27FC236}">
                  <a16:creationId xmlns:a16="http://schemas.microsoft.com/office/drawing/2014/main" id="{C362C708-6397-4EBA-84E3-3FE7D655145E}"/>
                </a:ext>
              </a:extLst>
            </xdr:cNvPr>
            <xdr:cNvSpPr txBox="1"/>
          </xdr:nvSpPr>
          <xdr:spPr>
            <a:xfrm>
              <a:off x="1766781" y="21489035"/>
              <a:ext cx="2417136" cy="193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𝐶𝑉𝐽𝑆𝐼〗_𝐿𝑆=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𝑠∗(𝑇_(𝐽𝑋−𝑙𝑧𝑎−𝐿𝑆)−𝑇_𝑟𝑜𝑜𝑚 )∗</a:t>
              </a: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editAs="oneCell">
    <xdr:from>
      <xdr:col>4</xdr:col>
      <xdr:colOff>202354</xdr:colOff>
      <xdr:row>59</xdr:row>
      <xdr:rowOff>135466</xdr:rowOff>
    </xdr:from>
    <xdr:to>
      <xdr:col>19</xdr:col>
      <xdr:colOff>345973</xdr:colOff>
      <xdr:row>59</xdr:row>
      <xdr:rowOff>453562</xdr:rowOff>
    </xdr:to>
    <xdr:pic>
      <xdr:nvPicPr>
        <xdr:cNvPr id="157" name="Picture 156">
          <a:extLst>
            <a:ext uri="{FF2B5EF4-FFF2-40B4-BE49-F238E27FC236}">
              <a16:creationId xmlns:a16="http://schemas.microsoft.com/office/drawing/2014/main" xmlns="" id="{2E01B8C5-D4B5-4A51-9D77-629387A1D430}"/>
            </a:ext>
          </a:extLst>
        </xdr:cNvPr>
        <xdr:cNvPicPr>
          <a:picLocks noChangeAspect="1"/>
        </xdr:cNvPicPr>
      </xdr:nvPicPr>
      <xdr:blipFill>
        <a:blip xmlns:r="http://schemas.openxmlformats.org/officeDocument/2006/relationships" r:embed="rId142"/>
        <a:stretch>
          <a:fillRect/>
        </a:stretch>
      </xdr:blipFill>
      <xdr:spPr>
        <a:xfrm>
          <a:off x="8533554" y="22292733"/>
          <a:ext cx="9293334" cy="308571"/>
        </a:xfrm>
        <a:prstGeom prst="rect">
          <a:avLst/>
        </a:prstGeom>
      </xdr:spPr>
    </xdr:pic>
    <xdr:clientData/>
  </xdr:twoCellAnchor>
  <xdr:twoCellAnchor editAs="oneCell">
    <xdr:from>
      <xdr:col>4</xdr:col>
      <xdr:colOff>255905</xdr:colOff>
      <xdr:row>61</xdr:row>
      <xdr:rowOff>135467</xdr:rowOff>
    </xdr:from>
    <xdr:to>
      <xdr:col>19</xdr:col>
      <xdr:colOff>231904</xdr:colOff>
      <xdr:row>61</xdr:row>
      <xdr:rowOff>453564</xdr:rowOff>
    </xdr:to>
    <xdr:pic>
      <xdr:nvPicPr>
        <xdr:cNvPr id="158" name="Picture 157">
          <a:extLst>
            <a:ext uri="{FF2B5EF4-FFF2-40B4-BE49-F238E27FC236}">
              <a16:creationId xmlns:a16="http://schemas.microsoft.com/office/drawing/2014/main" xmlns="" id="{07EC44A8-935F-4F9B-9F08-B44DD8B66792}"/>
            </a:ext>
          </a:extLst>
        </xdr:cNvPr>
        <xdr:cNvPicPr>
          <a:picLocks noChangeAspect="1"/>
        </xdr:cNvPicPr>
      </xdr:nvPicPr>
      <xdr:blipFill>
        <a:blip xmlns:r="http://schemas.openxmlformats.org/officeDocument/2006/relationships" r:embed="rId143"/>
        <a:stretch>
          <a:fillRect/>
        </a:stretch>
      </xdr:blipFill>
      <xdr:spPr>
        <a:xfrm>
          <a:off x="8587105" y="23122467"/>
          <a:ext cx="9123809" cy="304762"/>
        </a:xfrm>
        <a:prstGeom prst="rect">
          <a:avLst/>
        </a:prstGeom>
      </xdr:spPr>
    </xdr:pic>
    <xdr:clientData/>
  </xdr:twoCellAnchor>
  <xdr:twoCellAnchor editAs="oneCell">
    <xdr:from>
      <xdr:col>4</xdr:col>
      <xdr:colOff>306705</xdr:colOff>
      <xdr:row>63</xdr:row>
      <xdr:rowOff>158961</xdr:rowOff>
    </xdr:from>
    <xdr:to>
      <xdr:col>19</xdr:col>
      <xdr:colOff>76991</xdr:colOff>
      <xdr:row>63</xdr:row>
      <xdr:rowOff>461818</xdr:rowOff>
    </xdr:to>
    <xdr:pic>
      <xdr:nvPicPr>
        <xdr:cNvPr id="159" name="Picture 158">
          <a:extLst>
            <a:ext uri="{FF2B5EF4-FFF2-40B4-BE49-F238E27FC236}">
              <a16:creationId xmlns:a16="http://schemas.microsoft.com/office/drawing/2014/main" xmlns="" id="{9C87C39F-808B-45B3-93C4-2D7D2AC78EDB}"/>
            </a:ext>
          </a:extLst>
        </xdr:cNvPr>
        <xdr:cNvPicPr>
          <a:picLocks noChangeAspect="1"/>
        </xdr:cNvPicPr>
      </xdr:nvPicPr>
      <xdr:blipFill>
        <a:blip xmlns:r="http://schemas.openxmlformats.org/officeDocument/2006/relationships" r:embed="rId144"/>
        <a:stretch>
          <a:fillRect/>
        </a:stretch>
      </xdr:blipFill>
      <xdr:spPr>
        <a:xfrm>
          <a:off x="8637905" y="23975694"/>
          <a:ext cx="8914286" cy="304762"/>
        </a:xfrm>
        <a:prstGeom prst="rect">
          <a:avLst/>
        </a:prstGeom>
      </xdr:spPr>
    </xdr:pic>
    <xdr:clientData/>
  </xdr:twoCellAnchor>
  <xdr:twoCellAnchor editAs="oneCell">
    <xdr:from>
      <xdr:col>4</xdr:col>
      <xdr:colOff>302896</xdr:colOff>
      <xdr:row>65</xdr:row>
      <xdr:rowOff>122343</xdr:rowOff>
    </xdr:from>
    <xdr:to>
      <xdr:col>19</xdr:col>
      <xdr:colOff>339851</xdr:colOff>
      <xdr:row>65</xdr:row>
      <xdr:rowOff>423295</xdr:rowOff>
    </xdr:to>
    <xdr:pic>
      <xdr:nvPicPr>
        <xdr:cNvPr id="160" name="Picture 159">
          <a:extLst>
            <a:ext uri="{FF2B5EF4-FFF2-40B4-BE49-F238E27FC236}">
              <a16:creationId xmlns:a16="http://schemas.microsoft.com/office/drawing/2014/main" xmlns="" id="{B3D0F1D1-2905-4F9E-835D-7E8FD1628475}"/>
            </a:ext>
          </a:extLst>
        </xdr:cNvPr>
        <xdr:cNvPicPr>
          <a:picLocks noChangeAspect="1"/>
        </xdr:cNvPicPr>
      </xdr:nvPicPr>
      <xdr:blipFill>
        <a:blip xmlns:r="http://schemas.openxmlformats.org/officeDocument/2006/relationships" r:embed="rId145"/>
        <a:stretch>
          <a:fillRect/>
        </a:stretch>
      </xdr:blipFill>
      <xdr:spPr>
        <a:xfrm>
          <a:off x="8634096" y="24768810"/>
          <a:ext cx="9169525" cy="304762"/>
        </a:xfrm>
        <a:prstGeom prst="rect">
          <a:avLst/>
        </a:prstGeom>
      </xdr:spPr>
    </xdr:pic>
    <xdr:clientData/>
  </xdr:twoCellAnchor>
  <xdr:twoCellAnchor editAs="oneCell">
    <xdr:from>
      <xdr:col>4</xdr:col>
      <xdr:colOff>330199</xdr:colOff>
      <xdr:row>67</xdr:row>
      <xdr:rowOff>169334</xdr:rowOff>
    </xdr:from>
    <xdr:to>
      <xdr:col>19</xdr:col>
      <xdr:colOff>148105</xdr:colOff>
      <xdr:row>67</xdr:row>
      <xdr:rowOff>491241</xdr:rowOff>
    </xdr:to>
    <xdr:pic>
      <xdr:nvPicPr>
        <xdr:cNvPr id="161" name="Picture 160">
          <a:extLst>
            <a:ext uri="{FF2B5EF4-FFF2-40B4-BE49-F238E27FC236}">
              <a16:creationId xmlns:a16="http://schemas.microsoft.com/office/drawing/2014/main" xmlns="" id="{94FF21F9-444D-4BE7-9A58-DC0EAF30B541}"/>
            </a:ext>
          </a:extLst>
        </xdr:cNvPr>
        <xdr:cNvPicPr>
          <a:picLocks noChangeAspect="1"/>
        </xdr:cNvPicPr>
      </xdr:nvPicPr>
      <xdr:blipFill>
        <a:blip xmlns:r="http://schemas.openxmlformats.org/officeDocument/2006/relationships" r:embed="rId146"/>
        <a:stretch>
          <a:fillRect/>
        </a:stretch>
      </xdr:blipFill>
      <xdr:spPr>
        <a:xfrm>
          <a:off x="8661399" y="25645534"/>
          <a:ext cx="8952381" cy="304762"/>
        </a:xfrm>
        <a:prstGeom prst="rect">
          <a:avLst/>
        </a:prstGeom>
      </xdr:spPr>
    </xdr:pic>
    <xdr:clientData/>
  </xdr:twoCellAnchor>
  <xdr:twoCellAnchor editAs="oneCell">
    <xdr:from>
      <xdr:col>4</xdr:col>
      <xdr:colOff>342477</xdr:colOff>
      <xdr:row>69</xdr:row>
      <xdr:rowOff>142029</xdr:rowOff>
    </xdr:from>
    <xdr:to>
      <xdr:col>19</xdr:col>
      <xdr:colOff>4191</xdr:colOff>
      <xdr:row>69</xdr:row>
      <xdr:rowOff>452508</xdr:rowOff>
    </xdr:to>
    <xdr:pic>
      <xdr:nvPicPr>
        <xdr:cNvPr id="162" name="Picture 161">
          <a:extLst>
            <a:ext uri="{FF2B5EF4-FFF2-40B4-BE49-F238E27FC236}">
              <a16:creationId xmlns:a16="http://schemas.microsoft.com/office/drawing/2014/main" xmlns="" id="{7AB0468F-D9DB-4099-A9DB-52C6A215F9A4}"/>
            </a:ext>
          </a:extLst>
        </xdr:cNvPr>
        <xdr:cNvPicPr>
          <a:picLocks noChangeAspect="1"/>
        </xdr:cNvPicPr>
      </xdr:nvPicPr>
      <xdr:blipFill>
        <a:blip xmlns:r="http://schemas.openxmlformats.org/officeDocument/2006/relationships" r:embed="rId147"/>
        <a:stretch>
          <a:fillRect/>
        </a:stretch>
      </xdr:blipFill>
      <xdr:spPr>
        <a:xfrm>
          <a:off x="8673677" y="26447962"/>
          <a:ext cx="8805714" cy="295239"/>
        </a:xfrm>
        <a:prstGeom prst="rect">
          <a:avLst/>
        </a:prstGeom>
      </xdr:spPr>
    </xdr:pic>
    <xdr:clientData/>
  </xdr:twoCellAnchor>
  <xdr:twoCellAnchor editAs="oneCell">
    <xdr:from>
      <xdr:col>4</xdr:col>
      <xdr:colOff>384811</xdr:colOff>
      <xdr:row>71</xdr:row>
      <xdr:rowOff>162772</xdr:rowOff>
    </xdr:from>
    <xdr:to>
      <xdr:col>20</xdr:col>
      <xdr:colOff>271211</xdr:colOff>
      <xdr:row>71</xdr:row>
      <xdr:rowOff>454201</xdr:rowOff>
    </xdr:to>
    <xdr:pic>
      <xdr:nvPicPr>
        <xdr:cNvPr id="163" name="Picture 162">
          <a:extLst>
            <a:ext uri="{FF2B5EF4-FFF2-40B4-BE49-F238E27FC236}">
              <a16:creationId xmlns:a16="http://schemas.microsoft.com/office/drawing/2014/main" xmlns="" id="{8D712B51-06E8-4AF8-88C9-0884FA579CBF}"/>
            </a:ext>
          </a:extLst>
        </xdr:cNvPr>
        <xdr:cNvPicPr>
          <a:picLocks noChangeAspect="1"/>
        </xdr:cNvPicPr>
      </xdr:nvPicPr>
      <xdr:blipFill>
        <a:blip xmlns:r="http://schemas.openxmlformats.org/officeDocument/2006/relationships" r:embed="rId148"/>
        <a:stretch>
          <a:fillRect/>
        </a:stretch>
      </xdr:blipFill>
      <xdr:spPr>
        <a:xfrm>
          <a:off x="8716011" y="27298439"/>
          <a:ext cx="9640000" cy="285714"/>
        </a:xfrm>
        <a:prstGeom prst="rect">
          <a:avLst/>
        </a:prstGeom>
      </xdr:spPr>
    </xdr:pic>
    <xdr:clientData/>
  </xdr:twoCellAnchor>
  <xdr:twoCellAnchor editAs="oneCell">
    <xdr:from>
      <xdr:col>4</xdr:col>
      <xdr:colOff>435611</xdr:colOff>
      <xdr:row>73</xdr:row>
      <xdr:rowOff>164678</xdr:rowOff>
    </xdr:from>
    <xdr:to>
      <xdr:col>20</xdr:col>
      <xdr:colOff>339156</xdr:colOff>
      <xdr:row>73</xdr:row>
      <xdr:rowOff>456106</xdr:rowOff>
    </xdr:to>
    <xdr:pic>
      <xdr:nvPicPr>
        <xdr:cNvPr id="164" name="Picture 163">
          <a:extLst>
            <a:ext uri="{FF2B5EF4-FFF2-40B4-BE49-F238E27FC236}">
              <a16:creationId xmlns:a16="http://schemas.microsoft.com/office/drawing/2014/main" xmlns="" id="{6C2EE673-27C8-4F2A-ADC8-8E35447733D3}"/>
            </a:ext>
          </a:extLst>
        </xdr:cNvPr>
        <xdr:cNvPicPr>
          <a:picLocks noChangeAspect="1"/>
        </xdr:cNvPicPr>
      </xdr:nvPicPr>
      <xdr:blipFill>
        <a:blip xmlns:r="http://schemas.openxmlformats.org/officeDocument/2006/relationships" r:embed="rId149"/>
        <a:stretch>
          <a:fillRect/>
        </a:stretch>
      </xdr:blipFill>
      <xdr:spPr>
        <a:xfrm>
          <a:off x="8766811" y="28130078"/>
          <a:ext cx="9640000" cy="291428"/>
        </a:xfrm>
        <a:prstGeom prst="rect">
          <a:avLst/>
        </a:prstGeom>
      </xdr:spPr>
    </xdr:pic>
    <xdr:clientData/>
  </xdr:twoCellAnchor>
  <xdr:twoCellAnchor editAs="oneCell">
    <xdr:from>
      <xdr:col>4</xdr:col>
      <xdr:colOff>452544</xdr:colOff>
      <xdr:row>75</xdr:row>
      <xdr:rowOff>160867</xdr:rowOff>
    </xdr:from>
    <xdr:to>
      <xdr:col>20</xdr:col>
      <xdr:colOff>72279</xdr:colOff>
      <xdr:row>75</xdr:row>
      <xdr:rowOff>459915</xdr:rowOff>
    </xdr:to>
    <xdr:pic>
      <xdr:nvPicPr>
        <xdr:cNvPr id="165" name="Picture 164">
          <a:extLst>
            <a:ext uri="{FF2B5EF4-FFF2-40B4-BE49-F238E27FC236}">
              <a16:creationId xmlns:a16="http://schemas.microsoft.com/office/drawing/2014/main" xmlns="" id="{9F169785-8B97-47C6-85B5-0C279B331EB3}"/>
            </a:ext>
          </a:extLst>
        </xdr:cNvPr>
        <xdr:cNvPicPr>
          <a:picLocks noChangeAspect="1"/>
        </xdr:cNvPicPr>
      </xdr:nvPicPr>
      <xdr:blipFill>
        <a:blip xmlns:r="http://schemas.openxmlformats.org/officeDocument/2006/relationships" r:embed="rId150"/>
        <a:stretch>
          <a:fillRect/>
        </a:stretch>
      </xdr:blipFill>
      <xdr:spPr>
        <a:xfrm>
          <a:off x="8783744" y="28956000"/>
          <a:ext cx="9360000" cy="299048"/>
        </a:xfrm>
        <a:prstGeom prst="rect">
          <a:avLst/>
        </a:prstGeom>
      </xdr:spPr>
    </xdr:pic>
    <xdr:clientData/>
  </xdr:twoCellAnchor>
  <xdr:twoCellAnchor editAs="oneCell">
    <xdr:from>
      <xdr:col>4</xdr:col>
      <xdr:colOff>477944</xdr:colOff>
      <xdr:row>77</xdr:row>
      <xdr:rowOff>101600</xdr:rowOff>
    </xdr:from>
    <xdr:to>
      <xdr:col>20</xdr:col>
      <xdr:colOff>377679</xdr:colOff>
      <xdr:row>77</xdr:row>
      <xdr:rowOff>415886</xdr:rowOff>
    </xdr:to>
    <xdr:pic>
      <xdr:nvPicPr>
        <xdr:cNvPr id="167" name="Picture 166">
          <a:extLst>
            <a:ext uri="{FF2B5EF4-FFF2-40B4-BE49-F238E27FC236}">
              <a16:creationId xmlns:a16="http://schemas.microsoft.com/office/drawing/2014/main" xmlns="" id="{505CD10D-7002-4E7E-861F-EA93D8EF817F}"/>
            </a:ext>
          </a:extLst>
        </xdr:cNvPr>
        <xdr:cNvPicPr>
          <a:picLocks noChangeAspect="1"/>
        </xdr:cNvPicPr>
      </xdr:nvPicPr>
      <xdr:blipFill>
        <a:blip xmlns:r="http://schemas.openxmlformats.org/officeDocument/2006/relationships" r:embed="rId151"/>
        <a:stretch>
          <a:fillRect/>
        </a:stretch>
      </xdr:blipFill>
      <xdr:spPr>
        <a:xfrm>
          <a:off x="8809144" y="29726467"/>
          <a:ext cx="9640000" cy="312381"/>
        </a:xfrm>
        <a:prstGeom prst="rect">
          <a:avLst/>
        </a:prstGeom>
      </xdr:spPr>
    </xdr:pic>
    <xdr:clientData/>
  </xdr:twoCellAnchor>
  <xdr:twoCellAnchor editAs="oneCell">
    <xdr:from>
      <xdr:col>4</xdr:col>
      <xdr:colOff>476038</xdr:colOff>
      <xdr:row>79</xdr:row>
      <xdr:rowOff>101599</xdr:rowOff>
    </xdr:from>
    <xdr:to>
      <xdr:col>20</xdr:col>
      <xdr:colOff>271009</xdr:colOff>
      <xdr:row>79</xdr:row>
      <xdr:rowOff>415887</xdr:rowOff>
    </xdr:to>
    <xdr:pic>
      <xdr:nvPicPr>
        <xdr:cNvPr id="168" name="Picture 167">
          <a:extLst>
            <a:ext uri="{FF2B5EF4-FFF2-40B4-BE49-F238E27FC236}">
              <a16:creationId xmlns:a16="http://schemas.microsoft.com/office/drawing/2014/main" xmlns="" id="{CAF97E80-6D3D-4FB8-9E02-39D885E5375E}"/>
            </a:ext>
          </a:extLst>
        </xdr:cNvPr>
        <xdr:cNvPicPr>
          <a:picLocks noChangeAspect="1"/>
        </xdr:cNvPicPr>
      </xdr:nvPicPr>
      <xdr:blipFill>
        <a:blip xmlns:r="http://schemas.openxmlformats.org/officeDocument/2006/relationships" r:embed="rId152"/>
        <a:stretch>
          <a:fillRect/>
        </a:stretch>
      </xdr:blipFill>
      <xdr:spPr>
        <a:xfrm>
          <a:off x="8807238" y="30556199"/>
          <a:ext cx="9558096" cy="297143"/>
        </a:xfrm>
        <a:prstGeom prst="rect">
          <a:avLst/>
        </a:prstGeom>
      </xdr:spPr>
    </xdr:pic>
    <xdr:clientData/>
  </xdr:twoCellAnchor>
  <xdr:twoCellAnchor editAs="oneCell">
    <xdr:from>
      <xdr:col>4</xdr:col>
      <xdr:colOff>448733</xdr:colOff>
      <xdr:row>81</xdr:row>
      <xdr:rowOff>127000</xdr:rowOff>
    </xdr:from>
    <xdr:to>
      <xdr:col>19</xdr:col>
      <xdr:colOff>491400</xdr:colOff>
      <xdr:row>81</xdr:row>
      <xdr:rowOff>422238</xdr:rowOff>
    </xdr:to>
    <xdr:pic>
      <xdr:nvPicPr>
        <xdr:cNvPr id="169" name="Picture 168">
          <a:extLst>
            <a:ext uri="{FF2B5EF4-FFF2-40B4-BE49-F238E27FC236}">
              <a16:creationId xmlns:a16="http://schemas.microsoft.com/office/drawing/2014/main" xmlns="" id="{25BE1180-F199-45DF-91DB-AC9262E8E33F}"/>
            </a:ext>
          </a:extLst>
        </xdr:cNvPr>
        <xdr:cNvPicPr>
          <a:picLocks noChangeAspect="1"/>
        </xdr:cNvPicPr>
      </xdr:nvPicPr>
      <xdr:blipFill>
        <a:blip xmlns:r="http://schemas.openxmlformats.org/officeDocument/2006/relationships" r:embed="rId153"/>
        <a:stretch>
          <a:fillRect/>
        </a:stretch>
      </xdr:blipFill>
      <xdr:spPr>
        <a:xfrm>
          <a:off x="8779933" y="31411333"/>
          <a:ext cx="9182857" cy="297143"/>
        </a:xfrm>
        <a:prstGeom prst="rect">
          <a:avLst/>
        </a:prstGeom>
      </xdr:spPr>
    </xdr:pic>
    <xdr:clientData/>
  </xdr:twoCellAnchor>
  <xdr:twoCellAnchor editAs="oneCell">
    <xdr:from>
      <xdr:col>4</xdr:col>
      <xdr:colOff>509906</xdr:colOff>
      <xdr:row>83</xdr:row>
      <xdr:rowOff>95037</xdr:rowOff>
    </xdr:from>
    <xdr:to>
      <xdr:col>21</xdr:col>
      <xdr:colOff>72422</xdr:colOff>
      <xdr:row>83</xdr:row>
      <xdr:rowOff>422655</xdr:rowOff>
    </xdr:to>
    <xdr:pic>
      <xdr:nvPicPr>
        <xdr:cNvPr id="170" name="Picture 169">
          <a:extLst>
            <a:ext uri="{FF2B5EF4-FFF2-40B4-BE49-F238E27FC236}">
              <a16:creationId xmlns:a16="http://schemas.microsoft.com/office/drawing/2014/main" xmlns="" id="{5D1023B6-4AFC-45D5-A48A-F90CB74875ED}"/>
            </a:ext>
          </a:extLst>
        </xdr:cNvPr>
        <xdr:cNvPicPr>
          <a:picLocks noChangeAspect="1"/>
        </xdr:cNvPicPr>
      </xdr:nvPicPr>
      <xdr:blipFill>
        <a:blip xmlns:r="http://schemas.openxmlformats.org/officeDocument/2006/relationships" r:embed="rId154"/>
        <a:stretch>
          <a:fillRect/>
        </a:stretch>
      </xdr:blipFill>
      <xdr:spPr>
        <a:xfrm>
          <a:off x="8841106" y="32209104"/>
          <a:ext cx="9912381" cy="329523"/>
        </a:xfrm>
        <a:prstGeom prst="rect">
          <a:avLst/>
        </a:prstGeom>
      </xdr:spPr>
    </xdr:pic>
    <xdr:clientData/>
  </xdr:twoCellAnchor>
  <xdr:twoCellAnchor editAs="oneCell">
    <xdr:from>
      <xdr:col>4</xdr:col>
      <xdr:colOff>512657</xdr:colOff>
      <xdr:row>85</xdr:row>
      <xdr:rowOff>82761</xdr:rowOff>
    </xdr:from>
    <xdr:to>
      <xdr:col>20</xdr:col>
      <xdr:colOff>568583</xdr:colOff>
      <xdr:row>85</xdr:row>
      <xdr:rowOff>416097</xdr:rowOff>
    </xdr:to>
    <xdr:pic>
      <xdr:nvPicPr>
        <xdr:cNvPr id="171" name="Picture 170">
          <a:extLst>
            <a:ext uri="{FF2B5EF4-FFF2-40B4-BE49-F238E27FC236}">
              <a16:creationId xmlns:a16="http://schemas.microsoft.com/office/drawing/2014/main" xmlns="" id="{C84F63D7-6D40-49BE-83C0-1DF06AAC5A79}"/>
            </a:ext>
          </a:extLst>
        </xdr:cNvPr>
        <xdr:cNvPicPr>
          <a:picLocks noChangeAspect="1"/>
        </xdr:cNvPicPr>
      </xdr:nvPicPr>
      <xdr:blipFill>
        <a:blip xmlns:r="http://schemas.openxmlformats.org/officeDocument/2006/relationships" r:embed="rId155"/>
        <a:stretch>
          <a:fillRect/>
        </a:stretch>
      </xdr:blipFill>
      <xdr:spPr>
        <a:xfrm>
          <a:off x="8843857" y="33026561"/>
          <a:ext cx="9792381" cy="318096"/>
        </a:xfrm>
        <a:prstGeom prst="rect">
          <a:avLst/>
        </a:prstGeom>
      </xdr:spPr>
    </xdr:pic>
    <xdr:clientData/>
  </xdr:twoCellAnchor>
  <xdr:twoCellAnchor editAs="oneCell">
    <xdr:from>
      <xdr:col>4</xdr:col>
      <xdr:colOff>520277</xdr:colOff>
      <xdr:row>87</xdr:row>
      <xdr:rowOff>108161</xdr:rowOff>
    </xdr:from>
    <xdr:to>
      <xdr:col>20</xdr:col>
      <xdr:colOff>347628</xdr:colOff>
      <xdr:row>87</xdr:row>
      <xdr:rowOff>452926</xdr:rowOff>
    </xdr:to>
    <xdr:pic>
      <xdr:nvPicPr>
        <xdr:cNvPr id="172" name="Picture 171">
          <a:extLst>
            <a:ext uri="{FF2B5EF4-FFF2-40B4-BE49-F238E27FC236}">
              <a16:creationId xmlns:a16="http://schemas.microsoft.com/office/drawing/2014/main" xmlns="" id="{EE2F47B0-BCB7-4E9D-98B5-D5F67C151E25}"/>
            </a:ext>
          </a:extLst>
        </xdr:cNvPr>
        <xdr:cNvPicPr>
          <a:picLocks noChangeAspect="1"/>
        </xdr:cNvPicPr>
      </xdr:nvPicPr>
      <xdr:blipFill>
        <a:blip xmlns:r="http://schemas.openxmlformats.org/officeDocument/2006/relationships" r:embed="rId156"/>
        <a:stretch>
          <a:fillRect/>
        </a:stretch>
      </xdr:blipFill>
      <xdr:spPr>
        <a:xfrm>
          <a:off x="8851477" y="33881694"/>
          <a:ext cx="9588571" cy="329525"/>
        </a:xfrm>
        <a:prstGeom prst="rect">
          <a:avLst/>
        </a:prstGeom>
      </xdr:spPr>
    </xdr:pic>
    <xdr:clientData/>
  </xdr:twoCellAnchor>
  <xdr:twoCellAnchor editAs="oneCell">
    <xdr:from>
      <xdr:col>4</xdr:col>
      <xdr:colOff>452544</xdr:colOff>
      <xdr:row>89</xdr:row>
      <xdr:rowOff>91227</xdr:rowOff>
    </xdr:from>
    <xdr:to>
      <xdr:col>21</xdr:col>
      <xdr:colOff>116010</xdr:colOff>
      <xdr:row>89</xdr:row>
      <xdr:rowOff>422655</xdr:rowOff>
    </xdr:to>
    <xdr:pic>
      <xdr:nvPicPr>
        <xdr:cNvPr id="173" name="Picture 172">
          <a:extLst>
            <a:ext uri="{FF2B5EF4-FFF2-40B4-BE49-F238E27FC236}">
              <a16:creationId xmlns:a16="http://schemas.microsoft.com/office/drawing/2014/main" xmlns="" id="{6977DE4F-3544-4AA9-A554-5AC08521F7FC}"/>
            </a:ext>
          </a:extLst>
        </xdr:cNvPr>
        <xdr:cNvPicPr>
          <a:picLocks noChangeAspect="1"/>
        </xdr:cNvPicPr>
      </xdr:nvPicPr>
      <xdr:blipFill>
        <a:blip xmlns:r="http://schemas.openxmlformats.org/officeDocument/2006/relationships" r:embed="rId157"/>
        <a:stretch>
          <a:fillRect/>
        </a:stretch>
      </xdr:blipFill>
      <xdr:spPr>
        <a:xfrm>
          <a:off x="8783744" y="34694494"/>
          <a:ext cx="10026666" cy="335238"/>
        </a:xfrm>
        <a:prstGeom prst="rect">
          <a:avLst/>
        </a:prstGeom>
      </xdr:spPr>
    </xdr:pic>
    <xdr:clientData/>
  </xdr:twoCellAnchor>
  <xdr:twoCellAnchor editAs="oneCell">
    <xdr:from>
      <xdr:col>4</xdr:col>
      <xdr:colOff>423334</xdr:colOff>
      <xdr:row>91</xdr:row>
      <xdr:rowOff>67733</xdr:rowOff>
    </xdr:from>
    <xdr:to>
      <xdr:col>20</xdr:col>
      <xdr:colOff>498304</xdr:colOff>
      <xdr:row>91</xdr:row>
      <xdr:rowOff>376305</xdr:rowOff>
    </xdr:to>
    <xdr:pic>
      <xdr:nvPicPr>
        <xdr:cNvPr id="174" name="Picture 173">
          <a:extLst>
            <a:ext uri="{FF2B5EF4-FFF2-40B4-BE49-F238E27FC236}">
              <a16:creationId xmlns:a16="http://schemas.microsoft.com/office/drawing/2014/main" xmlns="" id="{058FE93A-6FD0-495F-BC83-1669A6706B11}"/>
            </a:ext>
          </a:extLst>
        </xdr:cNvPr>
        <xdr:cNvPicPr>
          <a:picLocks noChangeAspect="1"/>
        </xdr:cNvPicPr>
      </xdr:nvPicPr>
      <xdr:blipFill>
        <a:blip xmlns:r="http://schemas.openxmlformats.org/officeDocument/2006/relationships" r:embed="rId158"/>
        <a:stretch>
          <a:fillRect/>
        </a:stretch>
      </xdr:blipFill>
      <xdr:spPr>
        <a:xfrm>
          <a:off x="8754534" y="35500733"/>
          <a:ext cx="9836190" cy="304762"/>
        </a:xfrm>
        <a:prstGeom prst="rect">
          <a:avLst/>
        </a:prstGeom>
      </xdr:spPr>
    </xdr:pic>
    <xdr:clientData/>
  </xdr:twoCellAnchor>
  <xdr:twoCellAnchor editAs="oneCell">
    <xdr:from>
      <xdr:col>4</xdr:col>
      <xdr:colOff>433705</xdr:colOff>
      <xdr:row>93</xdr:row>
      <xdr:rowOff>139277</xdr:rowOff>
    </xdr:from>
    <xdr:to>
      <xdr:col>20</xdr:col>
      <xdr:colOff>110581</xdr:colOff>
      <xdr:row>93</xdr:row>
      <xdr:rowOff>453564</xdr:rowOff>
    </xdr:to>
    <xdr:pic>
      <xdr:nvPicPr>
        <xdr:cNvPr id="175" name="Picture 174">
          <a:extLst>
            <a:ext uri="{FF2B5EF4-FFF2-40B4-BE49-F238E27FC236}">
              <a16:creationId xmlns:a16="http://schemas.microsoft.com/office/drawing/2014/main" xmlns="" id="{B552BA6D-2D4C-4FB2-BEC2-C2BCD0AEC3E5}"/>
            </a:ext>
          </a:extLst>
        </xdr:cNvPr>
        <xdr:cNvPicPr>
          <a:picLocks noChangeAspect="1"/>
        </xdr:cNvPicPr>
      </xdr:nvPicPr>
      <xdr:blipFill>
        <a:blip xmlns:r="http://schemas.openxmlformats.org/officeDocument/2006/relationships" r:embed="rId159"/>
        <a:stretch>
          <a:fillRect/>
        </a:stretch>
      </xdr:blipFill>
      <xdr:spPr>
        <a:xfrm>
          <a:off x="8764905" y="36402010"/>
          <a:ext cx="9424761" cy="304762"/>
        </a:xfrm>
        <a:prstGeom prst="rect">
          <a:avLst/>
        </a:prstGeom>
      </xdr:spPr>
    </xdr:pic>
    <xdr:clientData/>
  </xdr:twoCellAnchor>
  <xdr:twoCellAnchor editAs="oneCell">
    <xdr:from>
      <xdr:col>3</xdr:col>
      <xdr:colOff>533401</xdr:colOff>
      <xdr:row>94</xdr:row>
      <xdr:rowOff>177801</xdr:rowOff>
    </xdr:from>
    <xdr:to>
      <xdr:col>11</xdr:col>
      <xdr:colOff>71841</xdr:colOff>
      <xdr:row>95</xdr:row>
      <xdr:rowOff>415451</xdr:rowOff>
    </xdr:to>
    <xdr:pic>
      <xdr:nvPicPr>
        <xdr:cNvPr id="177" name="Picture 176">
          <a:extLst>
            <a:ext uri="{FF2B5EF4-FFF2-40B4-BE49-F238E27FC236}">
              <a16:creationId xmlns:a16="http://schemas.microsoft.com/office/drawing/2014/main" xmlns="" id="{24AE8225-80C9-4C78-83E6-3595530F0018}"/>
            </a:ext>
          </a:extLst>
        </xdr:cNvPr>
        <xdr:cNvPicPr>
          <a:picLocks noChangeAspect="1"/>
        </xdr:cNvPicPr>
      </xdr:nvPicPr>
      <xdr:blipFill>
        <a:blip xmlns:r="http://schemas.openxmlformats.org/officeDocument/2006/relationships" r:embed="rId160"/>
        <a:stretch>
          <a:fillRect/>
        </a:stretch>
      </xdr:blipFill>
      <xdr:spPr>
        <a:xfrm>
          <a:off x="8255001" y="37075534"/>
          <a:ext cx="4403810" cy="419048"/>
        </a:xfrm>
        <a:prstGeom prst="rect">
          <a:avLst/>
        </a:prstGeom>
      </xdr:spPr>
    </xdr:pic>
    <xdr:clientData/>
  </xdr:twoCellAnchor>
  <xdr:twoCellAnchor editAs="oneCell">
    <xdr:from>
      <xdr:col>3</xdr:col>
      <xdr:colOff>533401</xdr:colOff>
      <xdr:row>96</xdr:row>
      <xdr:rowOff>186267</xdr:rowOff>
    </xdr:from>
    <xdr:to>
      <xdr:col>11</xdr:col>
      <xdr:colOff>71840</xdr:colOff>
      <xdr:row>97</xdr:row>
      <xdr:rowOff>418200</xdr:rowOff>
    </xdr:to>
    <xdr:pic>
      <xdr:nvPicPr>
        <xdr:cNvPr id="178" name="Picture 177">
          <a:extLst>
            <a:ext uri="{FF2B5EF4-FFF2-40B4-BE49-F238E27FC236}">
              <a16:creationId xmlns:a16="http://schemas.microsoft.com/office/drawing/2014/main" xmlns="" id="{36136E8D-3B60-4E31-9061-3B82DA31EA7C}"/>
            </a:ext>
          </a:extLst>
        </xdr:cNvPr>
        <xdr:cNvPicPr>
          <a:picLocks noChangeAspect="1"/>
        </xdr:cNvPicPr>
      </xdr:nvPicPr>
      <xdr:blipFill>
        <a:blip xmlns:r="http://schemas.openxmlformats.org/officeDocument/2006/relationships" r:embed="rId161"/>
        <a:stretch>
          <a:fillRect/>
        </a:stretch>
      </xdr:blipFill>
      <xdr:spPr>
        <a:xfrm>
          <a:off x="8255001" y="37913734"/>
          <a:ext cx="4411429" cy="426666"/>
        </a:xfrm>
        <a:prstGeom prst="rect">
          <a:avLst/>
        </a:prstGeom>
      </xdr:spPr>
    </xdr:pic>
    <xdr:clientData/>
  </xdr:twoCellAnchor>
  <xdr:twoCellAnchor editAs="oneCell">
    <xdr:from>
      <xdr:col>3</xdr:col>
      <xdr:colOff>474134</xdr:colOff>
      <xdr:row>99</xdr:row>
      <xdr:rowOff>25400</xdr:rowOff>
    </xdr:from>
    <xdr:to>
      <xdr:col>10</xdr:col>
      <xdr:colOff>384076</xdr:colOff>
      <xdr:row>99</xdr:row>
      <xdr:rowOff>530162</xdr:rowOff>
    </xdr:to>
    <xdr:pic>
      <xdr:nvPicPr>
        <xdr:cNvPr id="179" name="Picture 178">
          <a:extLst>
            <a:ext uri="{FF2B5EF4-FFF2-40B4-BE49-F238E27FC236}">
              <a16:creationId xmlns:a16="http://schemas.microsoft.com/office/drawing/2014/main" xmlns="" id="{DFC1DDED-F610-47EC-9936-B78390AFBB00}"/>
            </a:ext>
          </a:extLst>
        </xdr:cNvPr>
        <xdr:cNvPicPr>
          <a:picLocks noChangeAspect="1"/>
        </xdr:cNvPicPr>
      </xdr:nvPicPr>
      <xdr:blipFill>
        <a:blip xmlns:r="http://schemas.openxmlformats.org/officeDocument/2006/relationships" r:embed="rId162"/>
        <a:stretch>
          <a:fillRect/>
        </a:stretch>
      </xdr:blipFill>
      <xdr:spPr>
        <a:xfrm>
          <a:off x="8195734" y="38777333"/>
          <a:ext cx="4182857" cy="502857"/>
        </a:xfrm>
        <a:prstGeom prst="rect">
          <a:avLst/>
        </a:prstGeom>
      </xdr:spPr>
    </xdr:pic>
    <xdr:clientData/>
  </xdr:twoCellAnchor>
  <xdr:twoCellAnchor editAs="oneCell">
    <xdr:from>
      <xdr:col>3</xdr:col>
      <xdr:colOff>474134</xdr:colOff>
      <xdr:row>101</xdr:row>
      <xdr:rowOff>110067</xdr:rowOff>
    </xdr:from>
    <xdr:to>
      <xdr:col>10</xdr:col>
      <xdr:colOff>528840</xdr:colOff>
      <xdr:row>101</xdr:row>
      <xdr:rowOff>567211</xdr:rowOff>
    </xdr:to>
    <xdr:pic>
      <xdr:nvPicPr>
        <xdr:cNvPr id="180" name="Picture 179">
          <a:extLst>
            <a:ext uri="{FF2B5EF4-FFF2-40B4-BE49-F238E27FC236}">
              <a16:creationId xmlns:a16="http://schemas.microsoft.com/office/drawing/2014/main" xmlns="" id="{8E66A5B2-4196-4E8D-ABC8-087A2FC2BC17}"/>
            </a:ext>
          </a:extLst>
        </xdr:cNvPr>
        <xdr:cNvPicPr>
          <a:picLocks noChangeAspect="1"/>
        </xdr:cNvPicPr>
      </xdr:nvPicPr>
      <xdr:blipFill>
        <a:blip xmlns:r="http://schemas.openxmlformats.org/officeDocument/2006/relationships" r:embed="rId163"/>
        <a:stretch>
          <a:fillRect/>
        </a:stretch>
      </xdr:blipFill>
      <xdr:spPr>
        <a:xfrm>
          <a:off x="8195734" y="39691734"/>
          <a:ext cx="4312381" cy="449524"/>
        </a:xfrm>
        <a:prstGeom prst="rect">
          <a:avLst/>
        </a:prstGeom>
      </xdr:spPr>
    </xdr:pic>
    <xdr:clientData/>
  </xdr:twoCellAnchor>
  <xdr:twoCellAnchor editAs="oneCell">
    <xdr:from>
      <xdr:col>3</xdr:col>
      <xdr:colOff>541867</xdr:colOff>
      <xdr:row>103</xdr:row>
      <xdr:rowOff>33867</xdr:rowOff>
    </xdr:from>
    <xdr:to>
      <xdr:col>10</xdr:col>
      <xdr:colOff>537524</xdr:colOff>
      <xdr:row>103</xdr:row>
      <xdr:rowOff>567203</xdr:rowOff>
    </xdr:to>
    <xdr:pic>
      <xdr:nvPicPr>
        <xdr:cNvPr id="181" name="Picture 180">
          <a:extLst>
            <a:ext uri="{FF2B5EF4-FFF2-40B4-BE49-F238E27FC236}">
              <a16:creationId xmlns:a16="http://schemas.microsoft.com/office/drawing/2014/main" xmlns="" id="{63DF1D0D-BC35-47C3-80FD-B427F1492D3F}"/>
            </a:ext>
          </a:extLst>
        </xdr:cNvPr>
        <xdr:cNvPicPr>
          <a:picLocks noChangeAspect="1"/>
        </xdr:cNvPicPr>
      </xdr:nvPicPr>
      <xdr:blipFill>
        <a:blip xmlns:r="http://schemas.openxmlformats.org/officeDocument/2006/relationships" r:embed="rId164"/>
        <a:stretch>
          <a:fillRect/>
        </a:stretch>
      </xdr:blipFill>
      <xdr:spPr>
        <a:xfrm>
          <a:off x="8263467" y="40445267"/>
          <a:ext cx="4266667" cy="518096"/>
        </a:xfrm>
        <a:prstGeom prst="rect">
          <a:avLst/>
        </a:prstGeom>
      </xdr:spPr>
    </xdr:pic>
    <xdr:clientData/>
  </xdr:twoCellAnchor>
  <xdr:twoCellAnchor editAs="oneCell">
    <xdr:from>
      <xdr:col>3</xdr:col>
      <xdr:colOff>592667</xdr:colOff>
      <xdr:row>104</xdr:row>
      <xdr:rowOff>177799</xdr:rowOff>
    </xdr:from>
    <xdr:to>
      <xdr:col>10</xdr:col>
      <xdr:colOff>422609</xdr:colOff>
      <xdr:row>105</xdr:row>
      <xdr:rowOff>491637</xdr:rowOff>
    </xdr:to>
    <xdr:pic>
      <xdr:nvPicPr>
        <xdr:cNvPr id="182" name="Picture 181">
          <a:extLst>
            <a:ext uri="{FF2B5EF4-FFF2-40B4-BE49-F238E27FC236}">
              <a16:creationId xmlns:a16="http://schemas.microsoft.com/office/drawing/2014/main" xmlns="" id="{0A0639F0-B125-4F27-AB64-4843B39B6518}"/>
            </a:ext>
          </a:extLst>
        </xdr:cNvPr>
        <xdr:cNvPicPr>
          <a:picLocks noChangeAspect="1"/>
        </xdr:cNvPicPr>
      </xdr:nvPicPr>
      <xdr:blipFill>
        <a:blip xmlns:r="http://schemas.openxmlformats.org/officeDocument/2006/relationships" r:embed="rId165"/>
        <a:stretch>
          <a:fillRect/>
        </a:stretch>
      </xdr:blipFill>
      <xdr:spPr>
        <a:xfrm>
          <a:off x="8314267" y="41224199"/>
          <a:ext cx="4106667" cy="502857"/>
        </a:xfrm>
        <a:prstGeom prst="rect">
          <a:avLst/>
        </a:prstGeom>
      </xdr:spPr>
    </xdr:pic>
    <xdr:clientData/>
  </xdr:twoCellAnchor>
  <xdr:oneCellAnchor>
    <xdr:from>
      <xdr:col>2</xdr:col>
      <xdr:colOff>301201</xdr:colOff>
      <xdr:row>105</xdr:row>
      <xdr:rowOff>193886</xdr:rowOff>
    </xdr:from>
    <xdr:ext cx="2584490" cy="194412"/>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xmlns="" id="{A462AF52-4AE9-47C2-8687-4F70BDF922E4}"/>
                </a:ext>
              </a:extLst>
            </xdr:cNvPr>
            <xdr:cNvSpPr txBox="1"/>
          </xdr:nvSpPr>
          <xdr:spPr>
            <a:xfrm>
              <a:off x="1655868" y="41435019"/>
              <a:ext cx="25844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183" name="TextBox 182">
              <a:extLst>
                <a:ext uri="{FF2B5EF4-FFF2-40B4-BE49-F238E27FC236}">
                  <a16:creationId xmlns:a16="http://schemas.microsoft.com/office/drawing/2014/main" id="{A462AF52-4AE9-47C2-8687-4F70BDF922E4}"/>
                </a:ext>
              </a:extLst>
            </xdr:cNvPr>
            <xdr:cNvSpPr txBox="1"/>
          </xdr:nvSpPr>
          <xdr:spPr>
            <a:xfrm>
              <a:off x="1655868" y="41435019"/>
              <a:ext cx="25844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𝐶𝑉𝐽𝑃𝐼〗_𝐿𝑆=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𝑝∗(𝑇_(𝐽𝑋−𝑙𝑧𝑎−𝐿𝑆)−𝑇_𝑟𝑜𝑜𝑚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267335</xdr:colOff>
      <xdr:row>103</xdr:row>
      <xdr:rowOff>225000</xdr:rowOff>
    </xdr:from>
    <xdr:ext cx="2634824" cy="194412"/>
    <mc:AlternateContent xmlns:mc="http://schemas.openxmlformats.org/markup-compatibility/2006" xmlns:a14="http://schemas.microsoft.com/office/drawing/2010/main">
      <mc:Choice Requires="a14">
        <xdr:sp macro="" textlink="">
          <xdr:nvSpPr>
            <xdr:cNvPr id="317" name="TextBox 316">
              <a:extLst>
                <a:ext uri="{FF2B5EF4-FFF2-40B4-BE49-F238E27FC236}">
                  <a16:creationId xmlns:a16="http://schemas.microsoft.com/office/drawing/2014/main" xmlns="" id="{E302DCC7-885F-41E1-97AD-5EF3C6DAED12}"/>
                </a:ext>
              </a:extLst>
            </xdr:cNvPr>
            <xdr:cNvSpPr txBox="1"/>
          </xdr:nvSpPr>
          <xdr:spPr>
            <a:xfrm>
              <a:off x="1622002" y="40636400"/>
              <a:ext cx="2634824"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7" name="TextBox 316">
              <a:extLst>
                <a:ext uri="{FF2B5EF4-FFF2-40B4-BE49-F238E27FC236}">
                  <a16:creationId xmlns:a16="http://schemas.microsoft.com/office/drawing/2014/main" id="{E302DCC7-885F-41E1-97AD-5EF3C6DAED12}"/>
                </a:ext>
              </a:extLst>
            </xdr:cNvPr>
            <xdr:cNvSpPr txBox="1"/>
          </xdr:nvSpPr>
          <xdr:spPr>
            <a:xfrm>
              <a:off x="1622002" y="40636400"/>
              <a:ext cx="2634824"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𝐶𝑉𝐽𝑃𝐶〗_𝐿𝑆=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𝑝∗(𝑇_(𝐽𝑋−𝑚𝑖𝑛−𝐿𝑆)−𝑇_𝑟𝑜𝑜𝑚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256116</xdr:colOff>
      <xdr:row>101</xdr:row>
      <xdr:rowOff>191133</xdr:rowOff>
    </xdr:from>
    <xdr:ext cx="2778517" cy="194412"/>
    <mc:AlternateContent xmlns:mc="http://schemas.openxmlformats.org/markup-compatibility/2006" xmlns:a14="http://schemas.microsoft.com/office/drawing/2010/main">
      <mc:Choice Requires="a14">
        <xdr:sp macro="" textlink="">
          <xdr:nvSpPr>
            <xdr:cNvPr id="318" name="TextBox 317">
              <a:extLst>
                <a:ext uri="{FF2B5EF4-FFF2-40B4-BE49-F238E27FC236}">
                  <a16:creationId xmlns:a16="http://schemas.microsoft.com/office/drawing/2014/main" xmlns="" id="{FA480F54-93E6-4E39-8BCE-D6F7FF811622}"/>
                </a:ext>
              </a:extLst>
            </xdr:cNvPr>
            <xdr:cNvSpPr txBox="1"/>
          </xdr:nvSpPr>
          <xdr:spPr>
            <a:xfrm>
              <a:off x="1610783" y="39772800"/>
              <a:ext cx="2778517"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8" name="TextBox 317">
              <a:extLst>
                <a:ext uri="{FF2B5EF4-FFF2-40B4-BE49-F238E27FC236}">
                  <a16:creationId xmlns:a16="http://schemas.microsoft.com/office/drawing/2014/main" id="{FA480F54-93E6-4E39-8BCE-D6F7FF811622}"/>
                </a:ext>
              </a:extLst>
            </xdr:cNvPr>
            <xdr:cNvSpPr txBox="1"/>
          </xdr:nvSpPr>
          <xdr:spPr>
            <a:xfrm>
              <a:off x="1610783" y="39772800"/>
              <a:ext cx="2778517"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𝐶𝑉𝐽𝑃𝐻〗_𝐿𝑆=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𝑝∗(𝑇_(𝐽𝑋−𝑚𝑎𝑥−𝐿𝑆)−𝑇_𝑟𝑜𝑜𝑚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232621</xdr:colOff>
      <xdr:row>99</xdr:row>
      <xdr:rowOff>224154</xdr:rowOff>
    </xdr:from>
    <xdr:ext cx="2659190" cy="194412"/>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xmlns="" id="{22D7627D-507B-4259-9596-2ACBF24A89B1}"/>
                </a:ext>
              </a:extLst>
            </xdr:cNvPr>
            <xdr:cNvSpPr txBox="1"/>
          </xdr:nvSpPr>
          <xdr:spPr>
            <a:xfrm>
              <a:off x="1587288" y="38976087"/>
              <a:ext cx="26591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𝑙𝑧𝑎</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19" name="TextBox 318">
              <a:extLst>
                <a:ext uri="{FF2B5EF4-FFF2-40B4-BE49-F238E27FC236}">
                  <a16:creationId xmlns:a16="http://schemas.microsoft.com/office/drawing/2014/main" id="{22D7627D-507B-4259-9596-2ACBF24A89B1}"/>
                </a:ext>
              </a:extLst>
            </xdr:cNvPr>
            <xdr:cNvSpPr txBox="1"/>
          </xdr:nvSpPr>
          <xdr:spPr>
            <a:xfrm>
              <a:off x="1587288" y="38976087"/>
              <a:ext cx="2659190"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𝐶𝑉𝐽𝑃𝐼〗_𝐻𝑆=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𝑝∗(𝑇_(𝐽𝑋−𝑙𝑧𝑎−𝐻𝑆)−𝑇_𝑟𝑜𝑜𝑚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296756</xdr:colOff>
      <xdr:row>97</xdr:row>
      <xdr:rowOff>220555</xdr:rowOff>
    </xdr:from>
    <xdr:ext cx="2677015" cy="194412"/>
    <mc:AlternateContent xmlns:mc="http://schemas.openxmlformats.org/markup-compatibility/2006" xmlns:a14="http://schemas.microsoft.com/office/drawing/2010/main">
      <mc:Choice Requires="a14">
        <xdr:sp macro="" textlink="">
          <xdr:nvSpPr>
            <xdr:cNvPr id="320" name="TextBox 319">
              <a:extLst>
                <a:ext uri="{FF2B5EF4-FFF2-40B4-BE49-F238E27FC236}">
                  <a16:creationId xmlns:a16="http://schemas.microsoft.com/office/drawing/2014/main" xmlns="" id="{A14FD6FC-B149-4268-9BF9-F62F8B32BD3F}"/>
                </a:ext>
              </a:extLst>
            </xdr:cNvPr>
            <xdr:cNvSpPr txBox="1"/>
          </xdr:nvSpPr>
          <xdr:spPr>
            <a:xfrm>
              <a:off x="1651423" y="38142755"/>
              <a:ext cx="2677015"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20" name="TextBox 319">
              <a:extLst>
                <a:ext uri="{FF2B5EF4-FFF2-40B4-BE49-F238E27FC236}">
                  <a16:creationId xmlns:a16="http://schemas.microsoft.com/office/drawing/2014/main" id="{A14FD6FC-B149-4268-9BF9-F62F8B32BD3F}"/>
                </a:ext>
              </a:extLst>
            </xdr:cNvPr>
            <xdr:cNvSpPr txBox="1"/>
          </xdr:nvSpPr>
          <xdr:spPr>
            <a:xfrm>
              <a:off x="1651423" y="38142755"/>
              <a:ext cx="2677015"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𝐶𝑉𝐽𝑃𝐶〗_𝐻𝑆=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𝑝∗(𝑇_(𝐽𝑋−𝑚𝑖𝑛−𝐻𝑆)−𝑇_𝑟𝑜𝑜𝑚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338243</xdr:colOff>
      <xdr:row>95</xdr:row>
      <xdr:rowOff>233678</xdr:rowOff>
    </xdr:from>
    <xdr:ext cx="2711896" cy="194412"/>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xmlns="" id="{F5AC8F61-D0B7-4B21-9E14-0B7D2BDBB263}"/>
                </a:ext>
              </a:extLst>
            </xdr:cNvPr>
            <xdr:cNvSpPr txBox="1"/>
          </xdr:nvSpPr>
          <xdr:spPr>
            <a:xfrm>
              <a:off x="1692910" y="37326145"/>
              <a:ext cx="271189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𝐶𝑉𝐽𝑃𝐻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𝜆</m:t>
                        </m:r>
                      </m:e>
                      <m:sub>
                        <m:r>
                          <a:rPr lang="en-US" sz="1100" b="0" i="1">
                            <a:latin typeface="Cambria Math" panose="02040503050406030204" pitchFamily="18" charset="0"/>
                          </a:rPr>
                          <m:t>𝑝</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𝐽𝑋</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𝑟𝑜𝑜𝑚</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𝛼</m:t>
                        </m:r>
                      </m:e>
                      <m:sub>
                        <m:r>
                          <a:rPr lang="en-US" sz="1100" b="0" i="1">
                            <a:latin typeface="Cambria Math" panose="02040503050406030204" pitchFamily="18" charset="0"/>
                          </a:rPr>
                          <m:t>h𝑠</m:t>
                        </m:r>
                      </m:sub>
                    </m:sSub>
                  </m:oMath>
                </m:oMathPara>
              </a14:m>
              <a:endParaRPr lang="en-US" sz="1100"/>
            </a:p>
          </xdr:txBody>
        </xdr:sp>
      </mc:Choice>
      <mc:Fallback xmlns="">
        <xdr:sp macro="" textlink="">
          <xdr:nvSpPr>
            <xdr:cNvPr id="321" name="TextBox 320">
              <a:extLst>
                <a:ext uri="{FF2B5EF4-FFF2-40B4-BE49-F238E27FC236}">
                  <a16:creationId xmlns:a16="http://schemas.microsoft.com/office/drawing/2014/main" id="{F5AC8F61-D0B7-4B21-9E14-0B7D2BDBB263}"/>
                </a:ext>
              </a:extLst>
            </xdr:cNvPr>
            <xdr:cNvSpPr txBox="1"/>
          </xdr:nvSpPr>
          <xdr:spPr>
            <a:xfrm>
              <a:off x="1692910" y="37326145"/>
              <a:ext cx="271189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𝐶𝑉𝐽𝑃𝐻〗_𝐻𝑆=</a:t>
              </a:r>
              <a:r>
                <a:rPr lang="en-US" sz="1100" b="0" i="0">
                  <a:latin typeface="Cambria Math" panose="02040503050406030204" pitchFamily="18" charset="0"/>
                  <a:ea typeface="Cambria Math" panose="02040503050406030204" pitchFamily="18" charset="0"/>
                </a:rPr>
                <a:t>𝜆_</a:t>
              </a:r>
              <a:r>
                <a:rPr lang="en-US" sz="1100" b="0" i="0">
                  <a:latin typeface="Cambria Math" panose="02040503050406030204" pitchFamily="18" charset="0"/>
                </a:rPr>
                <a:t>𝑝∗(𝑇_(𝐽𝑋−𝑚𝑎𝑥−𝐻𝑆)−𝑇_𝑟𝑜𝑜𝑚 )∗</a:t>
              </a:r>
              <a:r>
                <a:rPr lang="en-US" sz="1100" b="0" i="0">
                  <a:latin typeface="Cambria Math" panose="02040503050406030204" pitchFamily="18" charset="0"/>
                  <a:ea typeface="Cambria Math" panose="02040503050406030204" pitchFamily="18" charset="0"/>
                </a:rPr>
                <a:t>𝛼_</a:t>
              </a:r>
              <a:r>
                <a:rPr lang="en-US" sz="1100" b="0" i="0">
                  <a:latin typeface="Cambria Math" panose="02040503050406030204" pitchFamily="18" charset="0"/>
                </a:rPr>
                <a:t>ℎ𝑠</a:t>
              </a:r>
              <a:endParaRPr lang="en-US" sz="1100"/>
            </a:p>
          </xdr:txBody>
        </xdr:sp>
      </mc:Fallback>
    </mc:AlternateContent>
    <xdr:clientData/>
  </xdr:oneCellAnchor>
  <xdr:oneCellAnchor>
    <xdr:from>
      <xdr:col>2</xdr:col>
      <xdr:colOff>114722</xdr:colOff>
      <xdr:row>59</xdr:row>
      <xdr:rowOff>186478</xdr:rowOff>
    </xdr:from>
    <xdr:ext cx="7084312" cy="175369"/>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xmlns="" id="{E35ACA5C-4349-4A67-81E9-869511F5D920}"/>
                </a:ext>
              </a:extLst>
            </xdr:cNvPr>
            <xdr:cNvSpPr txBox="1"/>
          </xdr:nvSpPr>
          <xdr:spPr>
            <a:xfrm>
              <a:off x="1469389" y="22343745"/>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E35ACA5C-4349-4A67-81E9-869511F5D920}"/>
                </a:ext>
              </a:extLst>
            </xdr:cNvPr>
            <xdr:cNvSpPr txBox="1"/>
          </xdr:nvSpPr>
          <xdr:spPr>
            <a:xfrm>
              <a:off x="1469389" y="22343745"/>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𝑁𝐸𝑆𝐷𝐻〗_𝐻𝑆=21694∗(〖𝐶𝑉𝐽𝑆𝐻〗_𝐻𝑆+〖𝐶𝑉𝑅𝐻𝐴〗_𝐻𝑆 )^3−376.64∗(〖𝐶𝑉𝐽𝑆𝐻〗_𝐻𝑆+〖𝐶𝑉𝑅𝐻𝐴〗_𝐻𝑆 )^2+134.9∗(〖𝐶𝑉𝐽𝑆𝐻〗_𝐻𝑆+〖𝐶𝑉𝑅𝐻𝐴〗_𝐻𝑆)</a:t>
              </a:r>
              <a:endParaRPr lang="en-US" sz="1100"/>
            </a:p>
          </xdr:txBody>
        </xdr:sp>
      </mc:Fallback>
    </mc:AlternateContent>
    <xdr:clientData/>
  </xdr:oneCellAnchor>
  <xdr:oneCellAnchor>
    <xdr:from>
      <xdr:col>2</xdr:col>
      <xdr:colOff>83607</xdr:colOff>
      <xdr:row>61</xdr:row>
      <xdr:rowOff>197697</xdr:rowOff>
    </xdr:from>
    <xdr:ext cx="6954596" cy="175369"/>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xmlns="" id="{6180F4F0-C1A3-4F00-9FC0-20A979268E61}"/>
                </a:ext>
              </a:extLst>
            </xdr:cNvPr>
            <xdr:cNvSpPr txBox="1"/>
          </xdr:nvSpPr>
          <xdr:spPr>
            <a:xfrm>
              <a:off x="1438274" y="23184697"/>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3" name="TextBox 322">
              <a:extLst>
                <a:ext uri="{FF2B5EF4-FFF2-40B4-BE49-F238E27FC236}">
                  <a16:creationId xmlns:a16="http://schemas.microsoft.com/office/drawing/2014/main" id="{6180F4F0-C1A3-4F00-9FC0-20A979268E61}"/>
                </a:ext>
              </a:extLst>
            </xdr:cNvPr>
            <xdr:cNvSpPr txBox="1"/>
          </xdr:nvSpPr>
          <xdr:spPr>
            <a:xfrm>
              <a:off x="1438274" y="23184697"/>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𝑁𝐸𝑆𝐷𝐶〗_𝐻𝑆=21694∗(〖𝐶𝑉𝐽𝑆𝐶〗_𝐻𝑆+〖𝐶𝑉𝑅𝐶𝐴〗_𝐻𝑆 )^3−376.64∗(〖𝐶𝑉𝐽𝑆𝐶〗_𝐻𝑆+〖𝐶𝑉𝑅𝐶𝐴〗_𝐻𝑆 )^2+134.9∗(〖𝐶𝑉𝐽𝑆𝐶〗_𝐻𝑆+〖𝐶𝑉𝑅𝐶𝐴〗_𝐻𝑆)</a:t>
              </a:r>
              <a:endParaRPr lang="en-US" sz="1100"/>
            </a:p>
          </xdr:txBody>
        </xdr:sp>
      </mc:Fallback>
    </mc:AlternateContent>
    <xdr:clientData/>
  </xdr:oneCellAnchor>
  <xdr:oneCellAnchor>
    <xdr:from>
      <xdr:col>2</xdr:col>
      <xdr:colOff>79797</xdr:colOff>
      <xdr:row>63</xdr:row>
      <xdr:rowOff>140336</xdr:rowOff>
    </xdr:from>
    <xdr:ext cx="6686125" cy="175369"/>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xmlns="" id="{1788C259-3192-4226-8C8C-E1B5B4D38DC2}"/>
                </a:ext>
              </a:extLst>
            </xdr:cNvPr>
            <xdr:cNvSpPr txBox="1"/>
          </xdr:nvSpPr>
          <xdr:spPr>
            <a:xfrm>
              <a:off x="1434464" y="23957069"/>
              <a:ext cx="668612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4" name="TextBox 323">
              <a:extLst>
                <a:ext uri="{FF2B5EF4-FFF2-40B4-BE49-F238E27FC236}">
                  <a16:creationId xmlns:a16="http://schemas.microsoft.com/office/drawing/2014/main" id="{1788C259-3192-4226-8C8C-E1B5B4D38DC2}"/>
                </a:ext>
              </a:extLst>
            </xdr:cNvPr>
            <xdr:cNvSpPr txBox="1"/>
          </xdr:nvSpPr>
          <xdr:spPr>
            <a:xfrm>
              <a:off x="1434464" y="23957069"/>
              <a:ext cx="668612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𝑁𝐸𝑆𝐷𝐼〗_𝐻𝑆=21694∗(〖𝐶𝑉𝐽𝑆𝐼〗_𝐻𝑆+〖𝐶𝑉𝑅𝐼𝐴〗_𝐻𝑆 )^3−376.64∗(〖𝐶𝑉𝐽𝑆𝐼〗_𝐻𝑆+〖𝐶𝑉𝑅𝐼𝐴〗_𝐻𝑆 )^2+134.9∗(〖𝐶𝑉𝐽𝑆𝐼〗_𝐻𝑆+〖𝐶𝑉𝑅𝐼𝐴〗_𝐻𝑆)</a:t>
              </a:r>
              <a:endParaRPr lang="en-US" sz="1100"/>
            </a:p>
          </xdr:txBody>
        </xdr:sp>
      </mc:Fallback>
    </mc:AlternateContent>
    <xdr:clientData/>
  </xdr:oneCellAnchor>
  <xdr:oneCellAnchor>
    <xdr:from>
      <xdr:col>2</xdr:col>
      <xdr:colOff>16933</xdr:colOff>
      <xdr:row>65</xdr:row>
      <xdr:rowOff>211667</xdr:rowOff>
    </xdr:from>
    <xdr:ext cx="7084312" cy="175369"/>
    <mc:AlternateContent xmlns:mc="http://schemas.openxmlformats.org/markup-compatibility/2006" xmlns:a14="http://schemas.microsoft.com/office/drawing/2010/main">
      <mc:Choice Requires="a14">
        <xdr:sp macro="" textlink="">
          <xdr:nvSpPr>
            <xdr:cNvPr id="326" name="TextBox 325">
              <a:extLst>
                <a:ext uri="{FF2B5EF4-FFF2-40B4-BE49-F238E27FC236}">
                  <a16:creationId xmlns:a16="http://schemas.microsoft.com/office/drawing/2014/main" xmlns="" id="{C08A54F5-58BD-4BF8-B466-54CB0DDBCF44}"/>
                </a:ext>
              </a:extLst>
            </xdr:cNvPr>
            <xdr:cNvSpPr txBox="1"/>
          </xdr:nvSpPr>
          <xdr:spPr>
            <a:xfrm>
              <a:off x="1371600" y="24858134"/>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6" name="TextBox 325">
              <a:extLst>
                <a:ext uri="{FF2B5EF4-FFF2-40B4-BE49-F238E27FC236}">
                  <a16:creationId xmlns:a16="http://schemas.microsoft.com/office/drawing/2014/main" id="{C08A54F5-58BD-4BF8-B466-54CB0DDBCF44}"/>
                </a:ext>
              </a:extLst>
            </xdr:cNvPr>
            <xdr:cNvSpPr txBox="1"/>
          </xdr:nvSpPr>
          <xdr:spPr>
            <a:xfrm>
              <a:off x="1371600" y="24858134"/>
              <a:ext cx="708431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𝑁𝐸𝑆𝐷𝐻〗_𝐿𝑆=21694∗(〖𝐶𝑉𝐽𝑆𝐻〗_𝐿𝑆+〖𝐶𝑉𝑅𝐻𝐴〗_𝐿𝑆 )^3−376.64∗(〖𝐶𝑉𝐽𝑆𝐻〗_𝐿𝑆+〖𝐶𝑉𝑅𝐻𝐴〗_𝐿𝑆 )^2+134.9∗(〖𝐶𝑉𝐽𝑆𝐻〗_𝐿𝑆+〖𝐶𝑉𝑅𝐻𝐴〗_𝐿𝑆)</a:t>
              </a:r>
              <a:endParaRPr lang="en-US" sz="1100"/>
            </a:p>
          </xdr:txBody>
        </xdr:sp>
      </mc:Fallback>
    </mc:AlternateContent>
    <xdr:clientData/>
  </xdr:oneCellAnchor>
  <xdr:oneCellAnchor>
    <xdr:from>
      <xdr:col>2</xdr:col>
      <xdr:colOff>90169</xdr:colOff>
      <xdr:row>67</xdr:row>
      <xdr:rowOff>144992</xdr:rowOff>
    </xdr:from>
    <xdr:ext cx="6954596" cy="175369"/>
    <mc:AlternateContent xmlns:mc="http://schemas.openxmlformats.org/markup-compatibility/2006" xmlns:a14="http://schemas.microsoft.com/office/drawing/2010/main">
      <mc:Choice Requires="a14">
        <xdr:sp macro="" textlink="">
          <xdr:nvSpPr>
            <xdr:cNvPr id="327" name="TextBox 326">
              <a:extLst>
                <a:ext uri="{FF2B5EF4-FFF2-40B4-BE49-F238E27FC236}">
                  <a16:creationId xmlns:a16="http://schemas.microsoft.com/office/drawing/2014/main" xmlns="" id="{BA4DC501-219C-4741-B088-87AF40CB21B2}"/>
                </a:ext>
              </a:extLst>
            </xdr:cNvPr>
            <xdr:cNvSpPr txBox="1"/>
          </xdr:nvSpPr>
          <xdr:spPr>
            <a:xfrm>
              <a:off x="1444836" y="25621192"/>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7" name="TextBox 326">
              <a:extLst>
                <a:ext uri="{FF2B5EF4-FFF2-40B4-BE49-F238E27FC236}">
                  <a16:creationId xmlns:a16="http://schemas.microsoft.com/office/drawing/2014/main" id="{BA4DC501-219C-4741-B088-87AF40CB21B2}"/>
                </a:ext>
              </a:extLst>
            </xdr:cNvPr>
            <xdr:cNvSpPr txBox="1"/>
          </xdr:nvSpPr>
          <xdr:spPr>
            <a:xfrm>
              <a:off x="1444836" y="25621192"/>
              <a:ext cx="695459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𝑁𝐸𝑆𝐷𝐶〗_𝐿𝑆=21694∗(〖𝐶𝑉𝐽𝑆𝐶〗_𝐿𝑆+〖𝐶𝑉𝑅𝐶𝐴〗_𝐿𝑆 )^3−376.64∗(〖𝐶𝑉𝐽𝑆𝐶〗_𝐿𝑆+〖𝐶𝑉𝑅𝐶𝐴〗_𝐿𝑆 )^2+134.9∗(〖𝐶𝑉𝐽𝑆𝐶〗_𝐿𝑆+〖𝐶𝑉𝑅𝐶𝐴〗_𝐿𝑆)</a:t>
              </a:r>
              <a:endParaRPr lang="en-US" sz="1100"/>
            </a:p>
          </xdr:txBody>
        </xdr:sp>
      </mc:Fallback>
    </mc:AlternateContent>
    <xdr:clientData/>
  </xdr:oneCellAnchor>
  <xdr:oneCellAnchor>
    <xdr:from>
      <xdr:col>2</xdr:col>
      <xdr:colOff>185207</xdr:colOff>
      <xdr:row>69</xdr:row>
      <xdr:rowOff>181822</xdr:rowOff>
    </xdr:from>
    <xdr:ext cx="6531660" cy="175369"/>
    <mc:AlternateContent xmlns:mc="http://schemas.openxmlformats.org/markup-compatibility/2006" xmlns:a14="http://schemas.microsoft.com/office/drawing/2010/main">
      <mc:Choice Requires="a14">
        <xdr:sp macro="" textlink="">
          <xdr:nvSpPr>
            <xdr:cNvPr id="328" name="TextBox 327">
              <a:extLst>
                <a:ext uri="{FF2B5EF4-FFF2-40B4-BE49-F238E27FC236}">
                  <a16:creationId xmlns:a16="http://schemas.microsoft.com/office/drawing/2014/main" xmlns="" id="{E8AF5BE0-415E-4827-B8BA-B12A93C60F41}"/>
                </a:ext>
              </a:extLst>
            </xdr:cNvPr>
            <xdr:cNvSpPr txBox="1"/>
          </xdr:nvSpPr>
          <xdr:spPr>
            <a:xfrm>
              <a:off x="1539874" y="26487755"/>
              <a:ext cx="653166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𝑁𝐸𝑆𝐷𝐼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=21694∗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−376.64∗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+134.9∗(</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8" name="TextBox 327">
              <a:extLst>
                <a:ext uri="{FF2B5EF4-FFF2-40B4-BE49-F238E27FC236}">
                  <a16:creationId xmlns:a16="http://schemas.microsoft.com/office/drawing/2014/main" id="{E8AF5BE0-415E-4827-B8BA-B12A93C60F41}"/>
                </a:ext>
              </a:extLst>
            </xdr:cNvPr>
            <xdr:cNvSpPr txBox="1"/>
          </xdr:nvSpPr>
          <xdr:spPr>
            <a:xfrm>
              <a:off x="1539874" y="26487755"/>
              <a:ext cx="653166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𝑁𝐸𝑆𝐷𝐼〗_𝐿𝑆=21694∗(〖𝐶𝑉𝐽𝑆𝐼〗_𝐿𝑆+〖𝐶𝑉𝑅𝐼𝐴〗_𝐿𝑆 )^3−376.64∗(〖𝐶𝑉𝐽𝑆𝐼〗_𝐿𝑆+〖𝐶𝑉𝑅𝐼𝐴〗_𝐿𝑆 )^2+134.9∗(〖𝐶𝑉𝐽𝑆𝐼〗_𝐿𝑆+〖𝐶𝑉𝑅𝐼𝐴〗_𝐿𝑆)</a:t>
              </a:r>
              <a:endParaRPr lang="en-US" sz="1100"/>
            </a:p>
          </xdr:txBody>
        </xdr:sp>
      </mc:Fallback>
    </mc:AlternateContent>
    <xdr:clientData/>
  </xdr:oneCellAnchor>
  <xdr:oneCellAnchor>
    <xdr:from>
      <xdr:col>2</xdr:col>
      <xdr:colOff>0</xdr:colOff>
      <xdr:row>71</xdr:row>
      <xdr:rowOff>225002</xdr:rowOff>
    </xdr:from>
    <xdr:ext cx="7489871" cy="175369"/>
    <mc:AlternateContent xmlns:mc="http://schemas.openxmlformats.org/markup-compatibility/2006" xmlns:a14="http://schemas.microsoft.com/office/drawing/2010/main">
      <mc:Choice Requires="a14">
        <xdr:sp macro="" textlink="">
          <xdr:nvSpPr>
            <xdr:cNvPr id="329" name="TextBox 328">
              <a:extLst>
                <a:ext uri="{FF2B5EF4-FFF2-40B4-BE49-F238E27FC236}">
                  <a16:creationId xmlns:a16="http://schemas.microsoft.com/office/drawing/2014/main" xmlns="" id="{20276093-0FDF-4547-86BF-0D352CBBE610}"/>
                </a:ext>
              </a:extLst>
            </xdr:cNvPr>
            <xdr:cNvSpPr txBox="1"/>
          </xdr:nvSpPr>
          <xdr:spPr>
            <a:xfrm>
              <a:off x="1354667" y="27360669"/>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29" name="TextBox 328">
              <a:extLst>
                <a:ext uri="{FF2B5EF4-FFF2-40B4-BE49-F238E27FC236}">
                  <a16:creationId xmlns:a16="http://schemas.microsoft.com/office/drawing/2014/main" id="{20276093-0FDF-4547-86BF-0D352CBBE610}"/>
                </a:ext>
              </a:extLst>
            </xdr:cNvPr>
            <xdr:cNvSpPr txBox="1"/>
          </xdr:nvSpPr>
          <xdr:spPr>
            <a:xfrm>
              <a:off x="1354667" y="27360669"/>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𝑀𝑖𝑛𝐸𝑆𝐷𝐻〗_𝐻𝑆=13016.14∗(〖𝐶𝑉𝐽𝑆𝐻〗_𝐻𝑆+〖𝐶𝑉𝑅𝐻𝐴〗_𝐻𝑆 )^3−225.984∗(〖𝐶𝑉𝐽𝑆𝐻〗_𝐻𝑆+〖𝐶𝑉𝑅𝐻𝐴〗_𝐻𝑆 )^2+80.94∗(〖𝐶𝑉𝐽𝑆𝐻〗_𝐻𝑆+〖𝐶𝑉𝑅𝐻𝐴〗_𝐻𝑆)</a:t>
              </a:r>
              <a:endParaRPr lang="en-US" sz="1100"/>
            </a:p>
          </xdr:txBody>
        </xdr:sp>
      </mc:Fallback>
    </mc:AlternateContent>
    <xdr:clientData/>
  </xdr:oneCellAnchor>
  <xdr:oneCellAnchor>
    <xdr:from>
      <xdr:col>2</xdr:col>
      <xdr:colOff>4657</xdr:colOff>
      <xdr:row>73</xdr:row>
      <xdr:rowOff>186479</xdr:rowOff>
    </xdr:from>
    <xdr:ext cx="7360156" cy="175369"/>
    <mc:AlternateContent xmlns:mc="http://schemas.openxmlformats.org/markup-compatibility/2006" xmlns:a14="http://schemas.microsoft.com/office/drawing/2010/main">
      <mc:Choice Requires="a14">
        <xdr:sp macro="" textlink="">
          <xdr:nvSpPr>
            <xdr:cNvPr id="330" name="TextBox 329">
              <a:extLst>
                <a:ext uri="{FF2B5EF4-FFF2-40B4-BE49-F238E27FC236}">
                  <a16:creationId xmlns:a16="http://schemas.microsoft.com/office/drawing/2014/main" xmlns="" id="{D380E824-4998-4BA3-96A5-082E81C8834F}"/>
                </a:ext>
              </a:extLst>
            </xdr:cNvPr>
            <xdr:cNvSpPr txBox="1"/>
          </xdr:nvSpPr>
          <xdr:spPr>
            <a:xfrm>
              <a:off x="1359324" y="281518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0" name="TextBox 329">
              <a:extLst>
                <a:ext uri="{FF2B5EF4-FFF2-40B4-BE49-F238E27FC236}">
                  <a16:creationId xmlns:a16="http://schemas.microsoft.com/office/drawing/2014/main" id="{D380E824-4998-4BA3-96A5-082E81C8834F}"/>
                </a:ext>
              </a:extLst>
            </xdr:cNvPr>
            <xdr:cNvSpPr txBox="1"/>
          </xdr:nvSpPr>
          <xdr:spPr>
            <a:xfrm>
              <a:off x="1359324" y="281518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𝑀𝑖𝑛𝐸𝑆𝐷𝐶〗_𝐻𝑆=13016.14∗(〖𝐶𝑉𝐽𝑆𝐶〗_𝐻𝑆+〖𝐶𝑉𝑅𝐶𝐴〗_𝐻𝑆 )^3−225.984∗(〖𝐶𝑉𝐽𝑆𝐶〗_𝐻𝑆+〖𝐶𝑉𝑅𝐶𝐴〗_𝐻𝑆 )^2+80.94∗(〖𝐶𝑉𝐽𝑆𝐶〗_𝐻𝑆+〖𝐶𝑉𝑅𝐶𝐴〗_𝐻𝑆)</a:t>
              </a:r>
              <a:endParaRPr lang="en-US" sz="1100"/>
            </a:p>
          </xdr:txBody>
        </xdr:sp>
      </mc:Fallback>
    </mc:AlternateContent>
    <xdr:clientData/>
  </xdr:oneCellAnchor>
  <xdr:oneCellAnchor>
    <xdr:from>
      <xdr:col>2</xdr:col>
      <xdr:colOff>172931</xdr:colOff>
      <xdr:row>75</xdr:row>
      <xdr:rowOff>240877</xdr:rowOff>
    </xdr:from>
    <xdr:ext cx="7145161" cy="175369"/>
    <mc:AlternateContent xmlns:mc="http://schemas.openxmlformats.org/markup-compatibility/2006" xmlns:a14="http://schemas.microsoft.com/office/drawing/2010/main">
      <mc:Choice Requires="a14">
        <xdr:sp macro="" textlink="">
          <xdr:nvSpPr>
            <xdr:cNvPr id="331" name="TextBox 330">
              <a:extLst>
                <a:ext uri="{FF2B5EF4-FFF2-40B4-BE49-F238E27FC236}">
                  <a16:creationId xmlns:a16="http://schemas.microsoft.com/office/drawing/2014/main" xmlns="" id="{7C069AD2-0DBF-4853-930E-36869FC84327}"/>
                </a:ext>
              </a:extLst>
            </xdr:cNvPr>
            <xdr:cNvSpPr txBox="1"/>
          </xdr:nvSpPr>
          <xdr:spPr>
            <a:xfrm>
              <a:off x="2441998" y="29814944"/>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1" name="TextBox 330">
              <a:extLst>
                <a:ext uri="{FF2B5EF4-FFF2-40B4-BE49-F238E27FC236}">
                  <a16:creationId xmlns:a16="http://schemas.microsoft.com/office/drawing/2014/main" id="{7C069AD2-0DBF-4853-930E-36869FC84327}"/>
                </a:ext>
              </a:extLst>
            </xdr:cNvPr>
            <xdr:cNvSpPr txBox="1"/>
          </xdr:nvSpPr>
          <xdr:spPr>
            <a:xfrm>
              <a:off x="2441998" y="29814944"/>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𝑀𝑖𝑛𝐸𝑆𝐷𝐼〗_𝐻𝑆=13016.14∗(〖𝐶𝑉𝐽𝑆𝐼〗_𝐻𝑆+〖𝐶𝑉𝑅𝐼𝐴〗_𝐻𝑆 )^3−225.984∗(〖𝐶𝑉𝐽𝑆𝐼〗_𝐻𝑆+〖𝐶𝑉𝑅𝐼𝐴〗_𝐻𝑆 )^2+80.94∗(〖𝐶𝑉𝐽𝑆𝐼〗_𝐻𝑆+〖𝐶𝑉𝑅𝐼𝐴〗_𝐻𝑆)</a:t>
              </a:r>
              <a:endParaRPr lang="en-US" sz="1100"/>
            </a:p>
          </xdr:txBody>
        </xdr:sp>
      </mc:Fallback>
    </mc:AlternateContent>
    <xdr:clientData/>
  </xdr:oneCellAnchor>
  <xdr:oneCellAnchor>
    <xdr:from>
      <xdr:col>2</xdr:col>
      <xdr:colOff>50800</xdr:colOff>
      <xdr:row>77</xdr:row>
      <xdr:rowOff>177801</xdr:rowOff>
    </xdr:from>
    <xdr:ext cx="7489871" cy="175369"/>
    <mc:AlternateContent xmlns:mc="http://schemas.openxmlformats.org/markup-compatibility/2006" xmlns:a14="http://schemas.microsoft.com/office/drawing/2010/main">
      <mc:Choice Requires="a14">
        <xdr:sp macro="" textlink="">
          <xdr:nvSpPr>
            <xdr:cNvPr id="332" name="TextBox 331">
              <a:extLst>
                <a:ext uri="{FF2B5EF4-FFF2-40B4-BE49-F238E27FC236}">
                  <a16:creationId xmlns:a16="http://schemas.microsoft.com/office/drawing/2014/main" xmlns="" id="{BCC5560F-10CD-44AD-B40D-89D59B2E482B}"/>
                </a:ext>
              </a:extLst>
            </xdr:cNvPr>
            <xdr:cNvSpPr txBox="1"/>
          </xdr:nvSpPr>
          <xdr:spPr>
            <a:xfrm>
              <a:off x="2319867" y="30581601"/>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2" name="TextBox 331">
              <a:extLst>
                <a:ext uri="{FF2B5EF4-FFF2-40B4-BE49-F238E27FC236}">
                  <a16:creationId xmlns:a16="http://schemas.microsoft.com/office/drawing/2014/main" id="{BCC5560F-10CD-44AD-B40D-89D59B2E482B}"/>
                </a:ext>
              </a:extLst>
            </xdr:cNvPr>
            <xdr:cNvSpPr txBox="1"/>
          </xdr:nvSpPr>
          <xdr:spPr>
            <a:xfrm>
              <a:off x="2319867" y="30581601"/>
              <a:ext cx="74898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𝑀𝑖𝑛𝐸𝑆𝐷𝐻〗_𝐿𝑆=13016.14∗(〖𝐶𝑉𝐽𝑆𝐻〗_𝐿𝑆+〖𝐶𝑉𝑅𝐻𝐴〗_𝐿𝑆 )^3−225.984∗(〖𝐶𝑉𝐽𝑆𝐻〗_𝐿𝑆+〖𝐶𝑉𝑅𝐻𝐴〗_𝐿𝑆 )^2+80.94∗(〖𝐶𝑉𝐽𝑆𝐻〗_𝐿𝑆+〖𝐶𝑉𝑅𝐻𝐴〗_𝐿𝑆)</a:t>
              </a:r>
              <a:endParaRPr lang="en-US" sz="1100"/>
            </a:p>
          </xdr:txBody>
        </xdr:sp>
      </mc:Fallback>
    </mc:AlternateContent>
    <xdr:clientData/>
  </xdr:oneCellAnchor>
  <xdr:oneCellAnchor>
    <xdr:from>
      <xdr:col>2</xdr:col>
      <xdr:colOff>13124</xdr:colOff>
      <xdr:row>79</xdr:row>
      <xdr:rowOff>135679</xdr:rowOff>
    </xdr:from>
    <xdr:ext cx="7360156" cy="175369"/>
    <mc:AlternateContent xmlns:mc="http://schemas.openxmlformats.org/markup-compatibility/2006" xmlns:a14="http://schemas.microsoft.com/office/drawing/2010/main">
      <mc:Choice Requires="a14">
        <xdr:sp macro="" textlink="">
          <xdr:nvSpPr>
            <xdr:cNvPr id="333" name="TextBox 332">
              <a:extLst>
                <a:ext uri="{FF2B5EF4-FFF2-40B4-BE49-F238E27FC236}">
                  <a16:creationId xmlns:a16="http://schemas.microsoft.com/office/drawing/2014/main" xmlns="" id="{2B07FD3C-BB19-46E4-8860-43B8C4C244F1}"/>
                </a:ext>
              </a:extLst>
            </xdr:cNvPr>
            <xdr:cNvSpPr txBox="1"/>
          </xdr:nvSpPr>
          <xdr:spPr>
            <a:xfrm>
              <a:off x="1367791" y="305902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3" name="TextBox 332">
              <a:extLst>
                <a:ext uri="{FF2B5EF4-FFF2-40B4-BE49-F238E27FC236}">
                  <a16:creationId xmlns:a16="http://schemas.microsoft.com/office/drawing/2014/main" id="{2B07FD3C-BB19-46E4-8860-43B8C4C244F1}"/>
                </a:ext>
              </a:extLst>
            </xdr:cNvPr>
            <xdr:cNvSpPr txBox="1"/>
          </xdr:nvSpPr>
          <xdr:spPr>
            <a:xfrm>
              <a:off x="1367791" y="30590279"/>
              <a:ext cx="7360156"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𝑀𝑖𝑛𝐸𝑆𝐷𝐶〗_𝐿𝑆=13016.14∗(〖𝐶𝑉𝐽𝑆𝐶〗_𝐿𝑆+〖𝐶𝑉𝑅𝐶𝐴〗_𝐿𝑆 )^3−225.984∗(〖𝐶𝑉𝐽𝑆𝐶〗_𝐿𝑆+〖𝐶𝑉𝑅𝐶𝐴〗_𝐿𝑆 )^2+80.94∗(〖𝐶𝑉𝐽𝑆𝐶〗_𝐿𝑆+〖𝐶𝑉𝑅𝐶𝐴〗_𝐿𝑆)</a:t>
              </a:r>
              <a:endParaRPr lang="en-US" sz="1100"/>
            </a:p>
          </xdr:txBody>
        </xdr:sp>
      </mc:Fallback>
    </mc:AlternateContent>
    <xdr:clientData/>
  </xdr:oneCellAnchor>
  <xdr:oneCellAnchor>
    <xdr:from>
      <xdr:col>2</xdr:col>
      <xdr:colOff>42333</xdr:colOff>
      <xdr:row>81</xdr:row>
      <xdr:rowOff>177800</xdr:rowOff>
    </xdr:from>
    <xdr:ext cx="7145161" cy="175369"/>
    <mc:AlternateContent xmlns:mc="http://schemas.openxmlformats.org/markup-compatibility/2006" xmlns:a14="http://schemas.microsoft.com/office/drawing/2010/main">
      <mc:Choice Requires="a14">
        <xdr:sp macro="" textlink="">
          <xdr:nvSpPr>
            <xdr:cNvPr id="334" name="TextBox 333">
              <a:extLst>
                <a:ext uri="{FF2B5EF4-FFF2-40B4-BE49-F238E27FC236}">
                  <a16:creationId xmlns:a16="http://schemas.microsoft.com/office/drawing/2014/main" xmlns="" id="{D49976D3-8AF3-452B-A4E2-68EB3645DA79}"/>
                </a:ext>
              </a:extLst>
            </xdr:cNvPr>
            <xdr:cNvSpPr txBox="1"/>
          </xdr:nvSpPr>
          <xdr:spPr>
            <a:xfrm>
              <a:off x="1397000" y="31462133"/>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𝑀𝑖𝑛𝐸𝑆𝐷𝐼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=13016.14∗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−225.984∗</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+80.94∗(</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4" name="TextBox 333">
              <a:extLst>
                <a:ext uri="{FF2B5EF4-FFF2-40B4-BE49-F238E27FC236}">
                  <a16:creationId xmlns:a16="http://schemas.microsoft.com/office/drawing/2014/main" id="{D49976D3-8AF3-452B-A4E2-68EB3645DA79}"/>
                </a:ext>
              </a:extLst>
            </xdr:cNvPr>
            <xdr:cNvSpPr txBox="1"/>
          </xdr:nvSpPr>
          <xdr:spPr>
            <a:xfrm>
              <a:off x="1397000" y="31462133"/>
              <a:ext cx="714516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𝑀𝑖𝑛𝐸𝑆𝐷𝐼〗_𝐿𝑆=13016.14∗(〖𝐶𝑉𝐽𝑆𝐼〗_𝐿𝑆+〖𝐶𝑉𝑅𝐼𝐴〗_𝐿𝑆 )^3−225.984∗(〖𝐶𝑉𝐽𝑆𝐼〗_𝐿𝑆+〖𝐶𝑉𝑅𝐼𝐴〗_𝐿𝑆 )^2+80.94∗(〖𝐶𝑉𝐽𝑆𝐼〗_𝐿𝑆+〖𝐶𝑉𝑅𝐼𝐴〗_𝐿𝑆)</a:t>
              </a:r>
              <a:endParaRPr lang="en-US" sz="1100"/>
            </a:p>
          </xdr:txBody>
        </xdr:sp>
      </mc:Fallback>
    </mc:AlternateContent>
    <xdr:clientData/>
  </xdr:oneCellAnchor>
  <xdr:oneCellAnchor>
    <xdr:from>
      <xdr:col>2</xdr:col>
      <xdr:colOff>33867</xdr:colOff>
      <xdr:row>83</xdr:row>
      <xdr:rowOff>186478</xdr:rowOff>
    </xdr:from>
    <xdr:ext cx="7703071" cy="175369"/>
    <mc:AlternateContent xmlns:mc="http://schemas.openxmlformats.org/markup-compatibility/2006" xmlns:a14="http://schemas.microsoft.com/office/drawing/2010/main">
      <mc:Choice Requires="a14">
        <xdr:sp macro="" textlink="">
          <xdr:nvSpPr>
            <xdr:cNvPr id="335" name="TextBox 334">
              <a:extLst>
                <a:ext uri="{FF2B5EF4-FFF2-40B4-BE49-F238E27FC236}">
                  <a16:creationId xmlns:a16="http://schemas.microsoft.com/office/drawing/2014/main" xmlns="" id="{DC3CB63E-765B-4DB2-96B6-A019B83EF7D1}"/>
                </a:ext>
              </a:extLst>
            </xdr:cNvPr>
            <xdr:cNvSpPr txBox="1"/>
          </xdr:nvSpPr>
          <xdr:spPr>
            <a:xfrm>
              <a:off x="1388534" y="32300545"/>
              <a:ext cx="77030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𝑀𝑎𝑥𝐸𝑆𝐷𝐻</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5" name="TextBox 334">
              <a:extLst>
                <a:ext uri="{FF2B5EF4-FFF2-40B4-BE49-F238E27FC236}">
                  <a16:creationId xmlns:a16="http://schemas.microsoft.com/office/drawing/2014/main" id="{DC3CB63E-765B-4DB2-96B6-A019B83EF7D1}"/>
                </a:ext>
              </a:extLst>
            </xdr:cNvPr>
            <xdr:cNvSpPr txBox="1"/>
          </xdr:nvSpPr>
          <xdr:spPr>
            <a:xfrm>
              <a:off x="1388534" y="32300545"/>
              <a:ext cx="7703071"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𝑀𝑎𝑥𝐸𝑆𝐷𝐻〗_𝐻𝑆=30371.6∗(〖𝐶𝑉𝐽𝑆𝐻〗_𝐻𝑆+〖𝐶𝑉𝑅𝐻𝐴〗_𝐻𝑆 )^3−527.296∗(〖𝐶𝑉𝐽𝑆𝐻〗_𝐻𝑆+〖𝐶𝑉𝑅𝐻𝐴〗_𝐻𝑆 )^2+188.86∗(〖𝐶𝑉𝐽𝑆𝐻〗_𝐻𝑆+〖𝐶𝑉𝑅𝐻𝐴〗_𝐻𝑆)</a:t>
              </a:r>
              <a:endParaRPr lang="en-US" sz="1100"/>
            </a:p>
          </xdr:txBody>
        </xdr:sp>
      </mc:Fallback>
    </mc:AlternateContent>
    <xdr:clientData/>
  </xdr:oneCellAnchor>
  <xdr:oneCellAnchor>
    <xdr:from>
      <xdr:col>2</xdr:col>
      <xdr:colOff>0</xdr:colOff>
      <xdr:row>85</xdr:row>
      <xdr:rowOff>181821</xdr:rowOff>
    </xdr:from>
    <xdr:ext cx="7480894" cy="175369"/>
    <mc:AlternateContent xmlns:mc="http://schemas.openxmlformats.org/markup-compatibility/2006" xmlns:a14="http://schemas.microsoft.com/office/drawing/2010/main">
      <mc:Choice Requires="a14">
        <xdr:sp macro="" textlink="">
          <xdr:nvSpPr>
            <xdr:cNvPr id="336" name="TextBox 335">
              <a:extLst>
                <a:ext uri="{FF2B5EF4-FFF2-40B4-BE49-F238E27FC236}">
                  <a16:creationId xmlns:a16="http://schemas.microsoft.com/office/drawing/2014/main" xmlns="" id="{114693CA-BAB0-47FD-AFB8-A5CC5B39F430}"/>
                </a:ext>
              </a:extLst>
            </xdr:cNvPr>
            <xdr:cNvSpPr txBox="1"/>
          </xdr:nvSpPr>
          <xdr:spPr>
            <a:xfrm>
              <a:off x="1354667" y="33125621"/>
              <a:ext cx="748089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𝑀𝑎𝑥𝐸𝑆𝐷𝐶</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6" name="TextBox 335">
              <a:extLst>
                <a:ext uri="{FF2B5EF4-FFF2-40B4-BE49-F238E27FC236}">
                  <a16:creationId xmlns:a16="http://schemas.microsoft.com/office/drawing/2014/main" id="{114693CA-BAB0-47FD-AFB8-A5CC5B39F430}"/>
                </a:ext>
              </a:extLst>
            </xdr:cNvPr>
            <xdr:cNvSpPr txBox="1"/>
          </xdr:nvSpPr>
          <xdr:spPr>
            <a:xfrm>
              <a:off x="1354667" y="33125621"/>
              <a:ext cx="748089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𝑀𝑎𝑥𝐸𝑆𝐷𝐶〗_𝐻𝑆=30371.6∗(〖𝐶𝑉𝐽𝑆𝐶〗_𝐻𝑆+〖𝐶𝑉𝑅𝐶𝐴〗_𝐻𝑆 )^3−527.296∗(〖𝐶𝑉𝐽𝑆𝐶〗_𝐻𝑆+〖𝐶𝑉𝑅𝐶𝐴〗_𝐻𝑆 )^2+188.86∗(〖𝐶𝑉𝐽𝑆𝐶〗_𝐻𝑆+〖𝐶𝑉𝑅𝐶𝐴〗_𝐻𝑆)</a:t>
              </a:r>
              <a:endParaRPr lang="en-US" sz="1100"/>
            </a:p>
          </xdr:txBody>
        </xdr:sp>
      </mc:Fallback>
    </mc:AlternateContent>
    <xdr:clientData/>
  </xdr:oneCellAnchor>
  <xdr:oneCellAnchor>
    <xdr:from>
      <xdr:col>2</xdr:col>
      <xdr:colOff>114724</xdr:colOff>
      <xdr:row>87</xdr:row>
      <xdr:rowOff>216746</xdr:rowOff>
    </xdr:from>
    <xdr:ext cx="7181197" cy="175369"/>
    <mc:AlternateContent xmlns:mc="http://schemas.openxmlformats.org/markup-compatibility/2006" xmlns:a14="http://schemas.microsoft.com/office/drawing/2010/main">
      <mc:Choice Requires="a14">
        <xdr:sp macro="" textlink="">
          <xdr:nvSpPr>
            <xdr:cNvPr id="337" name="TextBox 336">
              <a:extLst>
                <a:ext uri="{FF2B5EF4-FFF2-40B4-BE49-F238E27FC236}">
                  <a16:creationId xmlns:a16="http://schemas.microsoft.com/office/drawing/2014/main" xmlns="" id="{F8AFF53F-5A1B-4B16-93D3-5FFC426DAFC0}"/>
                </a:ext>
              </a:extLst>
            </xdr:cNvPr>
            <xdr:cNvSpPr txBox="1"/>
          </xdr:nvSpPr>
          <xdr:spPr>
            <a:xfrm>
              <a:off x="2383791" y="34769213"/>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𝑀𝑎𝑥𝐸𝑆𝐷𝐼</m:t>
                        </m:r>
                      </m:e>
                      <m:sub>
                        <m:r>
                          <a:rPr lang="en-US" sz="1100" b="0" i="1">
                            <a:latin typeface="Cambria Math" panose="02040503050406030204" pitchFamily="18" charset="0"/>
                          </a:rPr>
                          <m:t>𝐻𝑆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𝐻𝑆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𝐻𝑆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7" name="TextBox 336">
              <a:extLst>
                <a:ext uri="{FF2B5EF4-FFF2-40B4-BE49-F238E27FC236}">
                  <a16:creationId xmlns:a16="http://schemas.microsoft.com/office/drawing/2014/main" id="{F8AFF53F-5A1B-4B16-93D3-5FFC426DAFC0}"/>
                </a:ext>
              </a:extLst>
            </xdr:cNvPr>
            <xdr:cNvSpPr txBox="1"/>
          </xdr:nvSpPr>
          <xdr:spPr>
            <a:xfrm>
              <a:off x="2383791" y="34769213"/>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𝑀𝑎𝑥𝐸𝑆𝐷𝐼〗_𝐻𝑆=30371.6∗(〖𝐶𝑉𝐽𝑆𝐼〗_𝐻𝑆+〖𝐶𝑉𝑅𝐼𝐴〗_𝐻𝑆 )^3−527.296∗(〖𝐶𝑉𝐽𝑆𝐼〗_𝐻𝑆+〖𝐶𝑉𝑅𝐼𝐴〗_𝐻𝑆 )^2+188.86∗(〖𝐶𝑉𝐽𝑆𝐼〗_𝐻𝑆+〖𝐶𝑉𝑅𝐼𝐴〗_𝐻𝑆)</a:t>
              </a:r>
              <a:endParaRPr lang="en-US" sz="1100"/>
            </a:p>
          </xdr:txBody>
        </xdr:sp>
      </mc:Fallback>
    </mc:AlternateContent>
    <xdr:clientData/>
  </xdr:oneCellAnchor>
  <xdr:oneCellAnchor>
    <xdr:from>
      <xdr:col>2</xdr:col>
      <xdr:colOff>12277</xdr:colOff>
      <xdr:row>89</xdr:row>
      <xdr:rowOff>217382</xdr:rowOff>
    </xdr:from>
    <xdr:ext cx="7510967" cy="175369"/>
    <mc:AlternateContent xmlns:mc="http://schemas.openxmlformats.org/markup-compatibility/2006" xmlns:a14="http://schemas.microsoft.com/office/drawing/2010/main">
      <mc:Choice Requires="a14">
        <xdr:sp macro="" textlink="">
          <xdr:nvSpPr>
            <xdr:cNvPr id="338" name="TextBox 337">
              <a:extLst>
                <a:ext uri="{FF2B5EF4-FFF2-40B4-BE49-F238E27FC236}">
                  <a16:creationId xmlns:a16="http://schemas.microsoft.com/office/drawing/2014/main" xmlns="" id="{D5742AEC-BA7D-4BCE-BB11-E2C63AAD7CD4}"/>
                </a:ext>
              </a:extLst>
            </xdr:cNvPr>
            <xdr:cNvSpPr txBox="1"/>
          </xdr:nvSpPr>
          <xdr:spPr>
            <a:xfrm>
              <a:off x="2281344" y="35599582"/>
              <a:ext cx="751096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𝑀𝑎𝑥𝐸𝑆𝐷𝐻</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𝐶𝑉𝐽𝑆𝐻</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𝐶𝑉𝑅𝐻𝐴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8" name="TextBox 337">
              <a:extLst>
                <a:ext uri="{FF2B5EF4-FFF2-40B4-BE49-F238E27FC236}">
                  <a16:creationId xmlns:a16="http://schemas.microsoft.com/office/drawing/2014/main" id="{D5742AEC-BA7D-4BCE-BB11-E2C63AAD7CD4}"/>
                </a:ext>
              </a:extLst>
            </xdr:cNvPr>
            <xdr:cNvSpPr txBox="1"/>
          </xdr:nvSpPr>
          <xdr:spPr>
            <a:xfrm>
              <a:off x="2281344" y="35599582"/>
              <a:ext cx="751096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𝑀𝑎𝑥𝐸𝑆𝐷𝐻〗_𝐿𝑆=30371.6∗(〖𝐶𝑉𝐽𝑆𝐻〗_𝐿𝑆+〖𝐶𝑉𝑅𝐻𝐴〗_𝐿𝑆 )^3−527.296∗(〖𝐶𝑉𝐽𝑆𝐻〗_𝐿𝑆+〖𝐶𝑉𝑅𝐻𝐴〗_𝐿𝑆 )^2+188.86∗(〖𝐶𝑉𝐽𝑆𝐻〗_𝐿𝑆+〖𝐶𝑉𝑅𝐻𝐴〗_𝐿𝑆)</a:t>
              </a:r>
              <a:endParaRPr lang="en-US" sz="1100"/>
            </a:p>
          </xdr:txBody>
        </xdr:sp>
      </mc:Fallback>
    </mc:AlternateContent>
    <xdr:clientData/>
  </xdr:oneCellAnchor>
  <xdr:oneCellAnchor>
    <xdr:from>
      <xdr:col>2</xdr:col>
      <xdr:colOff>134621</xdr:colOff>
      <xdr:row>91</xdr:row>
      <xdr:rowOff>227754</xdr:rowOff>
    </xdr:from>
    <xdr:ext cx="7180299" cy="175369"/>
    <mc:AlternateContent xmlns:mc="http://schemas.openxmlformats.org/markup-compatibility/2006" xmlns:a14="http://schemas.microsoft.com/office/drawing/2010/main">
      <mc:Choice Requires="a14">
        <xdr:sp macro="" textlink="">
          <xdr:nvSpPr>
            <xdr:cNvPr id="339" name="TextBox 338">
              <a:extLst>
                <a:ext uri="{FF2B5EF4-FFF2-40B4-BE49-F238E27FC236}">
                  <a16:creationId xmlns:a16="http://schemas.microsoft.com/office/drawing/2014/main" xmlns="" id="{EFCE1577-5318-41DF-96A4-EE59BC35A617}"/>
                </a:ext>
              </a:extLst>
            </xdr:cNvPr>
            <xdr:cNvSpPr txBox="1"/>
          </xdr:nvSpPr>
          <xdr:spPr>
            <a:xfrm>
              <a:off x="2403688" y="36439687"/>
              <a:ext cx="718029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𝑀𝑎𝑥𝐸𝑆𝐷𝐶</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𝐶𝑉𝐽𝑆𝐶</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𝐶𝑉𝑅𝐶𝐴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39" name="TextBox 338">
              <a:extLst>
                <a:ext uri="{FF2B5EF4-FFF2-40B4-BE49-F238E27FC236}">
                  <a16:creationId xmlns:a16="http://schemas.microsoft.com/office/drawing/2014/main" id="{EFCE1577-5318-41DF-96A4-EE59BC35A617}"/>
                </a:ext>
              </a:extLst>
            </xdr:cNvPr>
            <xdr:cNvSpPr txBox="1"/>
          </xdr:nvSpPr>
          <xdr:spPr>
            <a:xfrm>
              <a:off x="2403688" y="36439687"/>
              <a:ext cx="7180299"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𝑀𝑎𝑥𝐸𝑆𝐷𝐶〗_𝐿𝑆=30371.6∗(〖𝐶𝑉𝐽𝑆𝐶〗_𝐿𝑆+〖𝐶𝑉𝑅𝐶𝐴〗_𝐿𝑆 )^3−527.296∗(〖𝐶𝑉𝐽𝑆𝐶〗_𝐿𝑆+〖𝐶𝑉𝑅𝐶𝐴〗_𝐿𝑆 )^2+188.86∗(〖𝐶𝑉𝐽𝑆𝐶〗_𝐿𝑆+〖𝐶𝑉𝑅𝐶𝐴〗_𝐿𝑆)</a:t>
              </a:r>
              <a:endParaRPr lang="en-US" sz="1100"/>
            </a:p>
          </xdr:txBody>
        </xdr:sp>
      </mc:Fallback>
    </mc:AlternateContent>
    <xdr:clientData/>
  </xdr:oneCellAnchor>
  <xdr:oneCellAnchor>
    <xdr:from>
      <xdr:col>2</xdr:col>
      <xdr:colOff>8467</xdr:colOff>
      <xdr:row>93</xdr:row>
      <xdr:rowOff>169333</xdr:rowOff>
    </xdr:from>
    <xdr:ext cx="7181197" cy="175369"/>
    <mc:AlternateContent xmlns:mc="http://schemas.openxmlformats.org/markup-compatibility/2006" xmlns:a14="http://schemas.microsoft.com/office/drawing/2010/main">
      <mc:Choice Requires="a14">
        <xdr:sp macro="" textlink="">
          <xdr:nvSpPr>
            <xdr:cNvPr id="341" name="TextBox 340">
              <a:extLst>
                <a:ext uri="{FF2B5EF4-FFF2-40B4-BE49-F238E27FC236}">
                  <a16:creationId xmlns:a16="http://schemas.microsoft.com/office/drawing/2014/main" xmlns="" id="{1B9FA582-F87B-48C2-B2C7-28421E582824}"/>
                </a:ext>
              </a:extLst>
            </xdr:cNvPr>
            <xdr:cNvSpPr txBox="1"/>
          </xdr:nvSpPr>
          <xdr:spPr>
            <a:xfrm>
              <a:off x="1363134" y="36432066"/>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𝑀𝑎𝑥𝐸𝑆𝐷𝐼</m:t>
                        </m:r>
                      </m:e>
                      <m:sub>
                        <m:r>
                          <a:rPr lang="en-US" sz="1100" b="0" i="1">
                            <a:latin typeface="Cambria Math" panose="02040503050406030204" pitchFamily="18" charset="0"/>
                          </a:rPr>
                          <m:t>𝐿𝑆</m:t>
                        </m:r>
                      </m:sub>
                    </m:sSub>
                    <m:r>
                      <a:rPr lang="en-US" sz="1100" b="0" i="1">
                        <a:latin typeface="Cambria Math" panose="02040503050406030204" pitchFamily="18" charset="0"/>
                      </a:rPr>
                      <m:t>=30371.6∗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3</m:t>
                        </m:r>
                      </m:sup>
                    </m:sSup>
                    <m:r>
                      <a:rPr lang="en-US" sz="1100" b="0" i="1">
                        <a:latin typeface="Cambria Math" panose="02040503050406030204" pitchFamily="18" charset="0"/>
                      </a:rPr>
                      <m:t>−527.296∗</m:t>
                    </m:r>
                    <m:sSup>
                      <m:sSupPr>
                        <m:ctrlPr>
                          <a:rPr lang="en-US" sz="1100" b="0" i="1">
                            <a:latin typeface="Cambria Math" panose="02040503050406030204" pitchFamily="18" charset="0"/>
                          </a:rPr>
                        </m:ctrlPr>
                      </m:sSupPr>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e>
                        </m:d>
                      </m:e>
                      <m:sup>
                        <m:r>
                          <a:rPr lang="en-US" sz="1100" b="0" i="1">
                            <a:latin typeface="Cambria Math" panose="02040503050406030204" pitchFamily="18" charset="0"/>
                          </a:rPr>
                          <m:t>2</m:t>
                        </m:r>
                      </m:sup>
                    </m:sSup>
                    <m:r>
                      <a:rPr lang="en-US" sz="1100" b="0" i="1">
                        <a:latin typeface="Cambria Math" panose="02040503050406030204" pitchFamily="18" charset="0"/>
                      </a:rPr>
                      <m:t>+188.86∗(</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𝐶𝑉𝐽𝑆𝐼</m:t>
                        </m:r>
                      </m:e>
                      <m:sub>
                        <m:r>
                          <a:rPr lang="en-US" sz="1100" b="0" i="1">
                            <a:latin typeface="Cambria Math" panose="02040503050406030204" pitchFamily="18" charset="0"/>
                          </a:rPr>
                          <m:t>𝐿𝑆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𝐶𝑉𝑅𝐼𝐴</m:t>
                        </m:r>
                      </m:e>
                      <m:sub>
                        <m:r>
                          <a:rPr lang="en-US" sz="1100" b="0" i="1">
                            <a:latin typeface="Cambria Math" panose="02040503050406030204" pitchFamily="18" charset="0"/>
                          </a:rPr>
                          <m:t>𝐿𝑆</m:t>
                        </m:r>
                      </m:sub>
                    </m:sSub>
                    <m:r>
                      <a:rPr lang="en-US" sz="1100" b="0" i="1">
                        <a:latin typeface="Cambria Math" panose="02040503050406030204" pitchFamily="18" charset="0"/>
                      </a:rPr>
                      <m:t>)</m:t>
                    </m:r>
                  </m:oMath>
                </m:oMathPara>
              </a14:m>
              <a:endParaRPr lang="en-US" sz="1100"/>
            </a:p>
          </xdr:txBody>
        </xdr:sp>
      </mc:Choice>
      <mc:Fallback xmlns="">
        <xdr:sp macro="" textlink="">
          <xdr:nvSpPr>
            <xdr:cNvPr id="341" name="TextBox 340">
              <a:extLst>
                <a:ext uri="{FF2B5EF4-FFF2-40B4-BE49-F238E27FC236}">
                  <a16:creationId xmlns:a16="http://schemas.microsoft.com/office/drawing/2014/main" id="{1B9FA582-F87B-48C2-B2C7-28421E582824}"/>
                </a:ext>
              </a:extLst>
            </xdr:cNvPr>
            <xdr:cNvSpPr txBox="1"/>
          </xdr:nvSpPr>
          <xdr:spPr>
            <a:xfrm>
              <a:off x="1363134" y="36432066"/>
              <a:ext cx="7181197"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𝑀𝑎𝑥𝐸𝑆𝐷𝐼〗_𝐿𝑆=30371.6∗(〖𝐶𝑉𝐽𝑆𝐼〗_𝐿𝑆+〖𝐶𝑉𝑅𝐼𝐴〗_𝐿𝑆 )^3−527.296∗(〖𝐶𝑉𝐽𝑆𝐼〗_𝐿𝑆+〖𝐶𝑉𝑅𝐼𝐴〗_𝐿𝑆 )^2+188.86∗(〖𝐶𝑉𝐽𝑆𝐼〗_𝐿𝑆+〖𝐶𝑉𝑅𝐼𝐴〗_𝐿𝑆)</a:t>
              </a:r>
              <a:endParaRPr lang="en-US" sz="1100"/>
            </a:p>
          </xdr:txBody>
        </xdr:sp>
      </mc:Fallback>
    </mc:AlternateContent>
    <xdr:clientData/>
  </xdr:oneCellAnchor>
  <xdr:twoCellAnchor editAs="oneCell">
    <xdr:from>
      <xdr:col>3</xdr:col>
      <xdr:colOff>330200</xdr:colOff>
      <xdr:row>309</xdr:row>
      <xdr:rowOff>101600</xdr:rowOff>
    </xdr:from>
    <xdr:to>
      <xdr:col>12</xdr:col>
      <xdr:colOff>519971</xdr:colOff>
      <xdr:row>309</xdr:row>
      <xdr:rowOff>520648</xdr:rowOff>
    </xdr:to>
    <xdr:pic>
      <xdr:nvPicPr>
        <xdr:cNvPr id="27" name="Picture 26">
          <a:extLst>
            <a:ext uri="{FF2B5EF4-FFF2-40B4-BE49-F238E27FC236}">
              <a16:creationId xmlns:a16="http://schemas.microsoft.com/office/drawing/2014/main" xmlns="" id="{6CBFDDBC-5CD2-468B-BADF-E9B18AA5CB3B}"/>
            </a:ext>
          </a:extLst>
        </xdr:cNvPr>
        <xdr:cNvPicPr>
          <a:picLocks noChangeAspect="1"/>
        </xdr:cNvPicPr>
      </xdr:nvPicPr>
      <xdr:blipFill>
        <a:blip xmlns:r="http://schemas.openxmlformats.org/officeDocument/2006/relationships" r:embed="rId166"/>
        <a:stretch>
          <a:fillRect/>
        </a:stretch>
      </xdr:blipFill>
      <xdr:spPr>
        <a:xfrm>
          <a:off x="11082867" y="125619933"/>
          <a:ext cx="5828571" cy="419048"/>
        </a:xfrm>
        <a:prstGeom prst="rect">
          <a:avLst/>
        </a:prstGeom>
      </xdr:spPr>
    </xdr:pic>
    <xdr:clientData/>
  </xdr:twoCellAnchor>
  <xdr:twoCellAnchor editAs="oneCell">
    <xdr:from>
      <xdr:col>3</xdr:col>
      <xdr:colOff>381000</xdr:colOff>
      <xdr:row>311</xdr:row>
      <xdr:rowOff>110067</xdr:rowOff>
    </xdr:from>
    <xdr:to>
      <xdr:col>12</xdr:col>
      <xdr:colOff>551724</xdr:colOff>
      <xdr:row>311</xdr:row>
      <xdr:rowOff>548162</xdr:rowOff>
    </xdr:to>
    <xdr:pic>
      <xdr:nvPicPr>
        <xdr:cNvPr id="141" name="Picture 140">
          <a:extLst>
            <a:ext uri="{FF2B5EF4-FFF2-40B4-BE49-F238E27FC236}">
              <a16:creationId xmlns:a16="http://schemas.microsoft.com/office/drawing/2014/main" xmlns="" id="{D009DCFD-A1D5-44AD-BB03-DC702677AF72}"/>
            </a:ext>
          </a:extLst>
        </xdr:cNvPr>
        <xdr:cNvPicPr>
          <a:picLocks noChangeAspect="1"/>
        </xdr:cNvPicPr>
      </xdr:nvPicPr>
      <xdr:blipFill>
        <a:blip xmlns:r="http://schemas.openxmlformats.org/officeDocument/2006/relationships" r:embed="rId167"/>
        <a:stretch>
          <a:fillRect/>
        </a:stretch>
      </xdr:blipFill>
      <xdr:spPr>
        <a:xfrm>
          <a:off x="11133667" y="126449667"/>
          <a:ext cx="5809524" cy="438095"/>
        </a:xfrm>
        <a:prstGeom prst="rect">
          <a:avLst/>
        </a:prstGeom>
      </xdr:spPr>
    </xdr:pic>
    <xdr:clientData/>
  </xdr:twoCellAnchor>
  <xdr:twoCellAnchor editAs="oneCell">
    <xdr:from>
      <xdr:col>3</xdr:col>
      <xdr:colOff>372533</xdr:colOff>
      <xdr:row>313</xdr:row>
      <xdr:rowOff>93133</xdr:rowOff>
    </xdr:from>
    <xdr:to>
      <xdr:col>12</xdr:col>
      <xdr:colOff>552781</xdr:colOff>
      <xdr:row>313</xdr:row>
      <xdr:rowOff>578847</xdr:rowOff>
    </xdr:to>
    <xdr:pic>
      <xdr:nvPicPr>
        <xdr:cNvPr id="186" name="Picture 185">
          <a:extLst>
            <a:ext uri="{FF2B5EF4-FFF2-40B4-BE49-F238E27FC236}">
              <a16:creationId xmlns:a16="http://schemas.microsoft.com/office/drawing/2014/main" xmlns="" id="{14D78A39-1514-4BAD-998A-A34C26457E4F}"/>
            </a:ext>
          </a:extLst>
        </xdr:cNvPr>
        <xdr:cNvPicPr>
          <a:picLocks noChangeAspect="1"/>
        </xdr:cNvPicPr>
      </xdr:nvPicPr>
      <xdr:blipFill>
        <a:blip xmlns:r="http://schemas.openxmlformats.org/officeDocument/2006/relationships" r:embed="rId168"/>
        <a:stretch>
          <a:fillRect/>
        </a:stretch>
      </xdr:blipFill>
      <xdr:spPr>
        <a:xfrm>
          <a:off x="11125200" y="127254000"/>
          <a:ext cx="5819048" cy="485714"/>
        </a:xfrm>
        <a:prstGeom prst="rect">
          <a:avLst/>
        </a:prstGeom>
      </xdr:spPr>
    </xdr:pic>
    <xdr:clientData/>
  </xdr:twoCellAnchor>
  <xdr:twoCellAnchor editAs="oneCell">
    <xdr:from>
      <xdr:col>3</xdr:col>
      <xdr:colOff>397933</xdr:colOff>
      <xdr:row>315</xdr:row>
      <xdr:rowOff>50800</xdr:rowOff>
    </xdr:from>
    <xdr:to>
      <xdr:col>12</xdr:col>
      <xdr:colOff>597228</xdr:colOff>
      <xdr:row>315</xdr:row>
      <xdr:rowOff>526990</xdr:rowOff>
    </xdr:to>
    <xdr:pic>
      <xdr:nvPicPr>
        <xdr:cNvPr id="204" name="Picture 203">
          <a:extLst>
            <a:ext uri="{FF2B5EF4-FFF2-40B4-BE49-F238E27FC236}">
              <a16:creationId xmlns:a16="http://schemas.microsoft.com/office/drawing/2014/main" xmlns="" id="{C3641C98-6826-4C6B-AECC-ABEA0D296262}"/>
            </a:ext>
          </a:extLst>
        </xdr:cNvPr>
        <xdr:cNvPicPr>
          <a:picLocks noChangeAspect="1"/>
        </xdr:cNvPicPr>
      </xdr:nvPicPr>
      <xdr:blipFill>
        <a:blip xmlns:r="http://schemas.openxmlformats.org/officeDocument/2006/relationships" r:embed="rId169"/>
        <a:stretch>
          <a:fillRect/>
        </a:stretch>
      </xdr:blipFill>
      <xdr:spPr>
        <a:xfrm>
          <a:off x="11150600" y="128032933"/>
          <a:ext cx="5838095" cy="476190"/>
        </a:xfrm>
        <a:prstGeom prst="rect">
          <a:avLst/>
        </a:prstGeom>
      </xdr:spPr>
    </xdr:pic>
    <xdr:clientData/>
  </xdr:twoCellAnchor>
  <xdr:twoCellAnchor editAs="oneCell">
    <xdr:from>
      <xdr:col>3</xdr:col>
      <xdr:colOff>457199</xdr:colOff>
      <xdr:row>317</xdr:row>
      <xdr:rowOff>118533</xdr:rowOff>
    </xdr:from>
    <xdr:to>
      <xdr:col>13</xdr:col>
      <xdr:colOff>10914</xdr:colOff>
      <xdr:row>317</xdr:row>
      <xdr:rowOff>585200</xdr:rowOff>
    </xdr:to>
    <xdr:pic>
      <xdr:nvPicPr>
        <xdr:cNvPr id="268" name="Picture 267">
          <a:extLst>
            <a:ext uri="{FF2B5EF4-FFF2-40B4-BE49-F238E27FC236}">
              <a16:creationId xmlns:a16="http://schemas.microsoft.com/office/drawing/2014/main" xmlns="" id="{278E430E-97F9-4019-A588-6A7A8D2F6A5E}"/>
            </a:ext>
          </a:extLst>
        </xdr:cNvPr>
        <xdr:cNvPicPr>
          <a:picLocks noChangeAspect="1"/>
        </xdr:cNvPicPr>
      </xdr:nvPicPr>
      <xdr:blipFill>
        <a:blip xmlns:r="http://schemas.openxmlformats.org/officeDocument/2006/relationships" r:embed="rId170"/>
        <a:stretch>
          <a:fillRect/>
        </a:stretch>
      </xdr:blipFill>
      <xdr:spPr>
        <a:xfrm>
          <a:off x="11209866" y="128921933"/>
          <a:ext cx="5819048" cy="466667"/>
        </a:xfrm>
        <a:prstGeom prst="rect">
          <a:avLst/>
        </a:prstGeom>
      </xdr:spPr>
    </xdr:pic>
    <xdr:clientData/>
  </xdr:twoCellAnchor>
  <xdr:twoCellAnchor editAs="oneCell">
    <xdr:from>
      <xdr:col>3</xdr:col>
      <xdr:colOff>440266</xdr:colOff>
      <xdr:row>319</xdr:row>
      <xdr:rowOff>84666</xdr:rowOff>
    </xdr:from>
    <xdr:to>
      <xdr:col>12</xdr:col>
      <xdr:colOff>515752</xdr:colOff>
      <xdr:row>319</xdr:row>
      <xdr:rowOff>551333</xdr:rowOff>
    </xdr:to>
    <xdr:pic>
      <xdr:nvPicPr>
        <xdr:cNvPr id="270" name="Picture 269">
          <a:extLst>
            <a:ext uri="{FF2B5EF4-FFF2-40B4-BE49-F238E27FC236}">
              <a16:creationId xmlns:a16="http://schemas.microsoft.com/office/drawing/2014/main" xmlns="" id="{F778E24A-5D64-46EF-A12E-026B66A21DA2}"/>
            </a:ext>
          </a:extLst>
        </xdr:cNvPr>
        <xdr:cNvPicPr>
          <a:picLocks noChangeAspect="1"/>
        </xdr:cNvPicPr>
      </xdr:nvPicPr>
      <xdr:blipFill>
        <a:blip xmlns:r="http://schemas.openxmlformats.org/officeDocument/2006/relationships" r:embed="rId171"/>
        <a:stretch>
          <a:fillRect/>
        </a:stretch>
      </xdr:blipFill>
      <xdr:spPr>
        <a:xfrm>
          <a:off x="11192933" y="129709333"/>
          <a:ext cx="5714286" cy="466667"/>
        </a:xfrm>
        <a:prstGeom prst="rect">
          <a:avLst/>
        </a:prstGeom>
      </xdr:spPr>
    </xdr:pic>
    <xdr:clientData/>
  </xdr:twoCellAnchor>
  <xdr:twoCellAnchor editAs="oneCell">
    <xdr:from>
      <xdr:col>3</xdr:col>
      <xdr:colOff>465666</xdr:colOff>
      <xdr:row>321</xdr:row>
      <xdr:rowOff>59267</xdr:rowOff>
    </xdr:from>
    <xdr:to>
      <xdr:col>12</xdr:col>
      <xdr:colOff>207818</xdr:colOff>
      <xdr:row>321</xdr:row>
      <xdr:rowOff>516410</xdr:rowOff>
    </xdr:to>
    <xdr:pic>
      <xdr:nvPicPr>
        <xdr:cNvPr id="271" name="Picture 270">
          <a:extLst>
            <a:ext uri="{FF2B5EF4-FFF2-40B4-BE49-F238E27FC236}">
              <a16:creationId xmlns:a16="http://schemas.microsoft.com/office/drawing/2014/main" xmlns="" id="{C19A4C6C-A89D-4E90-A723-092C05DBA810}"/>
            </a:ext>
          </a:extLst>
        </xdr:cNvPr>
        <xdr:cNvPicPr>
          <a:picLocks noChangeAspect="1"/>
        </xdr:cNvPicPr>
      </xdr:nvPicPr>
      <xdr:blipFill>
        <a:blip xmlns:r="http://schemas.openxmlformats.org/officeDocument/2006/relationships" r:embed="rId172"/>
        <a:stretch>
          <a:fillRect/>
        </a:stretch>
      </xdr:blipFill>
      <xdr:spPr>
        <a:xfrm>
          <a:off x="11218333" y="130505200"/>
          <a:ext cx="5380952" cy="457143"/>
        </a:xfrm>
        <a:prstGeom prst="rect">
          <a:avLst/>
        </a:prstGeom>
      </xdr:spPr>
    </xdr:pic>
    <xdr:clientData/>
  </xdr:twoCellAnchor>
  <xdr:twoCellAnchor editAs="oneCell">
    <xdr:from>
      <xdr:col>3</xdr:col>
      <xdr:colOff>541866</xdr:colOff>
      <xdr:row>323</xdr:row>
      <xdr:rowOff>50800</xdr:rowOff>
    </xdr:from>
    <xdr:to>
      <xdr:col>12</xdr:col>
      <xdr:colOff>284018</xdr:colOff>
      <xdr:row>323</xdr:row>
      <xdr:rowOff>498419</xdr:rowOff>
    </xdr:to>
    <xdr:pic>
      <xdr:nvPicPr>
        <xdr:cNvPr id="272" name="Picture 271">
          <a:extLst>
            <a:ext uri="{FF2B5EF4-FFF2-40B4-BE49-F238E27FC236}">
              <a16:creationId xmlns:a16="http://schemas.microsoft.com/office/drawing/2014/main" xmlns="" id="{8D5C16CC-D68D-40D2-8D90-88DFCDDFF173}"/>
            </a:ext>
          </a:extLst>
        </xdr:cNvPr>
        <xdr:cNvPicPr>
          <a:picLocks noChangeAspect="1"/>
        </xdr:cNvPicPr>
      </xdr:nvPicPr>
      <xdr:blipFill>
        <a:blip xmlns:r="http://schemas.openxmlformats.org/officeDocument/2006/relationships" r:embed="rId173"/>
        <a:stretch>
          <a:fillRect/>
        </a:stretch>
      </xdr:blipFill>
      <xdr:spPr>
        <a:xfrm>
          <a:off x="11294533" y="131318000"/>
          <a:ext cx="5380952" cy="447619"/>
        </a:xfrm>
        <a:prstGeom prst="rect">
          <a:avLst/>
        </a:prstGeom>
      </xdr:spPr>
    </xdr:pic>
    <xdr:clientData/>
  </xdr:twoCellAnchor>
  <xdr:twoCellAnchor editAs="oneCell">
    <xdr:from>
      <xdr:col>3</xdr:col>
      <xdr:colOff>541867</xdr:colOff>
      <xdr:row>325</xdr:row>
      <xdr:rowOff>33867</xdr:rowOff>
    </xdr:from>
    <xdr:to>
      <xdr:col>12</xdr:col>
      <xdr:colOff>303067</xdr:colOff>
      <xdr:row>325</xdr:row>
      <xdr:rowOff>567200</xdr:rowOff>
    </xdr:to>
    <xdr:pic>
      <xdr:nvPicPr>
        <xdr:cNvPr id="273" name="Picture 272">
          <a:extLst>
            <a:ext uri="{FF2B5EF4-FFF2-40B4-BE49-F238E27FC236}">
              <a16:creationId xmlns:a16="http://schemas.microsoft.com/office/drawing/2014/main" xmlns="" id="{62082B4F-9FB8-4773-A01E-AA535783B2CD}"/>
            </a:ext>
          </a:extLst>
        </xdr:cNvPr>
        <xdr:cNvPicPr>
          <a:picLocks noChangeAspect="1"/>
        </xdr:cNvPicPr>
      </xdr:nvPicPr>
      <xdr:blipFill>
        <a:blip xmlns:r="http://schemas.openxmlformats.org/officeDocument/2006/relationships" r:embed="rId174"/>
        <a:stretch>
          <a:fillRect/>
        </a:stretch>
      </xdr:blipFill>
      <xdr:spPr>
        <a:xfrm>
          <a:off x="11294534" y="132122334"/>
          <a:ext cx="5400000" cy="533333"/>
        </a:xfrm>
        <a:prstGeom prst="rect">
          <a:avLst/>
        </a:prstGeom>
      </xdr:spPr>
    </xdr:pic>
    <xdr:clientData/>
  </xdr:twoCellAnchor>
  <xdr:twoCellAnchor editAs="oneCell">
    <xdr:from>
      <xdr:col>3</xdr:col>
      <xdr:colOff>558799</xdr:colOff>
      <xdr:row>326</xdr:row>
      <xdr:rowOff>160866</xdr:rowOff>
    </xdr:from>
    <xdr:to>
      <xdr:col>12</xdr:col>
      <xdr:colOff>415237</xdr:colOff>
      <xdr:row>327</xdr:row>
      <xdr:rowOff>431743</xdr:rowOff>
    </xdr:to>
    <xdr:pic>
      <xdr:nvPicPr>
        <xdr:cNvPr id="274" name="Picture 273">
          <a:extLst>
            <a:ext uri="{FF2B5EF4-FFF2-40B4-BE49-F238E27FC236}">
              <a16:creationId xmlns:a16="http://schemas.microsoft.com/office/drawing/2014/main" xmlns="" id="{C3C18511-2D99-4D32-9DAE-940CAA4DAD82}"/>
            </a:ext>
          </a:extLst>
        </xdr:cNvPr>
        <xdr:cNvPicPr>
          <a:picLocks noChangeAspect="1"/>
        </xdr:cNvPicPr>
      </xdr:nvPicPr>
      <xdr:blipFill>
        <a:blip xmlns:r="http://schemas.openxmlformats.org/officeDocument/2006/relationships" r:embed="rId175"/>
        <a:stretch>
          <a:fillRect/>
        </a:stretch>
      </xdr:blipFill>
      <xdr:spPr>
        <a:xfrm>
          <a:off x="11311466" y="132884333"/>
          <a:ext cx="5495238" cy="457143"/>
        </a:xfrm>
        <a:prstGeom prst="rect">
          <a:avLst/>
        </a:prstGeom>
      </xdr:spPr>
    </xdr:pic>
    <xdr:clientData/>
  </xdr:twoCellAnchor>
  <xdr:twoCellAnchor editAs="oneCell">
    <xdr:from>
      <xdr:col>3</xdr:col>
      <xdr:colOff>533399</xdr:colOff>
      <xdr:row>329</xdr:row>
      <xdr:rowOff>59267</xdr:rowOff>
    </xdr:from>
    <xdr:to>
      <xdr:col>12</xdr:col>
      <xdr:colOff>304123</xdr:colOff>
      <xdr:row>329</xdr:row>
      <xdr:rowOff>506886</xdr:rowOff>
    </xdr:to>
    <xdr:pic>
      <xdr:nvPicPr>
        <xdr:cNvPr id="275" name="Picture 274">
          <a:extLst>
            <a:ext uri="{FF2B5EF4-FFF2-40B4-BE49-F238E27FC236}">
              <a16:creationId xmlns:a16="http://schemas.microsoft.com/office/drawing/2014/main" xmlns="" id="{270C3BFE-E9CC-409A-BE68-00C811A5006E}"/>
            </a:ext>
          </a:extLst>
        </xdr:cNvPr>
        <xdr:cNvPicPr>
          <a:picLocks noChangeAspect="1"/>
        </xdr:cNvPicPr>
      </xdr:nvPicPr>
      <xdr:blipFill>
        <a:blip xmlns:r="http://schemas.openxmlformats.org/officeDocument/2006/relationships" r:embed="rId176"/>
        <a:stretch>
          <a:fillRect/>
        </a:stretch>
      </xdr:blipFill>
      <xdr:spPr>
        <a:xfrm>
          <a:off x="11286066" y="133790267"/>
          <a:ext cx="5409524" cy="447619"/>
        </a:xfrm>
        <a:prstGeom prst="rect">
          <a:avLst/>
        </a:prstGeom>
      </xdr:spPr>
    </xdr:pic>
    <xdr:clientData/>
  </xdr:twoCellAnchor>
  <xdr:twoCellAnchor editAs="oneCell">
    <xdr:from>
      <xdr:col>3</xdr:col>
      <xdr:colOff>550333</xdr:colOff>
      <xdr:row>331</xdr:row>
      <xdr:rowOff>93133</xdr:rowOff>
    </xdr:from>
    <xdr:to>
      <xdr:col>12</xdr:col>
      <xdr:colOff>302009</xdr:colOff>
      <xdr:row>331</xdr:row>
      <xdr:rowOff>569323</xdr:rowOff>
    </xdr:to>
    <xdr:pic>
      <xdr:nvPicPr>
        <xdr:cNvPr id="281" name="Picture 280">
          <a:extLst>
            <a:ext uri="{FF2B5EF4-FFF2-40B4-BE49-F238E27FC236}">
              <a16:creationId xmlns:a16="http://schemas.microsoft.com/office/drawing/2014/main" xmlns="" id="{F02121AB-02C5-470D-BE40-2CBF947CBC13}"/>
            </a:ext>
          </a:extLst>
        </xdr:cNvPr>
        <xdr:cNvPicPr>
          <a:picLocks noChangeAspect="1"/>
        </xdr:cNvPicPr>
      </xdr:nvPicPr>
      <xdr:blipFill>
        <a:blip xmlns:r="http://schemas.openxmlformats.org/officeDocument/2006/relationships" r:embed="rId177"/>
        <a:stretch>
          <a:fillRect/>
        </a:stretch>
      </xdr:blipFill>
      <xdr:spPr>
        <a:xfrm>
          <a:off x="11303000" y="134645400"/>
          <a:ext cx="5390476" cy="476190"/>
        </a:xfrm>
        <a:prstGeom prst="rect">
          <a:avLst/>
        </a:prstGeom>
      </xdr:spPr>
    </xdr:pic>
    <xdr:clientData/>
  </xdr:twoCellAnchor>
  <xdr:oneCellAnchor>
    <xdr:from>
      <xdr:col>2</xdr:col>
      <xdr:colOff>152400</xdr:colOff>
      <xdr:row>309</xdr:row>
      <xdr:rowOff>194733</xdr:rowOff>
    </xdr:from>
    <xdr:ext cx="2381870" cy="172227"/>
    <mc:AlternateContent xmlns:mc="http://schemas.openxmlformats.org/markup-compatibility/2006" xmlns:a14="http://schemas.microsoft.com/office/drawing/2010/main">
      <mc:Choice Requires="a14">
        <xdr:sp macro="" textlink="">
          <xdr:nvSpPr>
            <xdr:cNvPr id="351" name="TextBox 350">
              <a:extLst>
                <a:ext uri="{FF2B5EF4-FFF2-40B4-BE49-F238E27FC236}">
                  <a16:creationId xmlns:a16="http://schemas.microsoft.com/office/drawing/2014/main" xmlns="" id="{23DE297E-55E5-4753-BAF2-11C0F6E6515E}"/>
                </a:ext>
              </a:extLst>
            </xdr:cNvPr>
            <xdr:cNvSpPr txBox="1"/>
          </xdr:nvSpPr>
          <xdr:spPr>
            <a:xfrm>
              <a:off x="2489200" y="125713066"/>
              <a:ext cx="23818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1" name="TextBox 350">
              <a:extLst>
                <a:ext uri="{FF2B5EF4-FFF2-40B4-BE49-F238E27FC236}">
                  <a16:creationId xmlns:a16="http://schemas.microsoft.com/office/drawing/2014/main" id="{23DE297E-55E5-4753-BAF2-11C0F6E6515E}"/>
                </a:ext>
              </a:extLst>
            </xdr:cNvPr>
            <xdr:cNvSpPr txBox="1"/>
          </xdr:nvSpPr>
          <xdr:spPr>
            <a:xfrm>
              <a:off x="2489200" y="125713066"/>
              <a:ext cx="238187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〖𝑇𝑅𝑇𝑅𝐸𝑥〗_(𝐻𝑆−𝑀𝐼𝑁)=𝐽_5∗𝑉_(𝐻𝑆−𝑀𝐼𝑁)∗𝐾_𝑇𝑅𝐸𝑥</a:t>
              </a:r>
              <a:endParaRPr lang="en-US" sz="1100"/>
            </a:p>
          </xdr:txBody>
        </xdr:sp>
      </mc:Fallback>
    </mc:AlternateContent>
    <xdr:clientData/>
  </xdr:oneCellAnchor>
  <xdr:oneCellAnchor>
    <xdr:from>
      <xdr:col>2</xdr:col>
      <xdr:colOff>127000</xdr:colOff>
      <xdr:row>311</xdr:row>
      <xdr:rowOff>220133</xdr:rowOff>
    </xdr:from>
    <xdr:ext cx="2501454" cy="172227"/>
    <mc:AlternateContent xmlns:mc="http://schemas.openxmlformats.org/markup-compatibility/2006" xmlns:a14="http://schemas.microsoft.com/office/drawing/2010/main">
      <mc:Choice Requires="a14">
        <xdr:sp macro="" textlink="">
          <xdr:nvSpPr>
            <xdr:cNvPr id="352" name="TextBox 351">
              <a:extLst>
                <a:ext uri="{FF2B5EF4-FFF2-40B4-BE49-F238E27FC236}">
                  <a16:creationId xmlns:a16="http://schemas.microsoft.com/office/drawing/2014/main" xmlns="" id="{B49A8088-DA48-4B18-9C20-3F028F4A647D}"/>
                </a:ext>
              </a:extLst>
            </xdr:cNvPr>
            <xdr:cNvSpPr txBox="1"/>
          </xdr:nvSpPr>
          <xdr:spPr>
            <a:xfrm>
              <a:off x="2463800" y="126559733"/>
              <a:ext cx="250145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2" name="TextBox 351">
              <a:extLst>
                <a:ext uri="{FF2B5EF4-FFF2-40B4-BE49-F238E27FC236}">
                  <a16:creationId xmlns:a16="http://schemas.microsoft.com/office/drawing/2014/main" id="{B49A8088-DA48-4B18-9C20-3F028F4A647D}"/>
                </a:ext>
              </a:extLst>
            </xdr:cNvPr>
            <xdr:cNvSpPr txBox="1"/>
          </xdr:nvSpPr>
          <xdr:spPr>
            <a:xfrm>
              <a:off x="2463800" y="126559733"/>
              <a:ext cx="250145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〖𝑇𝑅𝑇𝑅𝐸𝑥〗_(𝐻𝑆−𝑀𝐴𝑋)=𝐽_5∗𝑉_(𝐻𝑆−𝑀𝐴𝑋)∗𝐾_𝑇𝑅𝐸𝑥</a:t>
              </a:r>
              <a:endParaRPr lang="en-US" sz="1100"/>
            </a:p>
          </xdr:txBody>
        </xdr:sp>
      </mc:Fallback>
    </mc:AlternateContent>
    <xdr:clientData/>
  </xdr:oneCellAnchor>
  <xdr:oneCellAnchor>
    <xdr:from>
      <xdr:col>2</xdr:col>
      <xdr:colOff>152400</xdr:colOff>
      <xdr:row>313</xdr:row>
      <xdr:rowOff>169332</xdr:rowOff>
    </xdr:from>
    <xdr:ext cx="2389116" cy="172227"/>
    <mc:AlternateContent xmlns:mc="http://schemas.openxmlformats.org/markup-compatibility/2006" xmlns:a14="http://schemas.microsoft.com/office/drawing/2010/main">
      <mc:Choice Requires="a14">
        <xdr:sp macro="" textlink="">
          <xdr:nvSpPr>
            <xdr:cNvPr id="353" name="TextBox 352">
              <a:extLst>
                <a:ext uri="{FF2B5EF4-FFF2-40B4-BE49-F238E27FC236}">
                  <a16:creationId xmlns:a16="http://schemas.microsoft.com/office/drawing/2014/main" xmlns="" id="{4B6BF7CE-3616-44D9-A555-BF8DF166C8A9}"/>
                </a:ext>
              </a:extLst>
            </xdr:cNvPr>
            <xdr:cNvSpPr txBox="1"/>
          </xdr:nvSpPr>
          <xdr:spPr>
            <a:xfrm>
              <a:off x="2489200" y="127330199"/>
              <a:ext cx="23891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3" name="TextBox 352">
              <a:extLst>
                <a:ext uri="{FF2B5EF4-FFF2-40B4-BE49-F238E27FC236}">
                  <a16:creationId xmlns:a16="http://schemas.microsoft.com/office/drawing/2014/main" id="{4B6BF7CE-3616-44D9-A555-BF8DF166C8A9}"/>
                </a:ext>
              </a:extLst>
            </xdr:cNvPr>
            <xdr:cNvSpPr txBox="1"/>
          </xdr:nvSpPr>
          <xdr:spPr>
            <a:xfrm>
              <a:off x="2489200" y="127330199"/>
              <a:ext cx="23891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〖𝑇𝑅𝑇𝑅𝐸𝑥〗_(𝐻𝑆−𝐿𝑍𝐴)=𝐽_5∗𝑉_(𝐿𝑆−𝐿𝑍𝐴)∗𝐾_𝑇𝑅𝐸𝑥</a:t>
              </a:r>
              <a:endParaRPr lang="en-US" sz="1100"/>
            </a:p>
          </xdr:txBody>
        </xdr:sp>
      </mc:Fallback>
    </mc:AlternateContent>
    <xdr:clientData/>
  </xdr:oneCellAnchor>
  <xdr:oneCellAnchor>
    <xdr:from>
      <xdr:col>2</xdr:col>
      <xdr:colOff>127000</xdr:colOff>
      <xdr:row>315</xdr:row>
      <xdr:rowOff>194733</xdr:rowOff>
    </xdr:from>
    <xdr:ext cx="2406428" cy="172227"/>
    <mc:AlternateContent xmlns:mc="http://schemas.openxmlformats.org/markup-compatibility/2006" xmlns:a14="http://schemas.microsoft.com/office/drawing/2010/main">
      <mc:Choice Requires="a14">
        <xdr:sp macro="" textlink="">
          <xdr:nvSpPr>
            <xdr:cNvPr id="354" name="TextBox 353">
              <a:extLst>
                <a:ext uri="{FF2B5EF4-FFF2-40B4-BE49-F238E27FC236}">
                  <a16:creationId xmlns:a16="http://schemas.microsoft.com/office/drawing/2014/main" xmlns="" id="{6BF694BD-03EA-4DFD-870A-6638AF572877}"/>
                </a:ext>
              </a:extLst>
            </xdr:cNvPr>
            <xdr:cNvSpPr txBox="1"/>
          </xdr:nvSpPr>
          <xdr:spPr>
            <a:xfrm>
              <a:off x="2463800" y="128176866"/>
              <a:ext cx="24064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4" name="TextBox 353">
              <a:extLst>
                <a:ext uri="{FF2B5EF4-FFF2-40B4-BE49-F238E27FC236}">
                  <a16:creationId xmlns:a16="http://schemas.microsoft.com/office/drawing/2014/main" id="{6BF694BD-03EA-4DFD-870A-6638AF572877}"/>
                </a:ext>
              </a:extLst>
            </xdr:cNvPr>
            <xdr:cNvSpPr txBox="1"/>
          </xdr:nvSpPr>
          <xdr:spPr>
            <a:xfrm>
              <a:off x="2463800" y="128176866"/>
              <a:ext cx="24064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〖𝑇𝑅𝑇𝑅𝐸𝑥〗_(𝐿𝑆−𝑀𝐼𝑁)=𝐽_5∗𝑉_(𝐿𝑆−𝑀𝐼𝑁)∗𝐾_𝑇𝑅𝐸𝑥</a:t>
              </a:r>
              <a:endParaRPr lang="en-US" sz="1100"/>
            </a:p>
          </xdr:txBody>
        </xdr:sp>
      </mc:Fallback>
    </mc:AlternateContent>
    <xdr:clientData/>
  </xdr:oneCellAnchor>
  <xdr:oneCellAnchor>
    <xdr:from>
      <xdr:col>2</xdr:col>
      <xdr:colOff>160867</xdr:colOff>
      <xdr:row>317</xdr:row>
      <xdr:rowOff>160866</xdr:rowOff>
    </xdr:from>
    <xdr:ext cx="2381228" cy="172227"/>
    <mc:AlternateContent xmlns:mc="http://schemas.openxmlformats.org/markup-compatibility/2006" xmlns:a14="http://schemas.microsoft.com/office/drawing/2010/main">
      <mc:Choice Requires="a14">
        <xdr:sp macro="" textlink="">
          <xdr:nvSpPr>
            <xdr:cNvPr id="355" name="TextBox 354">
              <a:extLst>
                <a:ext uri="{FF2B5EF4-FFF2-40B4-BE49-F238E27FC236}">
                  <a16:creationId xmlns:a16="http://schemas.microsoft.com/office/drawing/2014/main" xmlns="" id="{4028E8B3-B38A-4A69-9C11-6B7CAFED443D}"/>
                </a:ext>
              </a:extLst>
            </xdr:cNvPr>
            <xdr:cNvSpPr txBox="1"/>
          </xdr:nvSpPr>
          <xdr:spPr>
            <a:xfrm>
              <a:off x="2497667" y="128964266"/>
              <a:ext cx="23812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5" name="TextBox 354">
              <a:extLst>
                <a:ext uri="{FF2B5EF4-FFF2-40B4-BE49-F238E27FC236}">
                  <a16:creationId xmlns:a16="http://schemas.microsoft.com/office/drawing/2014/main" id="{4028E8B3-B38A-4A69-9C11-6B7CAFED443D}"/>
                </a:ext>
              </a:extLst>
            </xdr:cNvPr>
            <xdr:cNvSpPr txBox="1"/>
          </xdr:nvSpPr>
          <xdr:spPr>
            <a:xfrm>
              <a:off x="2497667" y="128964266"/>
              <a:ext cx="238122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〖𝑇𝑅𝑇𝑅𝐸𝑥〗_(𝐿𝑆−𝑀𝐴𝑋)=𝐽_5∗𝑉_(𝐿𝑆−𝑀𝐴𝑋)∗𝐾_𝑇𝑅𝐸𝑥</a:t>
              </a:r>
              <a:endParaRPr lang="en-US" sz="1100"/>
            </a:p>
          </xdr:txBody>
        </xdr:sp>
      </mc:Fallback>
    </mc:AlternateContent>
    <xdr:clientData/>
  </xdr:oneCellAnchor>
  <xdr:oneCellAnchor>
    <xdr:from>
      <xdr:col>2</xdr:col>
      <xdr:colOff>152401</xdr:colOff>
      <xdr:row>319</xdr:row>
      <xdr:rowOff>194732</xdr:rowOff>
    </xdr:from>
    <xdr:ext cx="2368020" cy="172227"/>
    <mc:AlternateContent xmlns:mc="http://schemas.openxmlformats.org/markup-compatibility/2006" xmlns:a14="http://schemas.microsoft.com/office/drawing/2010/main">
      <mc:Choice Requires="a14">
        <xdr:sp macro="" textlink="">
          <xdr:nvSpPr>
            <xdr:cNvPr id="356" name="TextBox 355">
              <a:extLst>
                <a:ext uri="{FF2B5EF4-FFF2-40B4-BE49-F238E27FC236}">
                  <a16:creationId xmlns:a16="http://schemas.microsoft.com/office/drawing/2014/main" xmlns="" id="{8E282103-DF04-4A5C-B694-4CFBE99DFA13}"/>
                </a:ext>
              </a:extLst>
            </xdr:cNvPr>
            <xdr:cNvSpPr txBox="1"/>
          </xdr:nvSpPr>
          <xdr:spPr>
            <a:xfrm>
              <a:off x="2489201" y="129819399"/>
              <a:ext cx="23680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𝑇𝑅𝑇𝑅𝐸𝑥</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5</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𝑇𝑅𝐸𝑥</m:t>
                        </m:r>
                      </m:sub>
                    </m:sSub>
                  </m:oMath>
                </m:oMathPara>
              </a14:m>
              <a:endParaRPr lang="en-US" sz="1100"/>
            </a:p>
          </xdr:txBody>
        </xdr:sp>
      </mc:Choice>
      <mc:Fallback xmlns="">
        <xdr:sp macro="" textlink="">
          <xdr:nvSpPr>
            <xdr:cNvPr id="356" name="TextBox 355">
              <a:extLst>
                <a:ext uri="{FF2B5EF4-FFF2-40B4-BE49-F238E27FC236}">
                  <a16:creationId xmlns:a16="http://schemas.microsoft.com/office/drawing/2014/main" id="{8E282103-DF04-4A5C-B694-4CFBE99DFA13}"/>
                </a:ext>
              </a:extLst>
            </xdr:cNvPr>
            <xdr:cNvSpPr txBox="1"/>
          </xdr:nvSpPr>
          <xdr:spPr>
            <a:xfrm>
              <a:off x="2489201" y="129819399"/>
              <a:ext cx="236802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〖𝑇𝑅𝑇𝑅𝐸𝑥〗_(𝐿𝑆−𝐿𝑍𝐴)=𝐽_5∗𝑉_(𝐿𝑆−𝐿𝑍𝐴)∗𝐾_𝑇𝑅𝐸𝑥</a:t>
              </a:r>
              <a:endParaRPr lang="en-US" sz="1100"/>
            </a:p>
          </xdr:txBody>
        </xdr:sp>
      </mc:Fallback>
    </mc:AlternateContent>
    <xdr:clientData/>
  </xdr:oneCellAnchor>
  <xdr:oneCellAnchor>
    <xdr:from>
      <xdr:col>2</xdr:col>
      <xdr:colOff>152401</xdr:colOff>
      <xdr:row>321</xdr:row>
      <xdr:rowOff>211666</xdr:rowOff>
    </xdr:from>
    <xdr:ext cx="3534044" cy="172227"/>
    <mc:AlternateContent xmlns:mc="http://schemas.openxmlformats.org/markup-compatibility/2006" xmlns:a14="http://schemas.microsoft.com/office/drawing/2010/main">
      <mc:Choice Requires="a14">
        <xdr:sp macro="" textlink="">
          <xdr:nvSpPr>
            <xdr:cNvPr id="357" name="TextBox 356">
              <a:extLst>
                <a:ext uri="{FF2B5EF4-FFF2-40B4-BE49-F238E27FC236}">
                  <a16:creationId xmlns:a16="http://schemas.microsoft.com/office/drawing/2014/main" xmlns="" id="{74AE3597-6CFE-4DF8-91E1-4D98337D88DF}"/>
                </a:ext>
              </a:extLst>
            </xdr:cNvPr>
            <xdr:cNvSpPr txBox="1"/>
          </xdr:nvSpPr>
          <xdr:spPr>
            <a:xfrm>
              <a:off x="2489201" y="130657599"/>
              <a:ext cx="3534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57" name="TextBox 356">
              <a:extLst>
                <a:ext uri="{FF2B5EF4-FFF2-40B4-BE49-F238E27FC236}">
                  <a16:creationId xmlns:a16="http://schemas.microsoft.com/office/drawing/2014/main" id="{74AE3597-6CFE-4DF8-91E1-4D98337D88DF}"/>
                </a:ext>
              </a:extLst>
            </xdr:cNvPr>
            <xdr:cNvSpPr txBox="1"/>
          </xdr:nvSpPr>
          <xdr:spPr>
            <a:xfrm>
              <a:off x="2489201" y="130657599"/>
              <a:ext cx="3534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𝑉_(𝐻𝑆−𝑀𝐼𝑁)=𝐺∗exp(𝐽_6∗〖𝑇𝑝𝑟𝑜𝑐_𝑚𝑖𝑛〗_𝐻𝑆+𝐽_7∗〖𝑇𝑎𝑚𝑏_𝑚𝑖𝑛〗_𝐻𝑆 )</a:t>
              </a:r>
              <a:endParaRPr lang="en-US" sz="1100"/>
            </a:p>
          </xdr:txBody>
        </xdr:sp>
      </mc:Fallback>
    </mc:AlternateContent>
    <xdr:clientData/>
  </xdr:oneCellAnchor>
  <xdr:oneCellAnchor>
    <xdr:from>
      <xdr:col>2</xdr:col>
      <xdr:colOff>118533</xdr:colOff>
      <xdr:row>323</xdr:row>
      <xdr:rowOff>220133</xdr:rowOff>
    </xdr:from>
    <xdr:ext cx="3735253" cy="172227"/>
    <mc:AlternateContent xmlns:mc="http://schemas.openxmlformats.org/markup-compatibility/2006" xmlns:a14="http://schemas.microsoft.com/office/drawing/2010/main">
      <mc:Choice Requires="a14">
        <xdr:sp macro="" textlink="">
          <xdr:nvSpPr>
            <xdr:cNvPr id="359" name="TextBox 358">
              <a:extLst>
                <a:ext uri="{FF2B5EF4-FFF2-40B4-BE49-F238E27FC236}">
                  <a16:creationId xmlns:a16="http://schemas.microsoft.com/office/drawing/2014/main" xmlns="" id="{1D30510E-6F41-4D15-8B67-B863D97D7F8D}"/>
                </a:ext>
              </a:extLst>
            </xdr:cNvPr>
            <xdr:cNvSpPr txBox="1"/>
          </xdr:nvSpPr>
          <xdr:spPr>
            <a:xfrm>
              <a:off x="2455333" y="131487333"/>
              <a:ext cx="37352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59" name="TextBox 358">
              <a:extLst>
                <a:ext uri="{FF2B5EF4-FFF2-40B4-BE49-F238E27FC236}">
                  <a16:creationId xmlns:a16="http://schemas.microsoft.com/office/drawing/2014/main" id="{1D30510E-6F41-4D15-8B67-B863D97D7F8D}"/>
                </a:ext>
              </a:extLst>
            </xdr:cNvPr>
            <xdr:cNvSpPr txBox="1"/>
          </xdr:nvSpPr>
          <xdr:spPr>
            <a:xfrm>
              <a:off x="2455333" y="131487333"/>
              <a:ext cx="37352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𝑉_(𝐻𝑆−𝑀𝐴𝑋)=𝐺∗exp(𝐽_6∗〖𝑇𝑝𝑟𝑜𝑐_𝑚𝑎𝑥〗_𝐻𝑆+𝐽_7∗〖𝑇𝑎𝑚𝑏_𝑚𝑎𝑥〗_𝐻𝑆 )</a:t>
              </a:r>
              <a:endParaRPr lang="en-US" sz="1100"/>
            </a:p>
          </xdr:txBody>
        </xdr:sp>
      </mc:Fallback>
    </mc:AlternateContent>
    <xdr:clientData/>
  </xdr:oneCellAnchor>
  <xdr:oneCellAnchor>
    <xdr:from>
      <xdr:col>2</xdr:col>
      <xdr:colOff>101600</xdr:colOff>
      <xdr:row>325</xdr:row>
      <xdr:rowOff>143933</xdr:rowOff>
    </xdr:from>
    <xdr:ext cx="3480888" cy="172227"/>
    <mc:AlternateContent xmlns:mc="http://schemas.openxmlformats.org/markup-compatibility/2006" xmlns:a14="http://schemas.microsoft.com/office/drawing/2010/main">
      <mc:Choice Requires="a14">
        <xdr:sp macro="" textlink="">
          <xdr:nvSpPr>
            <xdr:cNvPr id="360" name="TextBox 359">
              <a:extLst>
                <a:ext uri="{FF2B5EF4-FFF2-40B4-BE49-F238E27FC236}">
                  <a16:creationId xmlns:a16="http://schemas.microsoft.com/office/drawing/2014/main" xmlns="" id="{61C9F0C1-A95F-467A-A8F8-90253619074D}"/>
                </a:ext>
              </a:extLst>
            </xdr:cNvPr>
            <xdr:cNvSpPr txBox="1"/>
          </xdr:nvSpPr>
          <xdr:spPr>
            <a:xfrm>
              <a:off x="2438400" y="132232400"/>
              <a:ext cx="3480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𝐻𝑆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𝐻𝑆</m:t>
                            </m:r>
                          </m:sub>
                        </m:sSub>
                      </m:e>
                    </m:d>
                  </m:oMath>
                </m:oMathPara>
              </a14:m>
              <a:endParaRPr lang="en-US" sz="1100"/>
            </a:p>
          </xdr:txBody>
        </xdr:sp>
      </mc:Choice>
      <mc:Fallback xmlns="">
        <xdr:sp macro="" textlink="">
          <xdr:nvSpPr>
            <xdr:cNvPr id="360" name="TextBox 359">
              <a:extLst>
                <a:ext uri="{FF2B5EF4-FFF2-40B4-BE49-F238E27FC236}">
                  <a16:creationId xmlns:a16="http://schemas.microsoft.com/office/drawing/2014/main" id="{61C9F0C1-A95F-467A-A8F8-90253619074D}"/>
                </a:ext>
              </a:extLst>
            </xdr:cNvPr>
            <xdr:cNvSpPr txBox="1"/>
          </xdr:nvSpPr>
          <xdr:spPr>
            <a:xfrm>
              <a:off x="2438400" y="132232400"/>
              <a:ext cx="3480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𝑉_(𝐻𝑆−𝐿𝑍𝐴)=𝐺∗exp(𝐽_6∗〖𝑇𝑝𝑟𝑜𝑐_𝑙𝑧𝑎〗_𝐻𝑆+𝐽_7∗〖𝑇𝑎𝑚𝑏_𝑙𝑧𝑎〗_𝐻𝑆 )</a:t>
              </a:r>
              <a:endParaRPr lang="en-US" sz="1100"/>
            </a:p>
          </xdr:txBody>
        </xdr:sp>
      </mc:Fallback>
    </mc:AlternateContent>
    <xdr:clientData/>
  </xdr:oneCellAnchor>
  <xdr:oneCellAnchor>
    <xdr:from>
      <xdr:col>2</xdr:col>
      <xdr:colOff>118533</xdr:colOff>
      <xdr:row>327</xdr:row>
      <xdr:rowOff>169334</xdr:rowOff>
    </xdr:from>
    <xdr:ext cx="3548151" cy="172227"/>
    <mc:AlternateContent xmlns:mc="http://schemas.openxmlformats.org/markup-compatibility/2006" xmlns:a14="http://schemas.microsoft.com/office/drawing/2010/main">
      <mc:Choice Requires="a14">
        <xdr:sp macro="" textlink="">
          <xdr:nvSpPr>
            <xdr:cNvPr id="361" name="TextBox 360">
              <a:extLst>
                <a:ext uri="{FF2B5EF4-FFF2-40B4-BE49-F238E27FC236}">
                  <a16:creationId xmlns:a16="http://schemas.microsoft.com/office/drawing/2014/main" xmlns="" id="{3A1ED91B-69B6-406D-B69D-9FD2C746062B}"/>
                </a:ext>
              </a:extLst>
            </xdr:cNvPr>
            <xdr:cNvSpPr txBox="1"/>
          </xdr:nvSpPr>
          <xdr:spPr>
            <a:xfrm>
              <a:off x="2455333" y="133079067"/>
              <a:ext cx="35481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𝑀𝐼𝑁</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𝑚𝑖𝑛</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1" name="TextBox 360">
              <a:extLst>
                <a:ext uri="{FF2B5EF4-FFF2-40B4-BE49-F238E27FC236}">
                  <a16:creationId xmlns:a16="http://schemas.microsoft.com/office/drawing/2014/main" id="{3A1ED91B-69B6-406D-B69D-9FD2C746062B}"/>
                </a:ext>
              </a:extLst>
            </xdr:cNvPr>
            <xdr:cNvSpPr txBox="1"/>
          </xdr:nvSpPr>
          <xdr:spPr>
            <a:xfrm>
              <a:off x="2455333" y="133079067"/>
              <a:ext cx="35481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𝑉_(𝐿𝑆−𝑀𝐼𝑁)=𝐺∗exp(𝐽_6∗〖𝑇𝑝𝑟𝑜𝑐_𝑚𝑖𝑛〗_𝐿𝑆+𝐽_7∗〖𝑇𝑎𝑚𝑏_𝑚𝑖𝑛〗_𝐿𝑆 )</a:t>
              </a:r>
              <a:endParaRPr lang="en-US" sz="1100"/>
            </a:p>
          </xdr:txBody>
        </xdr:sp>
      </mc:Fallback>
    </mc:AlternateContent>
    <xdr:clientData/>
  </xdr:oneCellAnchor>
  <xdr:oneCellAnchor>
    <xdr:from>
      <xdr:col>2</xdr:col>
      <xdr:colOff>101600</xdr:colOff>
      <xdr:row>329</xdr:row>
      <xdr:rowOff>160867</xdr:rowOff>
    </xdr:from>
    <xdr:ext cx="3645229" cy="172227"/>
    <mc:AlternateContent xmlns:mc="http://schemas.openxmlformats.org/markup-compatibility/2006" xmlns:a14="http://schemas.microsoft.com/office/drawing/2010/main">
      <mc:Choice Requires="a14">
        <xdr:sp macro="" textlink="">
          <xdr:nvSpPr>
            <xdr:cNvPr id="362" name="TextBox 361">
              <a:extLst>
                <a:ext uri="{FF2B5EF4-FFF2-40B4-BE49-F238E27FC236}">
                  <a16:creationId xmlns:a16="http://schemas.microsoft.com/office/drawing/2014/main" xmlns="" id="{FFDC2594-5C9D-4BCD-A0F6-D5C81A5D70BA}"/>
                </a:ext>
              </a:extLst>
            </xdr:cNvPr>
            <xdr:cNvSpPr txBox="1"/>
          </xdr:nvSpPr>
          <xdr:spPr>
            <a:xfrm>
              <a:off x="2438400" y="133891867"/>
              <a:ext cx="3645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𝑀𝐴𝑋</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𝑚𝑎𝑥</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2" name="TextBox 361">
              <a:extLst>
                <a:ext uri="{FF2B5EF4-FFF2-40B4-BE49-F238E27FC236}">
                  <a16:creationId xmlns:a16="http://schemas.microsoft.com/office/drawing/2014/main" id="{FFDC2594-5C9D-4BCD-A0F6-D5C81A5D70BA}"/>
                </a:ext>
              </a:extLst>
            </xdr:cNvPr>
            <xdr:cNvSpPr txBox="1"/>
          </xdr:nvSpPr>
          <xdr:spPr>
            <a:xfrm>
              <a:off x="2438400" y="133891867"/>
              <a:ext cx="3645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𝑉_(𝐿𝑆−𝑀𝐴𝑋)=𝐺∗exp(𝐽_6∗〖𝑇𝑝𝑟𝑜𝑐_𝑚𝑎𝑥〗_𝐿𝑆+𝐽_7∗〖𝑇𝑎𝑚𝑏_𝑚𝑎𝑥〗_𝐿𝑆 )</a:t>
              </a:r>
              <a:endParaRPr lang="en-US" sz="1100"/>
            </a:p>
          </xdr:txBody>
        </xdr:sp>
      </mc:Fallback>
    </mc:AlternateContent>
    <xdr:clientData/>
  </xdr:oneCellAnchor>
  <xdr:oneCellAnchor>
    <xdr:from>
      <xdr:col>2</xdr:col>
      <xdr:colOff>67733</xdr:colOff>
      <xdr:row>331</xdr:row>
      <xdr:rowOff>118533</xdr:rowOff>
    </xdr:from>
    <xdr:ext cx="3417602" cy="172227"/>
    <mc:AlternateContent xmlns:mc="http://schemas.openxmlformats.org/markup-compatibility/2006" xmlns:a14="http://schemas.microsoft.com/office/drawing/2010/main">
      <mc:Choice Requires="a14">
        <xdr:sp macro="" textlink="">
          <xdr:nvSpPr>
            <xdr:cNvPr id="363" name="TextBox 362">
              <a:extLst>
                <a:ext uri="{FF2B5EF4-FFF2-40B4-BE49-F238E27FC236}">
                  <a16:creationId xmlns:a16="http://schemas.microsoft.com/office/drawing/2014/main" xmlns="" id="{0C39399C-172D-4D26-BEA9-B56CE4DF5F73}"/>
                </a:ext>
              </a:extLst>
            </xdr:cNvPr>
            <xdr:cNvSpPr txBox="1"/>
          </xdr:nvSpPr>
          <xdr:spPr>
            <a:xfrm>
              <a:off x="2404533" y="134670800"/>
              <a:ext cx="341760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𝐿𝑆</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𝐿𝑍𝐴</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exp</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6</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𝑇𝑝𝑟𝑜𝑐</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𝐿𝑆</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𝐽</m:t>
                            </m:r>
                          </m:e>
                          <m:sub>
                            <m:r>
                              <a:rPr lang="en-US" sz="1100" b="0" i="1">
                                <a:latin typeface="Cambria Math" panose="02040503050406030204" pitchFamily="18" charset="0"/>
                                <a:ea typeface="Cambria Math" panose="02040503050406030204" pitchFamily="18" charset="0"/>
                              </a:rPr>
                              <m:t>7</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𝑇𝑎𝑚𝑏</m:t>
                            </m:r>
                            <m:r>
                              <a:rPr lang="en-US" sz="1100" b="0" i="1">
                                <a:latin typeface="Cambria Math" panose="02040503050406030204" pitchFamily="18" charset="0"/>
                                <a:ea typeface="Cambria Math" panose="02040503050406030204" pitchFamily="18" charset="0"/>
                              </a:rPr>
                              <m:t>_</m:t>
                            </m:r>
                            <m:r>
                              <a:rPr lang="en-US" sz="1100" b="0" i="1">
                                <a:latin typeface="Cambria Math" panose="02040503050406030204" pitchFamily="18" charset="0"/>
                                <a:ea typeface="Cambria Math" panose="02040503050406030204" pitchFamily="18" charset="0"/>
                              </a:rPr>
                              <m:t>𝑙𝑧𝑎</m:t>
                            </m:r>
                          </m:e>
                          <m:sub>
                            <m:r>
                              <a:rPr lang="en-US" sz="1100" b="0" i="1">
                                <a:latin typeface="Cambria Math" panose="02040503050406030204" pitchFamily="18" charset="0"/>
                                <a:ea typeface="Cambria Math" panose="02040503050406030204" pitchFamily="18" charset="0"/>
                              </a:rPr>
                              <m:t>𝐿𝑆</m:t>
                            </m:r>
                          </m:sub>
                        </m:sSub>
                      </m:e>
                    </m:d>
                  </m:oMath>
                </m:oMathPara>
              </a14:m>
              <a:endParaRPr lang="en-US" sz="1100"/>
            </a:p>
          </xdr:txBody>
        </xdr:sp>
      </mc:Choice>
      <mc:Fallback xmlns="">
        <xdr:sp macro="" textlink="">
          <xdr:nvSpPr>
            <xdr:cNvPr id="363" name="TextBox 362">
              <a:extLst>
                <a:ext uri="{FF2B5EF4-FFF2-40B4-BE49-F238E27FC236}">
                  <a16:creationId xmlns:a16="http://schemas.microsoft.com/office/drawing/2014/main" id="{0C39399C-172D-4D26-BEA9-B56CE4DF5F73}"/>
                </a:ext>
              </a:extLst>
            </xdr:cNvPr>
            <xdr:cNvSpPr txBox="1"/>
          </xdr:nvSpPr>
          <xdr:spPr>
            <a:xfrm>
              <a:off x="2404533" y="134670800"/>
              <a:ext cx="341760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𝑉_(𝐿𝑆−𝐿𝑍𝐴)=𝐺∗exp(𝐽_6∗〖𝑇𝑝𝑟𝑜𝑐_𝑙𝑧𝑎〗_𝐿𝑆+𝐽_7∗〖𝑇𝑎𝑚𝑏_𝑙𝑧𝑎〗_𝐿𝑆 )</a:t>
              </a:r>
              <a:endParaRPr lang="en-US" sz="1100"/>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oneCellAnchor>
    <xdr:from>
      <xdr:col>2</xdr:col>
      <xdr:colOff>125730</xdr:colOff>
      <xdr:row>65</xdr:row>
      <xdr:rowOff>137160</xdr:rowOff>
    </xdr:from>
    <xdr:ext cx="1196340" cy="286670"/>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xmlns="" id="{ABFF7E1C-21CB-45F5-A80D-FA4A381F9209}"/>
                </a:ext>
              </a:extLst>
            </xdr:cNvPr>
            <xdr:cNvSpPr txBox="1"/>
          </xdr:nvSpPr>
          <xdr:spPr>
            <a:xfrm>
              <a:off x="1748790" y="834390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4" name="TextBox 43">
              <a:extLst>
                <a:ext uri="{FF2B5EF4-FFF2-40B4-BE49-F238E27FC236}">
                  <a16:creationId xmlns:a16="http://schemas.microsoft.com/office/drawing/2014/main" id="{ABFF7E1C-21CB-45F5-A80D-FA4A381F9209}"/>
                </a:ext>
              </a:extLst>
            </xdr:cNvPr>
            <xdr:cNvSpPr txBox="1"/>
          </xdr:nvSpPr>
          <xdr:spPr>
            <a:xfrm>
              <a:off x="1748790" y="834390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179070</xdr:colOff>
      <xdr:row>69</xdr:row>
      <xdr:rowOff>154305</xdr:rowOff>
    </xdr:from>
    <xdr:ext cx="1196340" cy="286670"/>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2430A0B3-5600-4DBD-93E4-3F65456C5B73}"/>
                </a:ext>
              </a:extLst>
            </xdr:cNvPr>
            <xdr:cNvSpPr txBox="1"/>
          </xdr:nvSpPr>
          <xdr:spPr>
            <a:xfrm>
              <a:off x="1802130" y="999172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5" name="TextBox 44">
              <a:extLst>
                <a:ext uri="{FF2B5EF4-FFF2-40B4-BE49-F238E27FC236}">
                  <a16:creationId xmlns:a16="http://schemas.microsoft.com/office/drawing/2014/main" id="{2430A0B3-5600-4DBD-93E4-3F65456C5B73}"/>
                </a:ext>
              </a:extLst>
            </xdr:cNvPr>
            <xdr:cNvSpPr txBox="1"/>
          </xdr:nvSpPr>
          <xdr:spPr>
            <a:xfrm>
              <a:off x="1802130" y="999172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180975</xdr:colOff>
      <xdr:row>71</xdr:row>
      <xdr:rowOff>186690</xdr:rowOff>
    </xdr:from>
    <xdr:ext cx="2699522" cy="175369"/>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xmlns="" id="{48C8BF9D-3AFD-4B2F-A5B0-6E89036A625A}"/>
                </a:ext>
              </a:extLst>
            </xdr:cNvPr>
            <xdr:cNvSpPr txBox="1"/>
          </xdr:nvSpPr>
          <xdr:spPr>
            <a:xfrm>
              <a:off x="1849755" y="2620899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48C8BF9D-3AFD-4B2F-A5B0-6E89036A625A}"/>
                </a:ext>
              </a:extLst>
            </xdr:cNvPr>
            <xdr:cNvSpPr txBox="1"/>
          </xdr:nvSpPr>
          <xdr:spPr>
            <a:xfrm>
              <a:off x="1849755" y="2620899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 〖+𝑐〗_𝑛𝑜𝑚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228600</xdr:colOff>
      <xdr:row>73</xdr:row>
      <xdr:rowOff>190500</xdr:rowOff>
    </xdr:from>
    <xdr:ext cx="1115049" cy="176972"/>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xmlns="" id="{505EADAB-0847-4508-8384-E36C1CFDC324}"/>
                </a:ext>
              </a:extLst>
            </xdr:cNvPr>
            <xdr:cNvSpPr txBox="1"/>
          </xdr:nvSpPr>
          <xdr:spPr>
            <a:xfrm>
              <a:off x="1851660" y="1165860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47" name="TextBox 46">
              <a:extLst>
                <a:ext uri="{FF2B5EF4-FFF2-40B4-BE49-F238E27FC236}">
                  <a16:creationId xmlns:a16="http://schemas.microsoft.com/office/drawing/2014/main" id="{505EADAB-0847-4508-8384-E36C1CFDC324}"/>
                </a:ext>
              </a:extLst>
            </xdr:cNvPr>
            <xdr:cNvSpPr txBox="1"/>
          </xdr:nvSpPr>
          <xdr:spPr>
            <a:xfrm>
              <a:off x="1851660" y="1165860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175260</xdr:colOff>
      <xdr:row>75</xdr:row>
      <xdr:rowOff>163830</xdr:rowOff>
    </xdr:from>
    <xdr:ext cx="2924006" cy="301236"/>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xmlns="" id="{2FF64771-7CC1-4930-BE5F-69EFDF39226A}"/>
                </a:ext>
              </a:extLst>
            </xdr:cNvPr>
            <xdr:cNvSpPr txBox="1"/>
          </xdr:nvSpPr>
          <xdr:spPr>
            <a:xfrm>
              <a:off x="1798320" y="1244727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48" name="TextBox 47">
              <a:extLst>
                <a:ext uri="{FF2B5EF4-FFF2-40B4-BE49-F238E27FC236}">
                  <a16:creationId xmlns:a16="http://schemas.microsoft.com/office/drawing/2014/main" id="{2FF64771-7CC1-4930-BE5F-69EFDF39226A}"/>
                </a:ext>
              </a:extLst>
            </xdr:cNvPr>
            <xdr:cNvSpPr txBox="1"/>
          </xdr:nvSpPr>
          <xdr:spPr>
            <a:xfrm>
              <a:off x="1798320" y="1244727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87630</xdr:colOff>
      <xdr:row>77</xdr:row>
      <xdr:rowOff>140970</xdr:rowOff>
    </xdr:from>
    <xdr:ext cx="3552383" cy="301236"/>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xmlns="" id="{AEA2BC6A-A4F6-494F-8433-80C2D5A23D3D}"/>
                </a:ext>
              </a:extLst>
            </xdr:cNvPr>
            <xdr:cNvSpPr txBox="1"/>
          </xdr:nvSpPr>
          <xdr:spPr>
            <a:xfrm>
              <a:off x="1710690" y="1323975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49" name="TextBox 48">
              <a:extLst>
                <a:ext uri="{FF2B5EF4-FFF2-40B4-BE49-F238E27FC236}">
                  <a16:creationId xmlns:a16="http://schemas.microsoft.com/office/drawing/2014/main" id="{AEA2BC6A-A4F6-494F-8433-80C2D5A23D3D}"/>
                </a:ext>
              </a:extLst>
            </xdr:cNvPr>
            <xdr:cNvSpPr txBox="1"/>
          </xdr:nvSpPr>
          <xdr:spPr>
            <a:xfrm>
              <a:off x="1710690" y="1323975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209550</xdr:colOff>
      <xdr:row>79</xdr:row>
      <xdr:rowOff>209550</xdr:rowOff>
    </xdr:from>
    <xdr:ext cx="1392432" cy="172227"/>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xmlns="" id="{F8EDAFE0-523E-4BD9-81D5-F47DF4289EE0}"/>
                </a:ext>
              </a:extLst>
            </xdr:cNvPr>
            <xdr:cNvSpPr txBox="1"/>
          </xdr:nvSpPr>
          <xdr:spPr>
            <a:xfrm>
              <a:off x="1832610" y="1412367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50" name="TextBox 49">
              <a:extLst>
                <a:ext uri="{FF2B5EF4-FFF2-40B4-BE49-F238E27FC236}">
                  <a16:creationId xmlns:a16="http://schemas.microsoft.com/office/drawing/2014/main" id="{F8EDAFE0-523E-4BD9-81D5-F47DF4289EE0}"/>
                </a:ext>
              </a:extLst>
            </xdr:cNvPr>
            <xdr:cNvSpPr txBox="1"/>
          </xdr:nvSpPr>
          <xdr:spPr>
            <a:xfrm>
              <a:off x="1832610" y="1412367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2</xdr:col>
      <xdr:colOff>268605</xdr:colOff>
      <xdr:row>81</xdr:row>
      <xdr:rowOff>226695</xdr:rowOff>
    </xdr:from>
    <xdr:ext cx="3186450" cy="176972"/>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xmlns="" id="{5F4DFEC7-D290-4029-BF9A-3828FB48058F}"/>
                </a:ext>
              </a:extLst>
            </xdr:cNvPr>
            <xdr:cNvSpPr txBox="1"/>
          </xdr:nvSpPr>
          <xdr:spPr>
            <a:xfrm>
              <a:off x="1891665" y="1495615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5F4DFEC7-D290-4029-BF9A-3828FB48058F}"/>
                </a:ext>
              </a:extLst>
            </xdr:cNvPr>
            <xdr:cNvSpPr txBox="1"/>
          </xdr:nvSpPr>
          <xdr:spPr>
            <a:xfrm>
              <a:off x="1891665" y="1495615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226695</xdr:colOff>
      <xdr:row>83</xdr:row>
      <xdr:rowOff>198120</xdr:rowOff>
    </xdr:from>
    <xdr:ext cx="3126432" cy="176972"/>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xmlns="" id="{1887F29B-049C-4970-8533-0A24781994F4}"/>
                </a:ext>
              </a:extLst>
            </xdr:cNvPr>
            <xdr:cNvSpPr txBox="1"/>
          </xdr:nvSpPr>
          <xdr:spPr>
            <a:xfrm>
              <a:off x="1849755" y="1574292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52" name="TextBox 51">
              <a:extLst>
                <a:ext uri="{FF2B5EF4-FFF2-40B4-BE49-F238E27FC236}">
                  <a16:creationId xmlns:a16="http://schemas.microsoft.com/office/drawing/2014/main" id="{1887F29B-049C-4970-8533-0A24781994F4}"/>
                </a:ext>
              </a:extLst>
            </xdr:cNvPr>
            <xdr:cNvSpPr txBox="1"/>
          </xdr:nvSpPr>
          <xdr:spPr>
            <a:xfrm>
              <a:off x="1849755" y="1574292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247650</xdr:colOff>
      <xdr:row>85</xdr:row>
      <xdr:rowOff>127635</xdr:rowOff>
    </xdr:from>
    <xdr:ext cx="2497800" cy="344453"/>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xmlns="" id="{EB379134-79E9-4C3D-992E-A2ED37A4E33E}"/>
                </a:ext>
              </a:extLst>
            </xdr:cNvPr>
            <xdr:cNvSpPr txBox="1"/>
          </xdr:nvSpPr>
          <xdr:spPr>
            <a:xfrm>
              <a:off x="1870710" y="1648777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3" name="TextBox 52">
              <a:extLst>
                <a:ext uri="{FF2B5EF4-FFF2-40B4-BE49-F238E27FC236}">
                  <a16:creationId xmlns:a16="http://schemas.microsoft.com/office/drawing/2014/main" id="{EB379134-79E9-4C3D-992E-A2ED37A4E33E}"/>
                </a:ext>
              </a:extLst>
            </xdr:cNvPr>
            <xdr:cNvSpPr txBox="1"/>
          </xdr:nvSpPr>
          <xdr:spPr>
            <a:xfrm>
              <a:off x="1870710" y="1648777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228600</xdr:colOff>
      <xdr:row>87</xdr:row>
      <xdr:rowOff>129540</xdr:rowOff>
    </xdr:from>
    <xdr:ext cx="1955664" cy="344453"/>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xmlns="" id="{E9EEC217-2008-4222-A46F-54CA524CE45F}"/>
                </a:ext>
              </a:extLst>
            </xdr:cNvPr>
            <xdr:cNvSpPr txBox="1"/>
          </xdr:nvSpPr>
          <xdr:spPr>
            <a:xfrm>
              <a:off x="1851660" y="1730502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4" name="TextBox 53">
              <a:extLst>
                <a:ext uri="{FF2B5EF4-FFF2-40B4-BE49-F238E27FC236}">
                  <a16:creationId xmlns:a16="http://schemas.microsoft.com/office/drawing/2014/main" id="{E9EEC217-2008-4222-A46F-54CA524CE45F}"/>
                </a:ext>
              </a:extLst>
            </xdr:cNvPr>
            <xdr:cNvSpPr txBox="1"/>
          </xdr:nvSpPr>
          <xdr:spPr>
            <a:xfrm>
              <a:off x="1851660" y="1730502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219075</xdr:colOff>
      <xdr:row>67</xdr:row>
      <xdr:rowOff>196215</xdr:rowOff>
    </xdr:from>
    <xdr:ext cx="1168397" cy="172227"/>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xmlns="" id="{9DB30830-9E34-42AF-B195-79EBD3BE4F5C}"/>
                </a:ext>
              </a:extLst>
            </xdr:cNvPr>
            <xdr:cNvSpPr txBox="1"/>
          </xdr:nvSpPr>
          <xdr:spPr>
            <a:xfrm>
              <a:off x="1842135" y="921829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55" name="TextBox 54">
              <a:extLst>
                <a:ext uri="{FF2B5EF4-FFF2-40B4-BE49-F238E27FC236}">
                  <a16:creationId xmlns:a16="http://schemas.microsoft.com/office/drawing/2014/main" id="{9DB30830-9E34-42AF-B195-79EBD3BE4F5C}"/>
                </a:ext>
              </a:extLst>
            </xdr:cNvPr>
            <xdr:cNvSpPr txBox="1"/>
          </xdr:nvSpPr>
          <xdr:spPr>
            <a:xfrm>
              <a:off x="1842135" y="921829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2</xdr:col>
      <xdr:colOff>102870</xdr:colOff>
      <xdr:row>89</xdr:row>
      <xdr:rowOff>83820</xdr:rowOff>
    </xdr:from>
    <xdr:ext cx="3316228" cy="437492"/>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xmlns="" id="{C711E5AC-806D-4857-8039-EF7E3ACD22C2}"/>
                </a:ext>
              </a:extLst>
            </xdr:cNvPr>
            <xdr:cNvSpPr txBox="1"/>
          </xdr:nvSpPr>
          <xdr:spPr>
            <a:xfrm>
              <a:off x="1725930" y="180746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56" name="TextBox 55">
              <a:extLst>
                <a:ext uri="{FF2B5EF4-FFF2-40B4-BE49-F238E27FC236}">
                  <a16:creationId xmlns:a16="http://schemas.microsoft.com/office/drawing/2014/main" id="{C711E5AC-806D-4857-8039-EF7E3ACD22C2}"/>
                </a:ext>
              </a:extLst>
            </xdr:cNvPr>
            <xdr:cNvSpPr txBox="1"/>
          </xdr:nvSpPr>
          <xdr:spPr>
            <a:xfrm>
              <a:off x="1725930" y="180746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2</xdr:col>
      <xdr:colOff>232410</xdr:colOff>
      <xdr:row>91</xdr:row>
      <xdr:rowOff>104775</xdr:rowOff>
    </xdr:from>
    <xdr:ext cx="2188163" cy="316882"/>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xmlns="" id="{A304657A-D84B-4FDC-9AF2-64B9F2B08B37}"/>
                </a:ext>
              </a:extLst>
            </xdr:cNvPr>
            <xdr:cNvSpPr txBox="1"/>
          </xdr:nvSpPr>
          <xdr:spPr>
            <a:xfrm>
              <a:off x="1855470" y="1891093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57" name="TextBox 56">
              <a:extLst>
                <a:ext uri="{FF2B5EF4-FFF2-40B4-BE49-F238E27FC236}">
                  <a16:creationId xmlns:a16="http://schemas.microsoft.com/office/drawing/2014/main" id="{A304657A-D84B-4FDC-9AF2-64B9F2B08B37}"/>
                </a:ext>
              </a:extLst>
            </xdr:cNvPr>
            <xdr:cNvSpPr txBox="1"/>
          </xdr:nvSpPr>
          <xdr:spPr>
            <a:xfrm>
              <a:off x="1855470" y="1891093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2</xdr:col>
      <xdr:colOff>95250</xdr:colOff>
      <xdr:row>93</xdr:row>
      <xdr:rowOff>95250</xdr:rowOff>
    </xdr:from>
    <xdr:ext cx="3092129" cy="318100"/>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xmlns="" id="{824C0D33-42A9-4690-AE2F-4C189AF94639}"/>
                </a:ext>
              </a:extLst>
            </xdr:cNvPr>
            <xdr:cNvSpPr txBox="1"/>
          </xdr:nvSpPr>
          <xdr:spPr>
            <a:xfrm>
              <a:off x="1718310" y="1971675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58" name="TextBox 57">
              <a:extLst>
                <a:ext uri="{FF2B5EF4-FFF2-40B4-BE49-F238E27FC236}">
                  <a16:creationId xmlns:a16="http://schemas.microsoft.com/office/drawing/2014/main" id="{824C0D33-42A9-4690-AE2F-4C189AF94639}"/>
                </a:ext>
              </a:extLst>
            </xdr:cNvPr>
            <xdr:cNvSpPr txBox="1"/>
          </xdr:nvSpPr>
          <xdr:spPr>
            <a:xfrm>
              <a:off x="1718310" y="1971675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2</xdr:col>
      <xdr:colOff>160020</xdr:colOff>
      <xdr:row>95</xdr:row>
      <xdr:rowOff>194310</xdr:rowOff>
    </xdr:from>
    <xdr:ext cx="2867645" cy="175369"/>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xmlns="" id="{10C59B2D-BFA6-40EB-BF3D-77203113E5A4}"/>
                </a:ext>
              </a:extLst>
            </xdr:cNvPr>
            <xdr:cNvSpPr txBox="1"/>
          </xdr:nvSpPr>
          <xdr:spPr>
            <a:xfrm>
              <a:off x="1783080" y="2063115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59" name="TextBox 58">
              <a:extLst>
                <a:ext uri="{FF2B5EF4-FFF2-40B4-BE49-F238E27FC236}">
                  <a16:creationId xmlns:a16="http://schemas.microsoft.com/office/drawing/2014/main" id="{10C59B2D-BFA6-40EB-BF3D-77203113E5A4}"/>
                </a:ext>
              </a:extLst>
            </xdr:cNvPr>
            <xdr:cNvSpPr txBox="1"/>
          </xdr:nvSpPr>
          <xdr:spPr>
            <a:xfrm>
              <a:off x="1783080" y="2063115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160020</xdr:colOff>
      <xdr:row>97</xdr:row>
      <xdr:rowOff>152400</xdr:rowOff>
    </xdr:from>
    <xdr:ext cx="2787238" cy="175369"/>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xmlns="" id="{443F9BFE-CB51-47F6-BEEC-2FB71B397D66}"/>
                </a:ext>
              </a:extLst>
            </xdr:cNvPr>
            <xdr:cNvSpPr txBox="1"/>
          </xdr:nvSpPr>
          <xdr:spPr>
            <a:xfrm>
              <a:off x="1783080" y="214045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60" name="TextBox 59">
              <a:extLst>
                <a:ext uri="{FF2B5EF4-FFF2-40B4-BE49-F238E27FC236}">
                  <a16:creationId xmlns:a16="http://schemas.microsoft.com/office/drawing/2014/main" id="{443F9BFE-CB51-47F6-BEEC-2FB71B397D66}"/>
                </a:ext>
              </a:extLst>
            </xdr:cNvPr>
            <xdr:cNvSpPr txBox="1"/>
          </xdr:nvSpPr>
          <xdr:spPr>
            <a:xfrm>
              <a:off x="1783080" y="214045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163830</xdr:colOff>
      <xdr:row>99</xdr:row>
      <xdr:rowOff>188595</xdr:rowOff>
    </xdr:from>
    <xdr:ext cx="3164649" cy="191078"/>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xmlns="" id="{99103F69-B940-43E3-AF3B-E3FAB869B01D}"/>
                </a:ext>
              </a:extLst>
            </xdr:cNvPr>
            <xdr:cNvSpPr txBox="1"/>
          </xdr:nvSpPr>
          <xdr:spPr>
            <a:xfrm>
              <a:off x="1786890" y="2225611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61" name="TextBox 60">
              <a:extLst>
                <a:ext uri="{FF2B5EF4-FFF2-40B4-BE49-F238E27FC236}">
                  <a16:creationId xmlns:a16="http://schemas.microsoft.com/office/drawing/2014/main" id="{99103F69-B940-43E3-AF3B-E3FAB869B01D}"/>
                </a:ext>
              </a:extLst>
            </xdr:cNvPr>
            <xdr:cNvSpPr txBox="1"/>
          </xdr:nvSpPr>
          <xdr:spPr>
            <a:xfrm>
              <a:off x="1786890" y="2225611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140970</xdr:colOff>
      <xdr:row>101</xdr:row>
      <xdr:rowOff>190500</xdr:rowOff>
    </xdr:from>
    <xdr:ext cx="3103542" cy="191078"/>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xmlns="" id="{EA11B420-FC14-4BA8-9729-AD850D1DCC36}"/>
                </a:ext>
              </a:extLst>
            </xdr:cNvPr>
            <xdr:cNvSpPr txBox="1"/>
          </xdr:nvSpPr>
          <xdr:spPr>
            <a:xfrm>
              <a:off x="1764030" y="230733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62" name="TextBox 61">
              <a:extLst>
                <a:ext uri="{FF2B5EF4-FFF2-40B4-BE49-F238E27FC236}">
                  <a16:creationId xmlns:a16="http://schemas.microsoft.com/office/drawing/2014/main" id="{EA11B420-FC14-4BA8-9729-AD850D1DCC36}"/>
                </a:ext>
              </a:extLst>
            </xdr:cNvPr>
            <xdr:cNvSpPr txBox="1"/>
          </xdr:nvSpPr>
          <xdr:spPr>
            <a:xfrm>
              <a:off x="1764030" y="230733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217170</xdr:colOff>
      <xdr:row>103</xdr:row>
      <xdr:rowOff>209550</xdr:rowOff>
    </xdr:from>
    <xdr:ext cx="1221104" cy="1722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xmlns="" id="{70A6EC2A-8537-4E8C-AA48-25CFF327F8A5}"/>
                </a:ext>
              </a:extLst>
            </xdr:cNvPr>
            <xdr:cNvSpPr txBox="1"/>
          </xdr:nvSpPr>
          <xdr:spPr>
            <a:xfrm>
              <a:off x="1840230" y="2390775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63" name="TextBox 62">
              <a:extLst>
                <a:ext uri="{FF2B5EF4-FFF2-40B4-BE49-F238E27FC236}">
                  <a16:creationId xmlns:a16="http://schemas.microsoft.com/office/drawing/2014/main" id="{70A6EC2A-8537-4E8C-AA48-25CFF327F8A5}"/>
                </a:ext>
              </a:extLst>
            </xdr:cNvPr>
            <xdr:cNvSpPr txBox="1"/>
          </xdr:nvSpPr>
          <xdr:spPr>
            <a:xfrm>
              <a:off x="1840230" y="2390775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𝑇𝑅=.48(𝑅)+.525</a:t>
              </a:r>
              <a:endParaRPr lang="en-US" sz="1100"/>
            </a:p>
          </xdr:txBody>
        </xdr:sp>
      </mc:Fallback>
    </mc:AlternateContent>
    <xdr:clientData/>
  </xdr:oneCellAnchor>
  <xdr:oneCellAnchor>
    <xdr:from>
      <xdr:col>2</xdr:col>
      <xdr:colOff>224790</xdr:colOff>
      <xdr:row>105</xdr:row>
      <xdr:rowOff>179070</xdr:rowOff>
    </xdr:from>
    <xdr:ext cx="2339808" cy="182614"/>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xmlns="" id="{F9FD7694-FAED-4F69-AB3C-7915A8492930}"/>
                </a:ext>
              </a:extLst>
            </xdr:cNvPr>
            <xdr:cNvSpPr txBox="1"/>
          </xdr:nvSpPr>
          <xdr:spPr>
            <a:xfrm>
              <a:off x="1847850" y="2469261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64" name="TextBox 63">
              <a:extLst>
                <a:ext uri="{FF2B5EF4-FFF2-40B4-BE49-F238E27FC236}">
                  <a16:creationId xmlns:a16="http://schemas.microsoft.com/office/drawing/2014/main" id="{F9FD7694-FAED-4F69-AB3C-7915A8492930}"/>
                </a:ext>
              </a:extLst>
            </xdr:cNvPr>
            <xdr:cNvSpPr txBox="1"/>
          </xdr:nvSpPr>
          <xdr:spPr>
            <a:xfrm>
              <a:off x="1847850" y="2469261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2</xdr:col>
      <xdr:colOff>247650</xdr:colOff>
      <xdr:row>107</xdr:row>
      <xdr:rowOff>112395</xdr:rowOff>
    </xdr:from>
    <xdr:ext cx="2548005" cy="383438"/>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xmlns="" id="{72F7F06E-8136-42CB-929E-9DF02BE2F6D3}"/>
                </a:ext>
              </a:extLst>
            </xdr:cNvPr>
            <xdr:cNvSpPr txBox="1"/>
          </xdr:nvSpPr>
          <xdr:spPr>
            <a:xfrm>
              <a:off x="1870710" y="2544127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5" name="TextBox 64">
              <a:extLst>
                <a:ext uri="{FF2B5EF4-FFF2-40B4-BE49-F238E27FC236}">
                  <a16:creationId xmlns:a16="http://schemas.microsoft.com/office/drawing/2014/main" id="{72F7F06E-8136-42CB-929E-9DF02BE2F6D3}"/>
                </a:ext>
              </a:extLst>
            </xdr:cNvPr>
            <xdr:cNvSpPr txBox="1"/>
          </xdr:nvSpPr>
          <xdr:spPr>
            <a:xfrm>
              <a:off x="1870710" y="2544127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2</xdr:col>
      <xdr:colOff>255270</xdr:colOff>
      <xdr:row>109</xdr:row>
      <xdr:rowOff>97155</xdr:rowOff>
    </xdr:from>
    <xdr:ext cx="1860766" cy="380361"/>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xmlns="" id="{B1AB81DC-16BF-4399-936E-AB031065C36C}"/>
                </a:ext>
              </a:extLst>
            </xdr:cNvPr>
            <xdr:cNvSpPr txBox="1"/>
          </xdr:nvSpPr>
          <xdr:spPr>
            <a:xfrm>
              <a:off x="1878330" y="26241375"/>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66" name="TextBox 65">
              <a:extLst>
                <a:ext uri="{FF2B5EF4-FFF2-40B4-BE49-F238E27FC236}">
                  <a16:creationId xmlns:a16="http://schemas.microsoft.com/office/drawing/2014/main" id="{B1AB81DC-16BF-4399-936E-AB031065C36C}"/>
                </a:ext>
              </a:extLst>
            </xdr:cNvPr>
            <xdr:cNvSpPr txBox="1"/>
          </xdr:nvSpPr>
          <xdr:spPr>
            <a:xfrm>
              <a:off x="1878330" y="26241375"/>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𝑣=𝑣_0+(𝑇−𝑇_0 )(((𝑣_1−𝑣_0))/((𝑇_1−𝑇_0)))</a:t>
              </a:r>
              <a:endParaRPr lang="en-US" sz="1100"/>
            </a:p>
          </xdr:txBody>
        </xdr:sp>
      </mc:Fallback>
    </mc:AlternateContent>
    <xdr:clientData/>
  </xdr:oneCellAnchor>
  <xdr:oneCellAnchor>
    <xdr:from>
      <xdr:col>2</xdr:col>
      <xdr:colOff>60960</xdr:colOff>
      <xdr:row>26</xdr:row>
      <xdr:rowOff>165735</xdr:rowOff>
    </xdr:from>
    <xdr:ext cx="1324016" cy="176972"/>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xmlns="" id="{D772A91C-F8C4-4893-B33C-FEBC68C0F04E}"/>
                </a:ext>
              </a:extLst>
            </xdr:cNvPr>
            <xdr:cNvSpPr txBox="1"/>
          </xdr:nvSpPr>
          <xdr:spPr>
            <a:xfrm>
              <a:off x="1089660" y="1925955"/>
              <a:ext cx="132401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𝑚</m:t>
                            </m:r>
                          </m:e>
                          <m:sub>
                            <m:r>
                              <a:rPr lang="en-US" sz="1100" b="0" i="1">
                                <a:latin typeface="Cambria Math" panose="02040503050406030204" pitchFamily="18" charset="0"/>
                              </a:rPr>
                              <m:t>2</m:t>
                            </m:r>
                          </m:sub>
                        </m:sSub>
                      </m:e>
                    </m:d>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68" name="TextBox 67">
              <a:extLst>
                <a:ext uri="{FF2B5EF4-FFF2-40B4-BE49-F238E27FC236}">
                  <a16:creationId xmlns:a16="http://schemas.microsoft.com/office/drawing/2014/main" id="{D772A91C-F8C4-4893-B33C-FEBC68C0F04E}"/>
                </a:ext>
              </a:extLst>
            </xdr:cNvPr>
            <xdr:cNvSpPr txBox="1"/>
          </xdr:nvSpPr>
          <xdr:spPr>
            <a:xfrm>
              <a:off x="1089660" y="1925955"/>
              <a:ext cx="132401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𝑇_(𝐴,𝑚𝑖𝑛)=(𝑚_2 ) 𝑇_𝑃+𝑏_2</a:t>
              </a:r>
              <a:endParaRPr lang="en-US" sz="1100"/>
            </a:p>
          </xdr:txBody>
        </xdr:sp>
      </mc:Fallback>
    </mc:AlternateContent>
    <xdr:clientData/>
  </xdr:oneCellAnchor>
  <xdr:oneCellAnchor>
    <xdr:from>
      <xdr:col>2</xdr:col>
      <xdr:colOff>97155</xdr:colOff>
      <xdr:row>38</xdr:row>
      <xdr:rowOff>140970</xdr:rowOff>
    </xdr:from>
    <xdr:ext cx="1479700" cy="346570"/>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xmlns="" id="{366A1882-E9D8-4227-9EE5-05E0705D08D3}"/>
                </a:ext>
              </a:extLst>
            </xdr:cNvPr>
            <xdr:cNvSpPr txBox="1"/>
          </xdr:nvSpPr>
          <xdr:spPr>
            <a:xfrm>
              <a:off x="1125855" y="2716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69" name="TextBox 68">
              <a:extLst>
                <a:ext uri="{FF2B5EF4-FFF2-40B4-BE49-F238E27FC236}">
                  <a16:creationId xmlns:a16="http://schemas.microsoft.com/office/drawing/2014/main" id="{366A1882-E9D8-4227-9EE5-05E0705D08D3}"/>
                </a:ext>
              </a:extLst>
            </xdr:cNvPr>
            <xdr:cNvSpPr txBox="1"/>
          </xdr:nvSpPr>
          <xdr:spPr>
            <a:xfrm>
              <a:off x="1125855" y="2716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2</xdr:col>
      <xdr:colOff>110490</xdr:colOff>
      <xdr:row>40</xdr:row>
      <xdr:rowOff>232410</xdr:rowOff>
    </xdr:from>
    <xdr:ext cx="1338507" cy="182614"/>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xmlns="" id="{84BB5B2B-3237-42C7-8622-932B10D7C448}"/>
                </a:ext>
              </a:extLst>
            </xdr:cNvPr>
            <xdr:cNvSpPr txBox="1"/>
          </xdr:nvSpPr>
          <xdr:spPr>
            <a:xfrm>
              <a:off x="1733550" y="1365885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84BB5B2B-3237-42C7-8622-932B10D7C448}"/>
                </a:ext>
              </a:extLst>
            </xdr:cNvPr>
            <xdr:cNvSpPr txBox="1"/>
          </xdr:nvSpPr>
          <xdr:spPr>
            <a:xfrm>
              <a:off x="1733550" y="1365885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oneCellAnchor>
    <xdr:from>
      <xdr:col>2</xdr:col>
      <xdr:colOff>125730</xdr:colOff>
      <xdr:row>43</xdr:row>
      <xdr:rowOff>148590</xdr:rowOff>
    </xdr:from>
    <xdr:ext cx="3094052" cy="301236"/>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xmlns="" id="{0652EC75-769F-4320-AF2F-A1941EA2850D}"/>
                </a:ext>
              </a:extLst>
            </xdr:cNvPr>
            <xdr:cNvSpPr txBox="1"/>
          </xdr:nvSpPr>
          <xdr:spPr>
            <a:xfrm>
              <a:off x="1748790" y="391287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1" name="TextBox 70">
              <a:extLst>
                <a:ext uri="{FF2B5EF4-FFF2-40B4-BE49-F238E27FC236}">
                  <a16:creationId xmlns:a16="http://schemas.microsoft.com/office/drawing/2014/main" id="{0652EC75-769F-4320-AF2F-A1941EA2850D}"/>
                </a:ext>
              </a:extLst>
            </xdr:cNvPr>
            <xdr:cNvSpPr txBox="1"/>
          </xdr:nvSpPr>
          <xdr:spPr>
            <a:xfrm>
              <a:off x="1748790" y="391287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2</xdr:col>
      <xdr:colOff>85725</xdr:colOff>
      <xdr:row>45</xdr:row>
      <xdr:rowOff>142875</xdr:rowOff>
    </xdr:from>
    <xdr:ext cx="3661900" cy="301236"/>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xmlns="" id="{1E3548AD-07F3-494D-95F8-6A3416B768C6}"/>
                </a:ext>
              </a:extLst>
            </xdr:cNvPr>
            <xdr:cNvSpPr txBox="1"/>
          </xdr:nvSpPr>
          <xdr:spPr>
            <a:xfrm>
              <a:off x="1708785" y="4722495"/>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2" name="TextBox 71">
              <a:extLst>
                <a:ext uri="{FF2B5EF4-FFF2-40B4-BE49-F238E27FC236}">
                  <a16:creationId xmlns:a16="http://schemas.microsoft.com/office/drawing/2014/main" id="{1E3548AD-07F3-494D-95F8-6A3416B768C6}"/>
                </a:ext>
              </a:extLst>
            </xdr:cNvPr>
            <xdr:cNvSpPr txBox="1"/>
          </xdr:nvSpPr>
          <xdr:spPr>
            <a:xfrm>
              <a:off x="1708785" y="4722495"/>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2</xdr:col>
      <xdr:colOff>196215</xdr:colOff>
      <xdr:row>47</xdr:row>
      <xdr:rowOff>192405</xdr:rowOff>
    </xdr:from>
    <xdr:ext cx="1534266" cy="191078"/>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xmlns="" id="{B3EA174C-3C9A-4A4C-8EDD-043898FBA6A2}"/>
                </a:ext>
              </a:extLst>
            </xdr:cNvPr>
            <xdr:cNvSpPr txBox="1"/>
          </xdr:nvSpPr>
          <xdr:spPr>
            <a:xfrm>
              <a:off x="1819275" y="1624774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73" name="TextBox 72">
              <a:extLst>
                <a:ext uri="{FF2B5EF4-FFF2-40B4-BE49-F238E27FC236}">
                  <a16:creationId xmlns:a16="http://schemas.microsoft.com/office/drawing/2014/main" id="{B3EA174C-3C9A-4A4C-8EDD-043898FBA6A2}"/>
                </a:ext>
              </a:extLst>
            </xdr:cNvPr>
            <xdr:cNvSpPr txBox="1"/>
          </xdr:nvSpPr>
          <xdr:spPr>
            <a:xfrm>
              <a:off x="1819275" y="1624774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2</xdr:col>
      <xdr:colOff>89535</xdr:colOff>
      <xdr:row>49</xdr:row>
      <xdr:rowOff>135255</xdr:rowOff>
    </xdr:from>
    <xdr:ext cx="2757037" cy="301236"/>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xmlns="" id="{FADEEB4C-B414-4CD3-B4BE-117726FAF08B}"/>
                </a:ext>
              </a:extLst>
            </xdr:cNvPr>
            <xdr:cNvSpPr txBox="1"/>
          </xdr:nvSpPr>
          <xdr:spPr>
            <a:xfrm>
              <a:off x="1712595" y="5530215"/>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74" name="TextBox 73">
              <a:extLst>
                <a:ext uri="{FF2B5EF4-FFF2-40B4-BE49-F238E27FC236}">
                  <a16:creationId xmlns:a16="http://schemas.microsoft.com/office/drawing/2014/main" id="{FADEEB4C-B414-4CD3-B4BE-117726FAF08B}"/>
                </a:ext>
              </a:extLst>
            </xdr:cNvPr>
            <xdr:cNvSpPr txBox="1"/>
          </xdr:nvSpPr>
          <xdr:spPr>
            <a:xfrm>
              <a:off x="1712595" y="5530215"/>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2</xdr:col>
      <xdr:colOff>308610</xdr:colOff>
      <xdr:row>53</xdr:row>
      <xdr:rowOff>194310</xdr:rowOff>
    </xdr:from>
    <xdr:ext cx="822341"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xmlns="" id="{D2F73311-40C6-4FC3-9461-94C57D9AC37B}"/>
                </a:ext>
              </a:extLst>
            </xdr:cNvPr>
            <xdr:cNvSpPr txBox="1"/>
          </xdr:nvSpPr>
          <xdr:spPr>
            <a:xfrm>
              <a:off x="1931670" y="1869567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D2F73311-40C6-4FC3-9461-94C57D9AC37B}"/>
                </a:ext>
              </a:extLst>
            </xdr:cNvPr>
            <xdr:cNvSpPr txBox="1"/>
          </xdr:nvSpPr>
          <xdr:spPr>
            <a:xfrm>
              <a:off x="1931670" y="1869567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226695</xdr:colOff>
      <xdr:row>55</xdr:row>
      <xdr:rowOff>219075</xdr:rowOff>
    </xdr:from>
    <xdr:ext cx="1888594" cy="191078"/>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xmlns="" id="{8C9AF666-023D-4409-B0E8-078FD8E5B908}"/>
                </a:ext>
              </a:extLst>
            </xdr:cNvPr>
            <xdr:cNvSpPr txBox="1"/>
          </xdr:nvSpPr>
          <xdr:spPr>
            <a:xfrm>
              <a:off x="1849755" y="195357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76" name="TextBox 75">
              <a:extLst>
                <a:ext uri="{FF2B5EF4-FFF2-40B4-BE49-F238E27FC236}">
                  <a16:creationId xmlns:a16="http://schemas.microsoft.com/office/drawing/2014/main" id="{8C9AF666-023D-4409-B0E8-078FD8E5B908}"/>
                </a:ext>
              </a:extLst>
            </xdr:cNvPr>
            <xdr:cNvSpPr txBox="1"/>
          </xdr:nvSpPr>
          <xdr:spPr>
            <a:xfrm>
              <a:off x="1849755" y="195357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2</xdr:col>
      <xdr:colOff>160020</xdr:colOff>
      <xdr:row>58</xdr:row>
      <xdr:rowOff>161925</xdr:rowOff>
    </xdr:from>
    <xdr:ext cx="3126882" cy="301236"/>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xmlns="" id="{61DB7C43-DB21-46E6-9787-16C9E7AF7145}"/>
                </a:ext>
              </a:extLst>
            </xdr:cNvPr>
            <xdr:cNvSpPr txBox="1"/>
          </xdr:nvSpPr>
          <xdr:spPr>
            <a:xfrm>
              <a:off x="1783080" y="65551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7" name="TextBox 76">
              <a:extLst>
                <a:ext uri="{FF2B5EF4-FFF2-40B4-BE49-F238E27FC236}">
                  <a16:creationId xmlns:a16="http://schemas.microsoft.com/office/drawing/2014/main" id="{61DB7C43-DB21-46E6-9787-16C9E7AF7145}"/>
                </a:ext>
              </a:extLst>
            </xdr:cNvPr>
            <xdr:cNvSpPr txBox="1"/>
          </xdr:nvSpPr>
          <xdr:spPr>
            <a:xfrm>
              <a:off x="1783080" y="65551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2</xdr:col>
      <xdr:colOff>184785</xdr:colOff>
      <xdr:row>60</xdr:row>
      <xdr:rowOff>179070</xdr:rowOff>
    </xdr:from>
    <xdr:ext cx="3708323" cy="301236"/>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xmlns="" id="{CB37D37D-51ED-4020-A398-B169D82822F7}"/>
                </a:ext>
              </a:extLst>
            </xdr:cNvPr>
            <xdr:cNvSpPr txBox="1"/>
          </xdr:nvSpPr>
          <xdr:spPr>
            <a:xfrm>
              <a:off x="1807845" y="7387590"/>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8" name="TextBox 77">
              <a:extLst>
                <a:ext uri="{FF2B5EF4-FFF2-40B4-BE49-F238E27FC236}">
                  <a16:creationId xmlns:a16="http://schemas.microsoft.com/office/drawing/2014/main" id="{CB37D37D-51ED-4020-A398-B169D82822F7}"/>
                </a:ext>
              </a:extLst>
            </xdr:cNvPr>
            <xdr:cNvSpPr txBox="1"/>
          </xdr:nvSpPr>
          <xdr:spPr>
            <a:xfrm>
              <a:off x="1807845" y="7387590"/>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2</xdr:col>
      <xdr:colOff>167640</xdr:colOff>
      <xdr:row>62</xdr:row>
      <xdr:rowOff>209550</xdr:rowOff>
    </xdr:from>
    <xdr:ext cx="2024913" cy="191078"/>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xmlns="" id="{9340A60C-707C-4977-ABB9-6FADDF31316B}"/>
                </a:ext>
              </a:extLst>
            </xdr:cNvPr>
            <xdr:cNvSpPr txBox="1"/>
          </xdr:nvSpPr>
          <xdr:spPr>
            <a:xfrm>
              <a:off x="1790700" y="823341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79" name="TextBox 78">
              <a:extLst>
                <a:ext uri="{FF2B5EF4-FFF2-40B4-BE49-F238E27FC236}">
                  <a16:creationId xmlns:a16="http://schemas.microsoft.com/office/drawing/2014/main" id="{9340A60C-707C-4977-ABB9-6FADDF31316B}"/>
                </a:ext>
              </a:extLst>
            </xdr:cNvPr>
            <xdr:cNvSpPr txBox="1"/>
          </xdr:nvSpPr>
          <xdr:spPr>
            <a:xfrm>
              <a:off x="1790700" y="823341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oneCellAnchor>
    <xdr:from>
      <xdr:col>2</xdr:col>
      <xdr:colOff>74295</xdr:colOff>
      <xdr:row>24</xdr:row>
      <xdr:rowOff>156210</xdr:rowOff>
    </xdr:from>
    <xdr:ext cx="1340688" cy="176972"/>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xmlns="" id="{54B09E9F-9AD3-4E2F-A915-661A415AFD84}"/>
                </a:ext>
              </a:extLst>
            </xdr:cNvPr>
            <xdr:cNvSpPr txBox="1"/>
          </xdr:nvSpPr>
          <xdr:spPr>
            <a:xfrm>
              <a:off x="1102995" y="1101090"/>
              <a:ext cx="134068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𝑚</m:t>
                            </m:r>
                          </m:e>
                          <m:sub>
                            <m:r>
                              <a:rPr lang="en-US" sz="1100" b="0" i="1">
                                <a:latin typeface="Cambria Math" panose="02040503050406030204" pitchFamily="18" charset="0"/>
                              </a:rPr>
                              <m:t>1</m:t>
                            </m:r>
                          </m:sub>
                        </m:sSub>
                      </m:e>
                    </m:d>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80" name="TextBox 79">
              <a:extLst>
                <a:ext uri="{FF2B5EF4-FFF2-40B4-BE49-F238E27FC236}">
                  <a16:creationId xmlns:a16="http://schemas.microsoft.com/office/drawing/2014/main" id="{54B09E9F-9AD3-4E2F-A915-661A415AFD84}"/>
                </a:ext>
              </a:extLst>
            </xdr:cNvPr>
            <xdr:cNvSpPr txBox="1"/>
          </xdr:nvSpPr>
          <xdr:spPr>
            <a:xfrm>
              <a:off x="1102995" y="1101090"/>
              <a:ext cx="134068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𝑇_(𝐴,𝑚𝑎𝑥)=(𝑚_1 ) 𝑇_𝑃+𝑏_1</a:t>
              </a:r>
              <a:endParaRPr lang="en-US" sz="1100"/>
            </a:p>
          </xdr:txBody>
        </xdr:sp>
      </mc:Fallback>
    </mc:AlternateContent>
    <xdr:clientData/>
  </xdr:oneCellAnchor>
  <xdr:oneCellAnchor>
    <xdr:from>
      <xdr:col>2</xdr:col>
      <xdr:colOff>148590</xdr:colOff>
      <xdr:row>35</xdr:row>
      <xdr:rowOff>262890</xdr:rowOff>
    </xdr:from>
    <xdr:ext cx="1493486" cy="183127"/>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xmlns="" id="{93A785D6-19E5-4914-923A-C0610F9467E2}"/>
                </a:ext>
              </a:extLst>
            </xdr:cNvPr>
            <xdr:cNvSpPr txBox="1"/>
          </xdr:nvSpPr>
          <xdr:spPr>
            <a:xfrm>
              <a:off x="1771650" y="1205865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81" name="TextBox 80">
              <a:extLst>
                <a:ext uri="{FF2B5EF4-FFF2-40B4-BE49-F238E27FC236}">
                  <a16:creationId xmlns:a16="http://schemas.microsoft.com/office/drawing/2014/main" id="{93A785D6-19E5-4914-923A-C0610F9467E2}"/>
                </a:ext>
              </a:extLst>
            </xdr:cNvPr>
            <xdr:cNvSpPr txBox="1"/>
          </xdr:nvSpPr>
          <xdr:spPr>
            <a:xfrm>
              <a:off x="1771650" y="1205865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oneCellAnchor>
    <xdr:from>
      <xdr:col>2</xdr:col>
      <xdr:colOff>156210</xdr:colOff>
      <xdr:row>33</xdr:row>
      <xdr:rowOff>224790</xdr:rowOff>
    </xdr:from>
    <xdr:ext cx="1461297" cy="1831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xmlns="" id="{045286EA-1395-4B32-9144-B4B87D221FEA}"/>
                </a:ext>
              </a:extLst>
            </xdr:cNvPr>
            <xdr:cNvSpPr txBox="1"/>
          </xdr:nvSpPr>
          <xdr:spPr>
            <a:xfrm>
              <a:off x="1779270" y="1120521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&lt;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045286EA-1395-4B32-9144-B4B87D221FEA}"/>
                </a:ext>
              </a:extLst>
            </xdr:cNvPr>
            <xdr:cNvSpPr txBox="1"/>
          </xdr:nvSpPr>
          <xdr:spPr>
            <a:xfrm>
              <a:off x="1779270" y="1120521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𝑇_(𝑓,𝑚𝑖𝑛)&lt;m𝑖𝑛⁡(𝑇_𝐴,𝑇_𝑃) </a:t>
              </a:r>
              <a:endParaRPr lang="en-US" sz="1100"/>
            </a:p>
          </xdr:txBody>
        </xdr:sp>
      </mc:Fallback>
    </mc:AlternateContent>
    <xdr:clientData/>
  </xdr:oneCellAnchor>
  <xdr:oneCellAnchor>
    <xdr:from>
      <xdr:col>2</xdr:col>
      <xdr:colOff>224790</xdr:colOff>
      <xdr:row>30</xdr:row>
      <xdr:rowOff>224790</xdr:rowOff>
    </xdr:from>
    <xdr:ext cx="908903" cy="176972"/>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xmlns="" id="{6737EAAF-3169-4A3A-B6C7-8AFAA1696683}"/>
                </a:ext>
              </a:extLst>
            </xdr:cNvPr>
            <xdr:cNvSpPr txBox="1"/>
          </xdr:nvSpPr>
          <xdr:spPr>
            <a:xfrm>
              <a:off x="1847850" y="10389870"/>
              <a:ext cx="90890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rPr>
                      <m:t> </m:t>
                    </m:r>
                  </m:oMath>
                </m:oMathPara>
              </a14:m>
              <a:endParaRPr lang="en-US" sz="1100"/>
            </a:p>
          </xdr:txBody>
        </xdr:sp>
      </mc:Choice>
      <mc:Fallback xmlns="">
        <xdr:sp macro="" textlink="">
          <xdr:nvSpPr>
            <xdr:cNvPr id="93" name="TextBox 92">
              <a:extLst>
                <a:ext uri="{FF2B5EF4-FFF2-40B4-BE49-F238E27FC236}">
                  <a16:creationId xmlns:a16="http://schemas.microsoft.com/office/drawing/2014/main" id="{6737EAAF-3169-4A3A-B6C7-8AFAA1696683}"/>
                </a:ext>
              </a:extLst>
            </xdr:cNvPr>
            <xdr:cNvSpPr txBox="1"/>
          </xdr:nvSpPr>
          <xdr:spPr>
            <a:xfrm>
              <a:off x="1847850" y="10389870"/>
              <a:ext cx="90890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𝑇_𝐴</a:t>
              </a:r>
              <a:r>
                <a:rPr lang="en-US" sz="1100" b="0" i="0">
                  <a:latin typeface="Cambria Math" panose="02040503050406030204" pitchFamily="18" charset="0"/>
                  <a:ea typeface="Cambria Math" panose="02040503050406030204" pitchFamily="18" charset="0"/>
                </a:rPr>
                <a:t>≤𝑇_(𝐴,𝑚𝑖𝑛)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270510</xdr:colOff>
      <xdr:row>28</xdr:row>
      <xdr:rowOff>224790</xdr:rowOff>
    </xdr:from>
    <xdr:ext cx="932115" cy="176972"/>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xmlns="" id="{80A15D1C-0740-4C5A-8B4E-388495688CD1}"/>
                </a:ext>
              </a:extLst>
            </xdr:cNvPr>
            <xdr:cNvSpPr txBox="1"/>
          </xdr:nvSpPr>
          <xdr:spPr>
            <a:xfrm>
              <a:off x="1893570" y="9574530"/>
              <a:ext cx="93211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rPr>
                      <m:t> </m:t>
                    </m:r>
                  </m:oMath>
                </m:oMathPara>
              </a14:m>
              <a:endParaRPr lang="en-US" sz="1100"/>
            </a:p>
          </xdr:txBody>
        </xdr:sp>
      </mc:Choice>
      <mc:Fallback xmlns="">
        <xdr:sp macro="" textlink="">
          <xdr:nvSpPr>
            <xdr:cNvPr id="94" name="TextBox 93">
              <a:extLst>
                <a:ext uri="{FF2B5EF4-FFF2-40B4-BE49-F238E27FC236}">
                  <a16:creationId xmlns:a16="http://schemas.microsoft.com/office/drawing/2014/main" id="{80A15D1C-0740-4C5A-8B4E-388495688CD1}"/>
                </a:ext>
              </a:extLst>
            </xdr:cNvPr>
            <xdr:cNvSpPr txBox="1"/>
          </xdr:nvSpPr>
          <xdr:spPr>
            <a:xfrm>
              <a:off x="1893570" y="9574530"/>
              <a:ext cx="93211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𝐼𝑓 𝑇_𝐴</a:t>
              </a:r>
              <a:r>
                <a:rPr lang="en-US" sz="1100" b="0" i="0">
                  <a:latin typeface="Cambria Math" panose="02040503050406030204" pitchFamily="18" charset="0"/>
                  <a:ea typeface="Cambria Math" panose="02040503050406030204" pitchFamily="18" charset="0"/>
                </a:rPr>
                <a:t>≥𝑇_(𝐴,𝑚𝑎𝑥) </a:t>
              </a:r>
              <a:r>
                <a:rPr lang="en-US" sz="1100" b="0" i="0">
                  <a:latin typeface="Cambria Math" panose="02040503050406030204" pitchFamily="18" charset="0"/>
                </a:rPr>
                <a:t> </a:t>
              </a:r>
              <a:endParaRPr lang="en-US" sz="1100"/>
            </a:p>
          </xdr:txBody>
        </xdr:sp>
      </mc:Fallback>
    </mc:AlternateContent>
    <xdr:clientData/>
  </xdr:oneCellAnchor>
  <xdr:oneCellAnchor>
    <xdr:from>
      <xdr:col>2</xdr:col>
      <xdr:colOff>270510</xdr:colOff>
      <xdr:row>22</xdr:row>
      <xdr:rowOff>224790</xdr:rowOff>
    </xdr:from>
    <xdr:ext cx="1291507" cy="183320"/>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xmlns="" id="{04C73301-F705-4B56-AEDD-F78CBA34D332}"/>
                </a:ext>
              </a:extLst>
            </xdr:cNvPr>
            <xdr:cNvSpPr txBox="1"/>
          </xdr:nvSpPr>
          <xdr:spPr>
            <a:xfrm>
              <a:off x="1893570" y="7128510"/>
              <a:ext cx="1291507"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𝑙𝑜𝑤</m:t>
                        </m:r>
                      </m:sub>
                    </m:sSub>
                    <m:r>
                      <a:rPr lang="en-US" sz="1100" i="1">
                        <a:latin typeface="Cambria Math" panose="02040503050406030204" pitchFamily="18" charset="0"/>
                        <a:ea typeface="Cambria Math" panose="02040503050406030204" pitchFamily="18" charset="0"/>
                      </a:rPr>
                      <m:t>≤</m:t>
                    </m:r>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sub>
                    </m:sSub>
                    <m:r>
                      <a:rPr lang="en-US" sz="1100" i="1">
                        <a:latin typeface="Cambria Math" panose="02040503050406030204" pitchFamily="18" charset="0"/>
                        <a:ea typeface="Cambria Math" panose="02040503050406030204" pitchFamily="18" charset="0"/>
                      </a:rPr>
                      <m:t>≤</m:t>
                    </m:r>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h𝑖𝑔h</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04C73301-F705-4B56-AEDD-F78CBA34D332}"/>
                </a:ext>
              </a:extLst>
            </xdr:cNvPr>
            <xdr:cNvSpPr txBox="1"/>
          </xdr:nvSpPr>
          <xdr:spPr>
            <a:xfrm>
              <a:off x="1893570" y="7128510"/>
              <a:ext cx="1291507"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𝑇_(𝑃,𝑙𝑜𝑤)</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𝑇_𝑃</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𝑇_(𝑃,ℎ𝑖𝑔ℎ)</a:t>
              </a:r>
              <a:endParaRPr lang="en-US" sz="1100"/>
            </a:p>
          </xdr:txBody>
        </xdr:sp>
      </mc:Fallback>
    </mc:AlternateContent>
    <xdr:clientData/>
  </xdr:oneCellAnchor>
  <xdr:oneCellAnchor>
    <xdr:from>
      <xdr:col>2</xdr:col>
      <xdr:colOff>300990</xdr:colOff>
      <xdr:row>19</xdr:row>
      <xdr:rowOff>224790</xdr:rowOff>
    </xdr:from>
    <xdr:ext cx="946606"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xmlns="" id="{5CD95930-3E5B-4EEE-BC89-ADDD38D764CB}"/>
                </a:ext>
              </a:extLst>
            </xdr:cNvPr>
            <xdr:cNvSpPr txBox="1"/>
          </xdr:nvSpPr>
          <xdr:spPr>
            <a:xfrm>
              <a:off x="1924050" y="630555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5CD95930-3E5B-4EEE-BC89-ADDD38D764CB}"/>
                </a:ext>
              </a:extLst>
            </xdr:cNvPr>
            <xdr:cNvSpPr txBox="1"/>
          </xdr:nvSpPr>
          <xdr:spPr>
            <a:xfrm>
              <a:off x="1924050" y="630555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2</xdr:col>
      <xdr:colOff>339090</xdr:colOff>
      <xdr:row>16</xdr:row>
      <xdr:rowOff>232410</xdr:rowOff>
    </xdr:from>
    <xdr:ext cx="1380571" cy="184731"/>
    <mc:AlternateContent xmlns:mc="http://schemas.openxmlformats.org/markup-compatibility/2006" xmlns:a14="http://schemas.microsoft.com/office/drawing/2010/main">
      <mc:Choice Requires="a14">
        <xdr:sp macro="" textlink="">
          <xdr:nvSpPr>
            <xdr:cNvPr id="97" name="TextBox 96">
              <a:extLst>
                <a:ext uri="{FF2B5EF4-FFF2-40B4-BE49-F238E27FC236}">
                  <a16:creationId xmlns:a16="http://schemas.microsoft.com/office/drawing/2014/main" xmlns="" id="{4E2407B5-5523-4B37-8381-7B654F02B096}"/>
                </a:ext>
              </a:extLst>
            </xdr:cNvPr>
            <xdr:cNvSpPr txBox="1"/>
          </xdr:nvSpPr>
          <xdr:spPr>
            <a:xfrm>
              <a:off x="1962150" y="5490210"/>
              <a:ext cx="1380571" cy="184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𝑀𝑁𝑊𝑃</m:t>
                        </m:r>
                      </m:e>
                      <m:sub>
                        <m:r>
                          <a:rPr lang="en-US" sz="1100" b="0" i="1">
                            <a:latin typeface="Cambria Math" panose="02040503050406030204" pitchFamily="18" charset="0"/>
                          </a:rPr>
                          <m:t>𝑇</m:t>
                        </m:r>
                      </m:sub>
                    </m:sSub>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𝑚𝑖𝑛</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𝐺</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sub>
                    </m:sSub>
                  </m:oMath>
                </m:oMathPara>
              </a14:m>
              <a:endParaRPr lang="en-US" sz="1100"/>
            </a:p>
          </xdr:txBody>
        </xdr:sp>
      </mc:Choice>
      <mc:Fallback xmlns="">
        <xdr:sp macro="" textlink="">
          <xdr:nvSpPr>
            <xdr:cNvPr id="97" name="TextBox 96">
              <a:extLst>
                <a:ext uri="{FF2B5EF4-FFF2-40B4-BE49-F238E27FC236}">
                  <a16:creationId xmlns:a16="http://schemas.microsoft.com/office/drawing/2014/main" id="{4E2407B5-5523-4B37-8381-7B654F02B096}"/>
                </a:ext>
              </a:extLst>
            </xdr:cNvPr>
            <xdr:cNvSpPr txBox="1"/>
          </xdr:nvSpPr>
          <xdr:spPr>
            <a:xfrm>
              <a:off x="1962150" y="5490210"/>
              <a:ext cx="1380571" cy="184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〖𝑀𝑁𝑊𝑃〗_𝑇</a:t>
              </a:r>
              <a:r>
                <a:rPr lang="en-US" sz="1100" b="0" i="0">
                  <a:latin typeface="Cambria Math" panose="02040503050406030204" pitchFamily="18" charset="0"/>
                  <a:ea typeface="Cambria Math" panose="02040503050406030204" pitchFamily="18" charset="0"/>
                </a:rPr>
                <a:t>&lt;𝑃_(𝑚𝑖𝑛,𝐺/𝐴)</a:t>
              </a:r>
              <a:endParaRPr lang="en-US" sz="1100"/>
            </a:p>
          </xdr:txBody>
        </xdr:sp>
      </mc:Fallback>
    </mc:AlternateContent>
    <xdr:clientData/>
  </xdr:oneCellAnchor>
  <xdr:oneCellAnchor>
    <xdr:from>
      <xdr:col>2</xdr:col>
      <xdr:colOff>339090</xdr:colOff>
      <xdr:row>14</xdr:row>
      <xdr:rowOff>186690</xdr:rowOff>
    </xdr:from>
    <xdr:ext cx="1168012"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xmlns="" id="{A53D4C86-D495-4ADE-A43A-1EB2712DD245}"/>
                </a:ext>
              </a:extLst>
            </xdr:cNvPr>
            <xdr:cNvSpPr txBox="1"/>
          </xdr:nvSpPr>
          <xdr:spPr>
            <a:xfrm>
              <a:off x="1962150" y="4621530"/>
              <a:ext cx="11680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𝑀𝑁𝑊𝑃</m:t>
                        </m:r>
                      </m:e>
                      <m:sub>
                        <m:r>
                          <a:rPr lang="en-US" sz="1100" b="0" i="1">
                            <a:latin typeface="Cambria Math" panose="02040503050406030204" pitchFamily="18" charset="0"/>
                          </a:rPr>
                          <m:t>𝑇</m:t>
                        </m:r>
                      </m:sub>
                    </m:sSub>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98" name="TextBox 97">
              <a:extLst>
                <a:ext uri="{FF2B5EF4-FFF2-40B4-BE49-F238E27FC236}">
                  <a16:creationId xmlns:a16="http://schemas.microsoft.com/office/drawing/2014/main" id="{A53D4C86-D495-4ADE-A43A-1EB2712DD245}"/>
                </a:ext>
              </a:extLst>
            </xdr:cNvPr>
            <xdr:cNvSpPr txBox="1"/>
          </xdr:nvSpPr>
          <xdr:spPr>
            <a:xfrm>
              <a:off x="1962150" y="4621530"/>
              <a:ext cx="11680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〖𝑀𝑁𝑊𝑃〗_𝑇</a:t>
              </a:r>
              <a:r>
                <a:rPr lang="en-US" sz="1100" b="0" i="0">
                  <a:latin typeface="Cambria Math" panose="02040503050406030204" pitchFamily="18" charset="0"/>
                  <a:ea typeface="Cambria Math" panose="02040503050406030204" pitchFamily="18" charset="0"/>
                </a:rPr>
                <a:t>&lt;𝑃_𝑚𝑖𝑛</a:t>
              </a:r>
              <a:endParaRPr lang="en-US" sz="1100"/>
            </a:p>
          </xdr:txBody>
        </xdr:sp>
      </mc:Fallback>
    </mc:AlternateContent>
    <xdr:clientData/>
  </xdr:oneCellAnchor>
  <xdr:oneCellAnchor>
    <xdr:from>
      <xdr:col>2</xdr:col>
      <xdr:colOff>377190</xdr:colOff>
      <xdr:row>12</xdr:row>
      <xdr:rowOff>224790</xdr:rowOff>
    </xdr:from>
    <xdr:ext cx="2490746"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xmlns="" id="{9E225DB0-2471-49FA-ADE9-EC5CD05AADE8}"/>
                </a:ext>
              </a:extLst>
            </xdr:cNvPr>
            <xdr:cNvSpPr txBox="1"/>
          </xdr:nvSpPr>
          <xdr:spPr>
            <a:xfrm>
              <a:off x="2000250" y="3836670"/>
              <a:ext cx="24907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𝑇</m:t>
                                </m:r>
                              </m:sub>
                            </m:sSub>
                            <m:r>
                              <a:rPr lang="en-US" sz="1100" b="0" i="1">
                                <a:latin typeface="Cambria Math" panose="02040503050406030204" pitchFamily="18" charset="0"/>
                              </a:rPr>
                              <m:t>,</m:t>
                            </m:r>
                            <m:r>
                              <a:rPr lang="en-US" sz="1100" b="0" i="1">
                                <a:latin typeface="Cambria Math" panose="02040503050406030204" pitchFamily="18" charset="0"/>
                              </a:rPr>
                              <m:t>𝐹𝑅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𝑆</m:t>
                                </m:r>
                              </m:sub>
                            </m:sSub>
                          </m:e>
                        </m:d>
                      </m:e>
                    </m:func>
                    <m:r>
                      <a:rPr lang="en-US" sz="1100" b="0" i="1">
                        <a:latin typeface="Cambria Math" panose="02040503050406030204" pitchFamily="18" charset="0"/>
                        <a:ea typeface="Cambria Math" panose="02040503050406030204" pitchFamily="18" charset="0"/>
                      </a:rPr>
                      <m:t>&lt;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𝐹𝑆</m:t>
                        </m:r>
                      </m:sub>
                    </m:sSub>
                  </m:oMath>
                </m:oMathPara>
              </a14:m>
              <a:endParaRPr lang="en-US" sz="1100"/>
            </a:p>
          </xdr:txBody>
        </xdr:sp>
      </mc:Choice>
      <mc:Fallback xmlns="">
        <xdr:sp macro="" textlink="">
          <xdr:nvSpPr>
            <xdr:cNvPr id="99" name="TextBox 98">
              <a:extLst>
                <a:ext uri="{FF2B5EF4-FFF2-40B4-BE49-F238E27FC236}">
                  <a16:creationId xmlns:a16="http://schemas.microsoft.com/office/drawing/2014/main" id="{9E225DB0-2471-49FA-ADE9-EC5CD05AADE8}"/>
                </a:ext>
              </a:extLst>
            </xdr:cNvPr>
            <xdr:cNvSpPr txBox="1"/>
          </xdr:nvSpPr>
          <xdr:spPr>
            <a:xfrm>
              <a:off x="2000250" y="3836670"/>
              <a:ext cx="24907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𝐼</a:t>
              </a:r>
              <a:r>
                <a:rPr lang="en-US" sz="1100" b="0" i="0">
                  <a:latin typeface="Cambria Math" panose="02040503050406030204" pitchFamily="18" charset="0"/>
                </a:rPr>
                <a:t>𝑓 min⁡(〖𝑀𝑊𝑃〗_𝑇,𝐹𝑅,〖𝑀𝑊𝑃〗_𝑆 )</a:t>
              </a:r>
              <a:r>
                <a:rPr lang="en-US" sz="1100" b="0" i="0">
                  <a:latin typeface="Cambria Math" panose="02040503050406030204" pitchFamily="18" charset="0"/>
                  <a:ea typeface="Cambria Math" panose="02040503050406030204" pitchFamily="18" charset="0"/>
                </a:rPr>
                <a:t>&lt;𝑃_𝑚𝑎𝑥+𝑃_𝐹𝑆</a:t>
              </a:r>
              <a:endParaRPr lang="en-US" sz="1100"/>
            </a:p>
          </xdr:txBody>
        </xdr:sp>
      </mc:Fallback>
    </mc:AlternateContent>
    <xdr:clientData/>
  </xdr:oneCellAnchor>
  <xdr:oneCellAnchor>
    <xdr:from>
      <xdr:col>2</xdr:col>
      <xdr:colOff>377190</xdr:colOff>
      <xdr:row>10</xdr:row>
      <xdr:rowOff>232410</xdr:rowOff>
    </xdr:from>
    <xdr:ext cx="748025" cy="172227"/>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xmlns="" id="{88F01ED2-104B-40CC-9288-7776D5FD353B}"/>
                </a:ext>
              </a:extLst>
            </xdr:cNvPr>
            <xdr:cNvSpPr txBox="1"/>
          </xdr:nvSpPr>
          <xdr:spPr>
            <a:xfrm>
              <a:off x="2000250" y="3021330"/>
              <a:ext cx="748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𝐹</m:t>
                    </m:r>
                    <m:r>
                      <a:rPr lang="en-US" sz="1100" b="0" i="1">
                        <a:latin typeface="Cambria Math" panose="02040503050406030204" pitchFamily="18" charset="0"/>
                      </a:rPr>
                      <m:t>𝑖𝑛𝑑</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𝑆</m:t>
                        </m:r>
                      </m:sub>
                    </m:sSub>
                  </m:oMath>
                </m:oMathPara>
              </a14:m>
              <a:endParaRPr lang="en-US" sz="1100"/>
            </a:p>
          </xdr:txBody>
        </xdr:sp>
      </mc:Choice>
      <mc:Fallback xmlns="">
        <xdr:sp macro="" textlink="">
          <xdr:nvSpPr>
            <xdr:cNvPr id="102" name="TextBox 101">
              <a:extLst>
                <a:ext uri="{FF2B5EF4-FFF2-40B4-BE49-F238E27FC236}">
                  <a16:creationId xmlns:a16="http://schemas.microsoft.com/office/drawing/2014/main" id="{88F01ED2-104B-40CC-9288-7776D5FD353B}"/>
                </a:ext>
              </a:extLst>
            </xdr:cNvPr>
            <xdr:cNvSpPr txBox="1"/>
          </xdr:nvSpPr>
          <xdr:spPr>
            <a:xfrm>
              <a:off x="2000250" y="3021330"/>
              <a:ext cx="7480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𝐹</a:t>
              </a:r>
              <a:r>
                <a:rPr lang="en-US" sz="1100" b="0" i="0">
                  <a:latin typeface="Cambria Math" panose="02040503050406030204" pitchFamily="18" charset="0"/>
                </a:rPr>
                <a:t>𝑖𝑛𝑑 〖𝑀𝑊𝑃〗_𝑆</a:t>
              </a:r>
              <a:endParaRPr lang="en-US" sz="1100"/>
            </a:p>
          </xdr:txBody>
        </xdr:sp>
      </mc:Fallback>
    </mc:AlternateContent>
    <xdr:clientData/>
  </xdr:oneCellAnchor>
  <xdr:oneCellAnchor>
    <xdr:from>
      <xdr:col>2</xdr:col>
      <xdr:colOff>377190</xdr:colOff>
      <xdr:row>8</xdr:row>
      <xdr:rowOff>262890</xdr:rowOff>
    </xdr:from>
    <xdr:ext cx="541110" cy="172227"/>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xmlns="" id="{2C46B316-C2EC-43DB-B8B9-D32222FF689F}"/>
                </a:ext>
              </a:extLst>
            </xdr:cNvPr>
            <xdr:cNvSpPr txBox="1"/>
          </xdr:nvSpPr>
          <xdr:spPr>
            <a:xfrm>
              <a:off x="2000250" y="2228850"/>
              <a:ext cx="5411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𝐹</m:t>
                    </m:r>
                    <m:r>
                      <a:rPr lang="en-US" sz="1100" b="0" i="1">
                        <a:latin typeface="Cambria Math" panose="02040503050406030204" pitchFamily="18" charset="0"/>
                      </a:rPr>
                      <m:t>𝑖𝑛𝑑</m:t>
                    </m:r>
                    <m:r>
                      <a:rPr lang="en-US" sz="1100" b="0" i="1">
                        <a:latin typeface="Cambria Math" panose="02040503050406030204" pitchFamily="18" charset="0"/>
                      </a:rPr>
                      <m:t> </m:t>
                    </m:r>
                    <m:r>
                      <a:rPr lang="en-US" sz="1100" b="0" i="1">
                        <a:latin typeface="Cambria Math" panose="02040503050406030204" pitchFamily="18" charset="0"/>
                      </a:rPr>
                      <m:t>𝐹𝑅</m:t>
                    </m:r>
                  </m:oMath>
                </m:oMathPara>
              </a14:m>
              <a:endParaRPr lang="en-US" sz="1100"/>
            </a:p>
          </xdr:txBody>
        </xdr:sp>
      </mc:Choice>
      <mc:Fallback xmlns="">
        <xdr:sp macro="" textlink="">
          <xdr:nvSpPr>
            <xdr:cNvPr id="103" name="TextBox 102">
              <a:extLst>
                <a:ext uri="{FF2B5EF4-FFF2-40B4-BE49-F238E27FC236}">
                  <a16:creationId xmlns:a16="http://schemas.microsoft.com/office/drawing/2014/main" id="{2C46B316-C2EC-43DB-B8B9-D32222FF689F}"/>
                </a:ext>
              </a:extLst>
            </xdr:cNvPr>
            <xdr:cNvSpPr txBox="1"/>
          </xdr:nvSpPr>
          <xdr:spPr>
            <a:xfrm>
              <a:off x="2000250" y="2228850"/>
              <a:ext cx="5411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𝐹</a:t>
              </a:r>
              <a:r>
                <a:rPr lang="en-US" sz="1100" b="0" i="0">
                  <a:latin typeface="Cambria Math" panose="02040503050406030204" pitchFamily="18" charset="0"/>
                </a:rPr>
                <a:t>𝑖𝑛𝑑 𝐹𝑅</a:t>
              </a:r>
              <a:endParaRPr lang="en-US" sz="1100"/>
            </a:p>
          </xdr:txBody>
        </xdr:sp>
      </mc:Fallback>
    </mc:AlternateContent>
    <xdr:clientData/>
  </xdr:oneCellAnchor>
  <xdr:oneCellAnchor>
    <xdr:from>
      <xdr:col>2</xdr:col>
      <xdr:colOff>384810</xdr:colOff>
      <xdr:row>6</xdr:row>
      <xdr:rowOff>232410</xdr:rowOff>
    </xdr:from>
    <xdr:ext cx="1575239"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xmlns="" id="{DE38AC55-F663-4430-B057-5C4EF772D81C}"/>
                </a:ext>
              </a:extLst>
            </xdr:cNvPr>
            <xdr:cNvSpPr txBox="1"/>
          </xdr:nvSpPr>
          <xdr:spPr>
            <a:xfrm>
              <a:off x="2007870" y="1375410"/>
              <a:ext cx="1575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𝐹𝑖𝑛𝑑</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𝑀𝑊𝑃</m:t>
                        </m:r>
                      </m:e>
                      <m:sub>
                        <m:r>
                          <a:rPr lang="en-US" sz="1100" b="0" i="1">
                            <a:latin typeface="Cambria Math" panose="02040503050406030204" pitchFamily="18" charset="0"/>
                          </a:rPr>
                          <m:t>𝑇</m:t>
                        </m:r>
                      </m:sub>
                    </m:sSub>
                    <m:r>
                      <a:rPr lang="en-US" sz="1100" b="0" i="1">
                        <a:latin typeface="Cambria Math" panose="02040503050406030204" pitchFamily="18" charset="0"/>
                      </a:rPr>
                      <m:t> </m:t>
                    </m:r>
                    <m:r>
                      <a:rPr lang="en-US" sz="1100" b="0" i="1">
                        <a:latin typeface="Cambria Math" panose="02040503050406030204" pitchFamily="18" charset="0"/>
                      </a:rPr>
                      <m:t>𝑤𝑖𝑡h</m:t>
                    </m:r>
                    <m:r>
                      <a:rPr lang="en-US" sz="1100" b="0" i="1">
                        <a:latin typeface="Cambria Math" panose="02040503050406030204" pitchFamily="18" charset="0"/>
                      </a:rPr>
                      <m:t> (</m:t>
                    </m:r>
                    <m:r>
                      <a:rPr lang="en-US" sz="1100" b="0" i="1">
                        <a:latin typeface="Cambria Math" panose="02040503050406030204" pitchFamily="18" charset="0"/>
                      </a:rPr>
                      <m:t>𝑈𝑛𝑖𝑡𝑠</m:t>
                    </m:r>
                    <m:r>
                      <a:rPr lang="en-US" sz="1100" b="0" i="1">
                        <a:latin typeface="Cambria Math" panose="02040503050406030204" pitchFamily="18" charset="0"/>
                      </a:rPr>
                      <m:t>)</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DE38AC55-F663-4430-B057-5C4EF772D81C}"/>
                </a:ext>
              </a:extLst>
            </xdr:cNvPr>
            <xdr:cNvSpPr txBox="1"/>
          </xdr:nvSpPr>
          <xdr:spPr>
            <a:xfrm>
              <a:off x="2007870" y="1375410"/>
              <a:ext cx="157523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𝐹𝑖𝑛𝑑 〖𝑀𝑊𝑃〗_𝑇  𝑤𝑖𝑡ℎ (𝑈𝑛𝑖𝑡𝑠)</a:t>
              </a:r>
              <a:endParaRPr lang="en-US" sz="1100"/>
            </a:p>
          </xdr:txBody>
        </xdr:sp>
      </mc:Fallback>
    </mc:AlternateContent>
    <xdr:clientData/>
  </xdr:oneCellAnchor>
</xdr:wsDr>
</file>

<file path=xl/drawings/drawing10.xml><?xml version="1.0" encoding="utf-8"?>
<xdr:wsDr xmlns:xdr="http://schemas.openxmlformats.org/drawingml/2006/spreadsheetDrawing" xmlns:a="http://schemas.openxmlformats.org/drawingml/2006/main">
  <xdr:twoCellAnchor>
    <xdr:from>
      <xdr:col>2</xdr:col>
      <xdr:colOff>684004</xdr:colOff>
      <xdr:row>17</xdr:row>
      <xdr:rowOff>170330</xdr:rowOff>
    </xdr:from>
    <xdr:to>
      <xdr:col>2</xdr:col>
      <xdr:colOff>5867399</xdr:colOff>
      <xdr:row>17</xdr:row>
      <xdr:rowOff>439273</xdr:rowOff>
    </xdr:to>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xmlns="" id="{FE34BEA3-BEC0-4BF2-A492-578CCAF5B892}"/>
                </a:ext>
              </a:extLst>
            </xdr:cNvPr>
            <xdr:cNvSpPr txBox="1"/>
          </xdr:nvSpPr>
          <xdr:spPr>
            <a:xfrm>
              <a:off x="1705084" y="1947179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𝐻</m:t>
                            </m:r>
                          </m:e>
                          <m:sub>
                            <m:r>
                              <a:rPr lang="en-US" sz="1100" b="0" i="1">
                                <a:solidFill>
                                  <a:sysClr val="windowText" lastClr="000000"/>
                                </a:solidFill>
                                <a:latin typeface="Cambria Math" panose="02040503050406030204" pitchFamily="18" charset="0"/>
                                <a:ea typeface="Cambria Math" panose="02040503050406030204" pitchFamily="18" charset="0"/>
                              </a:rPr>
                              <m:t>𝑚𝑖𝑛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𝑝𝑟𝑜𝑐𝑒𝑠𝑠</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3" name="TextBox 132">
              <a:extLst>
                <a:ext uri="{FF2B5EF4-FFF2-40B4-BE49-F238E27FC236}">
                  <a16:creationId xmlns:a16="http://schemas.microsoft.com/office/drawing/2014/main" id="{FE34BEA3-BEC0-4BF2-A492-578CCAF5B892}"/>
                </a:ext>
              </a:extLst>
            </xdr:cNvPr>
            <xdr:cNvSpPr txBox="1"/>
          </xdr:nvSpPr>
          <xdr:spPr>
            <a:xfrm>
              <a:off x="1705084" y="1947179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𝑃_𝐿𝑅𝑉</a:t>
              </a:r>
              <a:r>
                <a:rPr lang="en-US" sz="1100" b="0" i="0">
                  <a:latin typeface="Cambria Math" panose="02040503050406030204" pitchFamily="18" charset="0"/>
                  <a:ea typeface="Cambria Math" panose="02040503050406030204" pitchFamily="18" charset="0"/>
                </a:rPr>
                <a:t>=</a:t>
              </a:r>
              <a:r>
                <a:rPr lang="en-US" sz="1100" b="0" i="0">
                  <a:solidFill>
                    <a:sysClr val="windowText" lastClr="000000"/>
                  </a:solidFill>
                  <a:latin typeface="Cambria Math" panose="02040503050406030204" pitchFamily="18" charset="0"/>
                  <a:ea typeface="Cambria Math" panose="02040503050406030204" pitchFamily="18" charset="0"/>
                </a:rPr>
                <a:t>[𝐻_𝑚𝑖𝑛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〖𝑆𝐺〗_𝐻^′ ]</a:t>
              </a:r>
              <a:r>
                <a:rPr lang="en-US" sz="1100" b="0" i="0">
                  <a:solidFill>
                    <a:schemeClr val="tx1"/>
                  </a:solidFill>
                  <a:effectLst/>
                  <a:latin typeface="Cambria Math" panose="02040503050406030204" pitchFamily="18" charset="0"/>
                  <a:ea typeface="Cambria Math" panose="02040503050406030204" pitchFamily="18" charset="0"/>
                  <a:cs typeface="+mn-cs"/>
                </a:rPr>
                <a:t>−[(𝐻_𝑐𝑜𝑛𝑛−𝐻_𝑇𝑋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oneCellAnchor>
    <xdr:from>
      <xdr:col>2</xdr:col>
      <xdr:colOff>2170238</xdr:colOff>
      <xdr:row>23</xdr:row>
      <xdr:rowOff>97834</xdr:rowOff>
    </xdr:from>
    <xdr:ext cx="1040157" cy="272832"/>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xmlns="" id="{D1F05193-CBE6-40D6-BE86-4E62A57BFA2C}"/>
                </a:ext>
              </a:extLst>
            </xdr:cNvPr>
            <xdr:cNvSpPr txBox="1"/>
          </xdr:nvSpPr>
          <xdr:spPr>
            <a:xfrm>
              <a:off x="3191318" y="21761494"/>
              <a:ext cx="1040157" cy="272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𝑣</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sub>
                            </m:sSub>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sub>
                                </m:sSub>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4" name="TextBox 133">
              <a:extLst>
                <a:ext uri="{FF2B5EF4-FFF2-40B4-BE49-F238E27FC236}">
                  <a16:creationId xmlns:a16="http://schemas.microsoft.com/office/drawing/2014/main" id="{D1F05193-CBE6-40D6-BE86-4E62A57BFA2C}"/>
                </a:ext>
              </a:extLst>
            </xdr:cNvPr>
            <xdr:cNvSpPr txBox="1"/>
          </xdr:nvSpPr>
          <xdr:spPr>
            <a:xfrm>
              <a:off x="3191318" y="21761494"/>
              <a:ext cx="1040157" cy="2728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  − (</a:t>
              </a:r>
              <a:r>
                <a:rPr lang="en-US" sz="1100" b="0" i="0">
                  <a:solidFill>
                    <a:schemeClr val="tx1"/>
                  </a:solidFill>
                  <a:effectLst/>
                  <a:latin typeface="Cambria Math" panose="02040503050406030204" pitchFamily="18" charset="0"/>
                  <a:ea typeface="Cambria Math" panose="02040503050406030204" pitchFamily="18" charset="0"/>
                  <a:cs typeface="+mn-cs"/>
                </a:rPr>
                <a:t>𝑣_2  )/(𝑣_3</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1738257</xdr:colOff>
      <xdr:row>25</xdr:row>
      <xdr:rowOff>144779</xdr:rowOff>
    </xdr:from>
    <xdr:ext cx="2428876" cy="342171"/>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xmlns="" id="{242A9E86-B096-4A25-AD15-6BE36C52C997}"/>
                </a:ext>
              </a:extLst>
            </xdr:cNvPr>
            <xdr:cNvSpPr txBox="1"/>
          </xdr:nvSpPr>
          <xdr:spPr>
            <a:xfrm>
              <a:off x="2759337" y="2251709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r>
                      <a:rPr lang="el-GR" sz="1100" b="0" i="1">
                        <a:latin typeface="Cambria Math" panose="02040503050406030204" pitchFamily="18" charset="0"/>
                      </a:rPr>
                      <m:t>𝛺</m:t>
                    </m:r>
                    <m:r>
                      <a:rPr lang="en-US" sz="1100" b="0" i="1">
                        <a:solidFill>
                          <a:schemeClr val="tx1"/>
                        </a:solidFill>
                        <a:effectLst/>
                        <a:latin typeface="Cambria Math" panose="02040503050406030204" pitchFamily="18" charset="0"/>
                        <a:ea typeface="+mn-ea"/>
                        <a:cs typeface="+mn-cs"/>
                      </a:rPr>
                      <m:t>∙</m:t>
                    </m:r>
                    <m:sSup>
                      <m:sSupPr>
                        <m:ctrlPr>
                          <a:rPr lang="en-US" sz="1100" b="0" i="1">
                            <a:latin typeface="Cambria Math" panose="02040503050406030204" pitchFamily="18" charset="0"/>
                          </a:rPr>
                        </m:ctrlPr>
                      </m:sSupPr>
                      <m:e>
                        <m:r>
                          <a:rPr lang="en-US" sz="1100" b="0" i="1">
                            <a:latin typeface="Cambria Math"/>
                          </a:rPr>
                          <m:t>𝑒</m:t>
                        </m:r>
                      </m:e>
                      <m:sup>
                        <m:d>
                          <m:dPr>
                            <m:ctrlPr>
                              <a:rPr lang="en-US" sz="1100" b="0" i="1">
                                <a:latin typeface="Cambria Math" panose="02040503050406030204" pitchFamily="18" charset="0"/>
                              </a:rPr>
                            </m:ctrlPr>
                          </m:dPr>
                          <m:e>
                            <m:r>
                              <a:rPr lang="en-US" sz="1100" b="0" i="1">
                                <a:latin typeface="Cambria Math"/>
                              </a:rPr>
                              <m:t>−0.058</m:t>
                            </m:r>
                            <m:r>
                              <a:rPr lang="en-US" sz="1100" b="0" i="1">
                                <a:latin typeface="Cambria Math" panose="02040503050406030204" pitchFamily="18" charset="0"/>
                              </a:rPr>
                              <m:t>3 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𝑝</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r>
                              <a:rPr lang="en-US" sz="1100" b="0" i="1">
                                <a:latin typeface="Cambria Math"/>
                              </a:rPr>
                              <m:t>−0.402</m:t>
                            </m:r>
                            <m:r>
                              <a:rPr lang="en-US" sz="1100" b="0" i="1">
                                <a:latin typeface="Cambria Math" panose="02040503050406030204" pitchFamily="18" charset="0"/>
                              </a:rPr>
                              <m:t>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e>
                        </m:d>
                      </m:sup>
                    </m:sSup>
                  </m:oMath>
                </m:oMathPara>
              </a14:m>
              <a:endParaRPr lang="en-US" sz="1100"/>
            </a:p>
          </xdr:txBody>
        </xdr:sp>
      </mc:Choice>
      <mc:Fallback xmlns="">
        <xdr:sp macro="" textlink="">
          <xdr:nvSpPr>
            <xdr:cNvPr id="135" name="TextBox 134">
              <a:extLst>
                <a:ext uri="{FF2B5EF4-FFF2-40B4-BE49-F238E27FC236}">
                  <a16:creationId xmlns:a16="http://schemas.microsoft.com/office/drawing/2014/main" id="{242A9E86-B096-4A25-AD15-6BE36C52C997}"/>
                </a:ext>
              </a:extLst>
            </xdr:cNvPr>
            <xdr:cNvSpPr txBox="1"/>
          </xdr:nvSpPr>
          <xdr:spPr>
            <a:xfrm>
              <a:off x="2759337" y="2251709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latin typeface="Cambria Math" panose="02040503050406030204" pitchFamily="18" charset="0"/>
                </a:rPr>
                <a:t>𝛺</a:t>
              </a:r>
              <a:r>
                <a:rPr lang="en-US" sz="1100" b="0" i="0">
                  <a:solidFill>
                    <a:schemeClr val="tx1"/>
                  </a:solidFill>
                  <a:effectLst/>
                  <a:latin typeface="Cambria Math" panose="02040503050406030204" pitchFamily="18" charset="0"/>
                  <a:ea typeface="+mn-ea"/>
                  <a:cs typeface="+mn-cs"/>
                </a:rPr>
                <a:t>∙</a:t>
              </a:r>
              <a:r>
                <a:rPr lang="en-US" sz="1100" b="0" i="0">
                  <a:latin typeface="Cambria Math"/>
                </a:rPr>
                <a:t>𝑒</a:t>
              </a:r>
              <a:r>
                <a:rPr lang="en-US" sz="1100" b="0" i="0">
                  <a:latin typeface="Cambria Math" panose="02040503050406030204" pitchFamily="18" charset="0"/>
                </a:rPr>
                <a:t>^((</a:t>
              </a:r>
              <a:r>
                <a:rPr lang="en-US" sz="1100" b="0" i="0">
                  <a:latin typeface="Cambria Math"/>
                </a:rPr>
                <a:t>−0.058</a:t>
              </a:r>
              <a:r>
                <a:rPr lang="en-US" sz="1100" b="0" i="0">
                  <a:latin typeface="Cambria Math" panose="02040503050406030204" pitchFamily="18" charset="0"/>
                </a:rPr>
                <a:t>3 </a:t>
              </a:r>
              <a:r>
                <a:rPr lang="en-US" sz="1100" b="0" i="0">
                  <a:solidFill>
                    <a:schemeClr val="tx1"/>
                  </a:solidFill>
                  <a:effectLst/>
                  <a:latin typeface="Cambria Math" panose="02040503050406030204" pitchFamily="18" charset="0"/>
                  <a:ea typeface="+mn-ea"/>
                  <a:cs typeface="+mn-cs"/>
                </a:rPr>
                <a:t>∙ 𝑇_(𝑝_(𝑖,𝑗) )</a:t>
              </a:r>
              <a:r>
                <a:rPr lang="en-US" sz="1100" b="0" i="0">
                  <a:latin typeface="Cambria Math"/>
                </a:rPr>
                <a:t>−0.402</a:t>
              </a:r>
              <a:r>
                <a:rPr lang="en-US" sz="11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 𝑇_(𝑎_(𝑖,𝑗) ) ) )</a:t>
              </a:r>
              <a:endParaRPr lang="en-US" sz="1100"/>
            </a:p>
          </xdr:txBody>
        </xdr:sp>
      </mc:Fallback>
    </mc:AlternateContent>
    <xdr:clientData/>
  </xdr:oneCellAnchor>
  <xdr:oneCellAnchor>
    <xdr:from>
      <xdr:col>2</xdr:col>
      <xdr:colOff>1128209</xdr:colOff>
      <xdr:row>39</xdr:row>
      <xdr:rowOff>198120</xdr:rowOff>
    </xdr:from>
    <xdr:ext cx="2536017" cy="304800"/>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xmlns="" id="{0B4D0490-4AA8-4518-A350-8A5932D1201B}"/>
                </a:ext>
              </a:extLst>
            </xdr:cNvPr>
            <xdr:cNvSpPr txBox="1"/>
          </xdr:nvSpPr>
          <xdr:spPr>
            <a:xfrm>
              <a:off x="2149289" y="28910280"/>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136" name="TextBox 135">
              <a:extLst>
                <a:ext uri="{FF2B5EF4-FFF2-40B4-BE49-F238E27FC236}">
                  <a16:creationId xmlns:a16="http://schemas.microsoft.com/office/drawing/2014/main" id="{0B4D0490-4AA8-4518-A350-8A5932D1201B}"/>
                </a:ext>
              </a:extLst>
            </xdr:cNvPr>
            <xdr:cNvSpPr txBox="1"/>
          </xdr:nvSpPr>
          <xdr:spPr>
            <a:xfrm>
              <a:off x="2149289" y="28910280"/>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twoCellAnchor>
    <xdr:from>
      <xdr:col>2</xdr:col>
      <xdr:colOff>297627</xdr:colOff>
      <xdr:row>21</xdr:row>
      <xdr:rowOff>82924</xdr:rowOff>
    </xdr:from>
    <xdr:to>
      <xdr:col>2</xdr:col>
      <xdr:colOff>5326828</xdr:colOff>
      <xdr:row>21</xdr:row>
      <xdr:rowOff>486334</xdr:rowOff>
    </xdr:to>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xmlns="" id="{71E69553-AF62-4049-87E9-A908F03B676E}"/>
                </a:ext>
              </a:extLst>
            </xdr:cNvPr>
            <xdr:cNvSpPr txBox="1"/>
          </xdr:nvSpPr>
          <xdr:spPr>
            <a:xfrm>
              <a:off x="1318707" y="2102268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m:t>
                        </m:r>
                      </m:e>
                      <m:sub>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=0.48 </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𝑐𝑎𝑝</m:t>
                                    </m:r>
                                  </m:e>
                                  <m:sub>
                                    <m:r>
                                      <a:rPr lang="en-US" sz="1100" b="0" i="1">
                                        <a:solidFill>
                                          <a:schemeClr val="tx1"/>
                                        </a:solidFill>
                                        <a:effectLst/>
                                        <a:latin typeface="Cambria Math" panose="02040503050406030204" pitchFamily="18" charset="0"/>
                                        <a:ea typeface="+mn-ea"/>
                                        <a:cs typeface="+mn-cs"/>
                                      </a:rPr>
                                      <m:t>𝑖</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0.25∙</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0.43∙</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37" name="TextBox 136">
              <a:extLst>
                <a:ext uri="{FF2B5EF4-FFF2-40B4-BE49-F238E27FC236}">
                  <a16:creationId xmlns:a16="http://schemas.microsoft.com/office/drawing/2014/main" id="{71E69553-AF62-4049-87E9-A908F03B676E}"/>
                </a:ext>
              </a:extLst>
            </xdr:cNvPr>
            <xdr:cNvSpPr txBox="1"/>
          </xdr:nvSpPr>
          <xdr:spPr>
            <a:xfrm>
              <a:off x="1318707" y="2102268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latin typeface="Cambria Math" panose="02040503050406030204" pitchFamily="18" charset="0"/>
                  <a:ea typeface="Cambria Math" panose="02040503050406030204" pitchFamily="18" charset="0"/>
                </a:rPr>
                <a:t>𝑡_(𝑖,𝑗)=0.48 </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𝐾_𝑖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(𝐿_(〖𝑐𝑎𝑝〗_𝑖 )∙𝑣_(𝑇_𝑎,𝑖,𝑗) )+(0.25∙𝑣_(𝑇_𝑝,𝑖,𝑗) )+(0.43∙𝑣_(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 ))</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1344706</xdr:colOff>
      <xdr:row>19</xdr:row>
      <xdr:rowOff>116541</xdr:rowOff>
    </xdr:from>
    <xdr:to>
      <xdr:col>2</xdr:col>
      <xdr:colOff>3628018</xdr:colOff>
      <xdr:row>19</xdr:row>
      <xdr:rowOff>528917</xdr:rowOff>
    </xdr:to>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xmlns="" id="{2E3480EE-57C3-4BF3-BF32-1C10D4C6ED29}"/>
                </a:ext>
              </a:extLst>
            </xdr:cNvPr>
            <xdr:cNvSpPr txBox="1"/>
          </xdr:nvSpPr>
          <xdr:spPr>
            <a:xfrm>
              <a:off x="2365786" y="2024096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ρ</m:t>
                        </m:r>
                      </m:num>
                      <m:den>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ρ</m:t>
                            </m:r>
                          </m:e>
                          <m:sub>
                            <m:r>
                              <a:rPr lang="en-US" sz="1100" b="0" i="1">
                                <a:solidFill>
                                  <a:schemeClr val="tx1"/>
                                </a:solidFill>
                                <a:effectLst/>
                                <a:latin typeface="Cambria Math" panose="02040503050406030204" pitchFamily="18" charset="0"/>
                                <a:ea typeface="+mn-ea"/>
                                <a:cs typeface="+mn-cs"/>
                              </a:rPr>
                              <m:t>𝑤𝑎𝑡𝑒𝑟</m:t>
                            </m:r>
                          </m:sub>
                        </m:sSub>
                      </m:den>
                    </m:f>
                  </m:oMath>
                </m:oMathPara>
              </a14:m>
              <a:endParaRPr lang="en-US" sz="1600" b="0"/>
            </a:p>
          </xdr:txBody>
        </xdr:sp>
      </mc:Choice>
      <mc:Fallback xmlns="">
        <xdr:sp macro="" textlink="">
          <xdr:nvSpPr>
            <xdr:cNvPr id="138" name="TextBox 137">
              <a:extLst>
                <a:ext uri="{FF2B5EF4-FFF2-40B4-BE49-F238E27FC236}">
                  <a16:creationId xmlns:a16="http://schemas.microsoft.com/office/drawing/2014/main" id="{2E3480EE-57C3-4BF3-BF32-1C10D4C6ED29}"/>
                </a:ext>
              </a:extLst>
            </xdr:cNvPr>
            <xdr:cNvSpPr txBox="1"/>
          </xdr:nvSpPr>
          <xdr:spPr>
            <a:xfrm>
              <a:off x="2365786" y="2024096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 </a:t>
              </a:r>
              <a:r>
                <a:rPr lang="el-GR" sz="1100" b="0" i="0">
                  <a:solidFill>
                    <a:schemeClr val="tx1"/>
                  </a:solidFill>
                  <a:effectLst/>
                  <a:latin typeface="Cambria Math" panose="02040503050406030204" pitchFamily="18" charset="0"/>
                  <a:ea typeface="+mn-ea"/>
                  <a:cs typeface="+mn-cs"/>
                </a:rPr>
                <a:t> ρ</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ρ</a:t>
              </a:r>
              <a:r>
                <a:rPr lang="en-US" sz="1100" b="0" i="0">
                  <a:solidFill>
                    <a:schemeClr val="tx1"/>
                  </a:solidFill>
                  <a:effectLst/>
                  <a:latin typeface="Cambria Math" panose="02040503050406030204" pitchFamily="18" charset="0"/>
                  <a:ea typeface="+mn-ea"/>
                  <a:cs typeface="+mn-cs"/>
                </a:rPr>
                <a:t>_𝑤𝑎𝑡𝑒𝑟 </a:t>
              </a:r>
              <a:endParaRPr lang="en-US" sz="1600" b="0"/>
            </a:p>
          </xdr:txBody>
        </xdr:sp>
      </mc:Fallback>
    </mc:AlternateContent>
    <xdr:clientData/>
  </xdr:twoCellAnchor>
  <xdr:oneCellAnchor>
    <xdr:from>
      <xdr:col>2</xdr:col>
      <xdr:colOff>2284052</xdr:colOff>
      <xdr:row>27</xdr:row>
      <xdr:rowOff>149281</xdr:rowOff>
    </xdr:from>
    <xdr:ext cx="944425" cy="256032"/>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xmlns="" id="{A5FEF409-4CEB-480F-B011-F2763B503C96}"/>
                </a:ext>
              </a:extLst>
            </xdr:cNvPr>
            <xdr:cNvSpPr txBox="1"/>
          </xdr:nvSpPr>
          <xdr:spPr>
            <a:xfrm>
              <a:off x="3305132" y="23291221"/>
              <a:ext cx="944425"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𝑃</m:t>
                    </m:r>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d>
                          <m:dPr>
                            <m:ctrlPr>
                              <a:rPr lang="en-US" sz="1100" b="0" i="1">
                                <a:latin typeface="Cambria Math" panose="02040503050406030204" pitchFamily="18" charset="0"/>
                              </a:rPr>
                            </m:ctrlPr>
                          </m:dPr>
                          <m:e>
                            <m:r>
                              <a:rPr lang="en-US" sz="1100" b="0" i="1">
                                <a:latin typeface="Cambria Math" panose="02040503050406030204" pitchFamily="18" charset="0"/>
                              </a:rPr>
                              <m:t>𝐴</m:t>
                            </m:r>
                            <m:r>
                              <a:rPr lang="en-US" sz="1100" b="0" i="1">
                                <a:latin typeface="Cambria Math" panose="02040503050406030204" pitchFamily="18" charset="0"/>
                              </a:rPr>
                              <m:t> −</m:t>
                            </m:r>
                            <m:f>
                              <m:fPr>
                                <m:ctrlPr>
                                  <a:rPr lang="en-US" sz="1100" b="0" i="1">
                                    <a:latin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𝐵</m:t>
                                </m:r>
                                <m:r>
                                  <a:rPr lang="en-US" sz="1100" b="0" i="1">
                                    <a:solidFill>
                                      <a:schemeClr val="tx1"/>
                                    </a:solidFill>
                                    <a:effectLst/>
                                    <a:latin typeface="Cambria Math" panose="02040503050406030204" pitchFamily="18" charset="0"/>
                                    <a:ea typeface="+mn-ea"/>
                                    <a:cs typeface="+mn-cs"/>
                                  </a:rPr>
                                  <m:t> </m:t>
                                </m:r>
                              </m:num>
                              <m:den>
                                <m:r>
                                  <a:rPr lang="en-US" sz="1100" b="0" i="1">
                                    <a:solidFill>
                                      <a:schemeClr val="tx1"/>
                                    </a:solidFill>
                                    <a:effectLst/>
                                    <a:latin typeface="Cambria Math" panose="02040503050406030204" pitchFamily="18" charset="0"/>
                                    <a:ea typeface="+mn-ea"/>
                                    <a:cs typeface="+mn-cs"/>
                                  </a:rPr>
                                  <m:t>𝐶</m:t>
                                </m:r>
                                <m:r>
                                  <a:rPr lang="en-US" sz="1100" b="0" i="1">
                                    <a:latin typeface="Cambria Math" panose="02040503050406030204" pitchFamily="18" charset="0"/>
                                  </a:rPr>
                                  <m:t>+</m:t>
                                </m:r>
                                <m:r>
                                  <a:rPr lang="en-US" sz="1100" b="0" i="1">
                                    <a:latin typeface="Cambria Math" panose="02040503050406030204" pitchFamily="18" charset="0"/>
                                  </a:rPr>
                                  <m:t>𝑇</m:t>
                                </m:r>
                              </m:den>
                            </m:f>
                          </m:e>
                        </m:d>
                      </m:sup>
                    </m:sSup>
                  </m:oMath>
                </m:oMathPara>
              </a14:m>
              <a:endParaRPr lang="en-US" sz="1100" b="0"/>
            </a:p>
          </xdr:txBody>
        </xdr:sp>
      </mc:Choice>
      <mc:Fallback xmlns="">
        <xdr:sp macro="" textlink="">
          <xdr:nvSpPr>
            <xdr:cNvPr id="139" name="TextBox 138">
              <a:extLst>
                <a:ext uri="{FF2B5EF4-FFF2-40B4-BE49-F238E27FC236}">
                  <a16:creationId xmlns:a16="http://schemas.microsoft.com/office/drawing/2014/main" id="{A5FEF409-4CEB-480F-B011-F2763B503C96}"/>
                </a:ext>
              </a:extLst>
            </xdr:cNvPr>
            <xdr:cNvSpPr txBox="1"/>
          </xdr:nvSpPr>
          <xdr:spPr>
            <a:xfrm>
              <a:off x="3305132" y="23291221"/>
              <a:ext cx="944425"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a:t>
              </a:r>
              <a:r>
                <a:rPr lang="en-US" sz="1100" b="0" i="0">
                  <a:latin typeface="Cambria Math" panose="02040503050406030204" pitchFamily="18" charset="0"/>
                </a:rPr>
                <a:t>=〖10〗^((𝐴 −(</a:t>
              </a:r>
              <a:r>
                <a:rPr lang="en-US" sz="1100" b="0" i="0">
                  <a:solidFill>
                    <a:schemeClr val="tx1"/>
                  </a:solidFill>
                  <a:effectLst/>
                  <a:latin typeface="Cambria Math" panose="02040503050406030204" pitchFamily="18" charset="0"/>
                  <a:ea typeface="+mn-ea"/>
                  <a:cs typeface="+mn-cs"/>
                </a:rPr>
                <a:t>𝐵 )/(𝐶</a:t>
              </a:r>
              <a:r>
                <a:rPr lang="en-US" sz="1100" b="0" i="0">
                  <a:latin typeface="Cambria Math" panose="02040503050406030204" pitchFamily="18" charset="0"/>
                </a:rPr>
                <a:t>+𝑇)) )</a:t>
              </a:r>
              <a:endParaRPr lang="en-US" sz="1100" b="0"/>
            </a:p>
          </xdr:txBody>
        </xdr:sp>
      </mc:Fallback>
    </mc:AlternateContent>
    <xdr:clientData/>
  </xdr:oneCellAnchor>
  <xdr:oneCellAnchor>
    <xdr:from>
      <xdr:col>2</xdr:col>
      <xdr:colOff>2073985</xdr:colOff>
      <xdr:row>37</xdr:row>
      <xdr:rowOff>150161</xdr:rowOff>
    </xdr:from>
    <xdr:ext cx="1289969" cy="287643"/>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xmlns="" id="{2E17115C-8E73-4BEC-B758-69B7EC12067A}"/>
                </a:ext>
              </a:extLst>
            </xdr:cNvPr>
            <xdr:cNvSpPr txBox="1"/>
          </xdr:nvSpPr>
          <xdr:spPr>
            <a:xfrm>
              <a:off x="3095065" y="28046981"/>
              <a:ext cx="128996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p>
          </xdr:txBody>
        </xdr:sp>
      </mc:Choice>
      <mc:Fallback xmlns="">
        <xdr:sp macro="" textlink="">
          <xdr:nvSpPr>
            <xdr:cNvPr id="140" name="TextBox 139">
              <a:extLst>
                <a:ext uri="{FF2B5EF4-FFF2-40B4-BE49-F238E27FC236}">
                  <a16:creationId xmlns:a16="http://schemas.microsoft.com/office/drawing/2014/main" id="{2E17115C-8E73-4BEC-B758-69B7EC12067A}"/>
                </a:ext>
              </a:extLst>
            </xdr:cNvPr>
            <xdr:cNvSpPr txBox="1"/>
          </xdr:nvSpPr>
          <xdr:spPr>
            <a:xfrm>
              <a:off x="3095065" y="28046981"/>
              <a:ext cx="128996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a:t>
              </a:r>
              <a:endParaRPr lang="en-US" sz="1100" b="0" i="1"/>
            </a:p>
          </xdr:txBody>
        </xdr:sp>
      </mc:Fallback>
    </mc:AlternateContent>
    <xdr:clientData/>
  </xdr:oneCellAnchor>
  <xdr:oneCellAnchor>
    <xdr:from>
      <xdr:col>2</xdr:col>
      <xdr:colOff>1950720</xdr:colOff>
      <xdr:row>33</xdr:row>
      <xdr:rowOff>198120</xdr:rowOff>
    </xdr:from>
    <xdr:ext cx="1399870" cy="194925"/>
    <mc:AlternateContent xmlns:mc="http://schemas.openxmlformats.org/markup-compatibility/2006" xmlns:a14="http://schemas.microsoft.com/office/drawing/2010/main">
      <mc:Choice Requires="a14">
        <xdr:sp macro="" textlink="">
          <xdr:nvSpPr>
            <xdr:cNvPr id="141" name="TextBox 140">
              <a:extLst>
                <a:ext uri="{FF2B5EF4-FFF2-40B4-BE49-F238E27FC236}">
                  <a16:creationId xmlns:a16="http://schemas.microsoft.com/office/drawing/2014/main" xmlns="" id="{40360ED8-E864-4EEB-B040-C73D569BECC9}"/>
                </a:ext>
              </a:extLst>
            </xdr:cNvPr>
            <xdr:cNvSpPr txBox="1"/>
          </xdr:nvSpPr>
          <xdr:spPr>
            <a:xfrm>
              <a:off x="2971800" y="26464260"/>
              <a:ext cx="1399870"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r>
                      <a:rPr lang="en-US" sz="1100" b="0" i="1">
                        <a:latin typeface="Cambria Math" panose="02040503050406030204" pitchFamily="18" charset="0"/>
                      </a:rPr>
                      <m:t>=</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m:rPr>
                        <m:sty m:val="p"/>
                      </m:rPr>
                      <a:rPr lang="el-GR" sz="1100" b="0" i="1">
                        <a:solidFill>
                          <a:schemeClr val="tx1"/>
                        </a:solidFill>
                        <a:effectLst/>
                        <a:latin typeface="Cambria Math" panose="02040503050406030204" pitchFamily="18" charset="0"/>
                        <a:ea typeface="+mn-ea"/>
                        <a:cs typeface="+mn-cs"/>
                      </a:rPr>
                      <m:t>β</m:t>
                    </m:r>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𝑟𝑒𝑓</m:t>
                            </m:r>
                          </m:sub>
                        </m:sSub>
                      </m:e>
                    </m:d>
                  </m:oMath>
                </m:oMathPara>
              </a14:m>
              <a:endParaRPr lang="en-US" sz="1100" b="0" i="1"/>
            </a:p>
          </xdr:txBody>
        </xdr:sp>
      </mc:Choice>
      <mc:Fallback xmlns="">
        <xdr:sp macro="" textlink="">
          <xdr:nvSpPr>
            <xdr:cNvPr id="141" name="TextBox 140">
              <a:extLst>
                <a:ext uri="{FF2B5EF4-FFF2-40B4-BE49-F238E27FC236}">
                  <a16:creationId xmlns:a16="http://schemas.microsoft.com/office/drawing/2014/main" id="{40360ED8-E864-4EEB-B040-C73D569BECC9}"/>
                </a:ext>
              </a:extLst>
            </xdr:cNvPr>
            <xdr:cNvSpPr txBox="1"/>
          </xdr:nvSpPr>
          <xdr:spPr>
            <a:xfrm>
              <a:off x="2971800" y="26464260"/>
              <a:ext cx="1399870"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∙(𝑇−𝑇_𝑟𝑒𝑓 )</a:t>
              </a:r>
              <a:endParaRPr lang="en-US" sz="1100" b="0" i="1"/>
            </a:p>
          </xdr:txBody>
        </xdr:sp>
      </mc:Fallback>
    </mc:AlternateContent>
    <xdr:clientData/>
  </xdr:oneCellAnchor>
  <xdr:oneCellAnchor>
    <xdr:from>
      <xdr:col>2</xdr:col>
      <xdr:colOff>1720834</xdr:colOff>
      <xdr:row>29</xdr:row>
      <xdr:rowOff>109524</xdr:rowOff>
    </xdr:from>
    <xdr:ext cx="1381084" cy="346570"/>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xmlns="" id="{FA103C04-A928-4B7F-80F4-F2A2AF3CB064}"/>
                </a:ext>
              </a:extLst>
            </xdr:cNvPr>
            <xdr:cNvSpPr txBox="1"/>
          </xdr:nvSpPr>
          <xdr:spPr>
            <a:xfrm>
              <a:off x="2741914" y="24021084"/>
              <a:ext cx="1381084"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𝑇</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Cambria Math" panose="02040503050406030204" pitchFamily="18" charset="0"/>
                            <a:cs typeface="+mn-cs"/>
                          </a:rPr>
                          <m:t>𝐵</m:t>
                        </m:r>
                        <m:r>
                          <a:rPr lang="en-US" sz="1100" b="0" i="1">
                            <a:solidFill>
                              <a:schemeClr val="tx1"/>
                            </a:solidFill>
                            <a:effectLst/>
                            <a:latin typeface="Cambria Math" panose="02040503050406030204" pitchFamily="18" charset="0"/>
                            <a:ea typeface="Cambria Math" panose="02040503050406030204" pitchFamily="18" charset="0"/>
                            <a:cs typeface="+mn-cs"/>
                          </a:rPr>
                          <m:t> </m:t>
                        </m:r>
                      </m:num>
                      <m:den>
                        <m:r>
                          <a:rPr lang="en-US" sz="1100" b="0" i="1">
                            <a:solidFill>
                              <a:schemeClr val="tx1"/>
                            </a:solidFill>
                            <a:effectLst/>
                            <a:latin typeface="Cambria Math" panose="02040503050406030204" pitchFamily="18" charset="0"/>
                            <a:ea typeface="Cambria Math" panose="02040503050406030204" pitchFamily="18" charset="0"/>
                            <a:cs typeface="+mn-cs"/>
                          </a:rPr>
                          <m:t>𝐴</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𝑙𝑜𝑔</m:t>
                            </m:r>
                          </m:e>
                          <m:sub>
                            <m:r>
                              <a:rPr lang="en-US" sz="1100" b="0" i="1">
                                <a:solidFill>
                                  <a:schemeClr val="tx1"/>
                                </a:solidFill>
                                <a:effectLst/>
                                <a:latin typeface="Cambria Math" panose="02040503050406030204" pitchFamily="18" charset="0"/>
                                <a:ea typeface="Cambria Math" panose="02040503050406030204" pitchFamily="18" charset="0"/>
                                <a:cs typeface="+mn-cs"/>
                              </a:rPr>
                              <m:t>10</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d>
                        <m:r>
                          <a:rPr lang="en-US" sz="1100" b="0" i="1">
                            <a:solidFill>
                              <a:schemeClr val="tx1"/>
                            </a:solidFill>
                            <a:effectLst/>
                            <a:latin typeface="Cambria Math" panose="02040503050406030204" pitchFamily="18" charset="0"/>
                            <a:ea typeface="Cambria Math" panose="02040503050406030204" pitchFamily="18" charset="0"/>
                            <a:cs typeface="+mn-cs"/>
                          </a:rPr>
                          <m:t> </m:t>
                        </m:r>
                      </m:den>
                    </m:f>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𝐶</m:t>
                    </m:r>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43" name="TextBox 142">
              <a:extLst>
                <a:ext uri="{FF2B5EF4-FFF2-40B4-BE49-F238E27FC236}">
                  <a16:creationId xmlns:a16="http://schemas.microsoft.com/office/drawing/2014/main" id="{FA103C04-A928-4B7F-80F4-F2A2AF3CB064}"/>
                </a:ext>
              </a:extLst>
            </xdr:cNvPr>
            <xdr:cNvSpPr txBox="1"/>
          </xdr:nvSpPr>
          <xdr:spPr>
            <a:xfrm>
              <a:off x="2741914" y="24021084"/>
              <a:ext cx="1381084"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𝐵 )/(𝐴−〖𝑙𝑜𝑔〗_10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1795670</xdr:colOff>
      <xdr:row>43</xdr:row>
      <xdr:rowOff>265043</xdr:rowOff>
    </xdr:from>
    <xdr:ext cx="1377878" cy="206723"/>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xmlns="" id="{A049134E-86FA-4193-B6A1-407DEA7C825E}"/>
                </a:ext>
              </a:extLst>
            </xdr:cNvPr>
            <xdr:cNvSpPr txBox="1"/>
          </xdr:nvSpPr>
          <xdr:spPr>
            <a:xfrm>
              <a:off x="2816750" y="31507043"/>
              <a:ext cx="1377878" cy="20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𝑖</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sub>
                        </m:sSub>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144" name="TextBox 143">
              <a:extLst>
                <a:ext uri="{FF2B5EF4-FFF2-40B4-BE49-F238E27FC236}">
                  <a16:creationId xmlns:a16="http://schemas.microsoft.com/office/drawing/2014/main" id="{A049134E-86FA-4193-B6A1-407DEA7C825E}"/>
                </a:ext>
              </a:extLst>
            </xdr:cNvPr>
            <xdr:cNvSpPr txBox="1"/>
          </xdr:nvSpPr>
          <xdr:spPr>
            <a:xfrm>
              <a:off x="2816750" y="31507043"/>
              <a:ext cx="1377878" cy="20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𝑃_(𝑃𝐵,𝑖,𝑗)=√(</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815008</xdr:colOff>
      <xdr:row>45</xdr:row>
      <xdr:rowOff>185531</xdr:rowOff>
    </xdr:from>
    <xdr:ext cx="4179799" cy="194990"/>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xmlns="" id="{A435BAAB-DBC6-49F5-818B-33C7ACD9491A}"/>
                </a:ext>
              </a:extLst>
            </xdr:cNvPr>
            <xdr:cNvSpPr txBox="1"/>
          </xdr:nvSpPr>
          <xdr:spPr>
            <a:xfrm>
              <a:off x="1836088" y="3224287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45" name="TextBox 144">
              <a:extLst>
                <a:ext uri="{FF2B5EF4-FFF2-40B4-BE49-F238E27FC236}">
                  <a16:creationId xmlns:a16="http://schemas.microsoft.com/office/drawing/2014/main" id="{A435BAAB-DBC6-49F5-818B-33C7ACD9491A}"/>
                </a:ext>
              </a:extLst>
            </xdr:cNvPr>
            <xdr:cNvSpPr txBox="1"/>
          </xdr:nvSpPr>
          <xdr:spPr>
            <a:xfrm>
              <a:off x="1836088" y="3224287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𝑃_(𝐷𝑆,𝑛𝑜𝑚,𝐻,𝑗)−𝑃_(𝐷𝑆,𝑚𝑎𝑥,𝐻,𝑗)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|𝑃_(𝐷𝑆,𝑛𝑜𝑚,𝐻,𝑗)−𝑃_(𝐷𝑆,𝑚𝑖𝑛,𝐻,𝑗)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1033671</xdr:colOff>
      <xdr:row>41</xdr:row>
      <xdr:rowOff>92766</xdr:rowOff>
    </xdr:from>
    <xdr:ext cx="3994940" cy="194990"/>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xmlns="" id="{6729BBEB-6751-41DA-B743-91F8FDB4355D}"/>
                </a:ext>
              </a:extLst>
            </xdr:cNvPr>
            <xdr:cNvSpPr txBox="1"/>
          </xdr:nvSpPr>
          <xdr:spPr>
            <a:xfrm>
              <a:off x="2054751" y="30519426"/>
              <a:ext cx="39949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46" name="TextBox 145">
              <a:extLst>
                <a:ext uri="{FF2B5EF4-FFF2-40B4-BE49-F238E27FC236}">
                  <a16:creationId xmlns:a16="http://schemas.microsoft.com/office/drawing/2014/main" id="{6729BBEB-6751-41DA-B743-91F8FDB4355D}"/>
                </a:ext>
              </a:extLst>
            </xdr:cNvPr>
            <xdr:cNvSpPr txBox="1"/>
          </xdr:nvSpPr>
          <xdr:spPr>
            <a:xfrm>
              <a:off x="2054751" y="30519426"/>
              <a:ext cx="39949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𝑃_(𝐷𝑆,𝑖,𝑗)=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𝑃_(𝐷𝑆,𝑛𝑜𝑚,𝑖,𝑗)−𝑃_(𝐷𝑆,𝑚𝑎𝑥,𝑖,𝑗)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|𝑃_(𝐷𝑆,𝑛𝑜𝑚,𝑖,𝑗)−𝑃_(𝐷𝑆,𝑚𝑖𝑛,𝑖,𝑗)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1861931</xdr:colOff>
      <xdr:row>35</xdr:row>
      <xdr:rowOff>192157</xdr:rowOff>
    </xdr:from>
    <xdr:ext cx="927049" cy="172227"/>
    <mc:AlternateContent xmlns:mc="http://schemas.openxmlformats.org/markup-compatibility/2006" xmlns:a14="http://schemas.microsoft.com/office/drawing/2010/main">
      <mc:Choice Requires="a14">
        <xdr:sp macro="" textlink="">
          <xdr:nvSpPr>
            <xdr:cNvPr id="147" name="TextBox 146">
              <a:extLst>
                <a:ext uri="{FF2B5EF4-FFF2-40B4-BE49-F238E27FC236}">
                  <a16:creationId xmlns:a16="http://schemas.microsoft.com/office/drawing/2014/main" xmlns="" id="{7F78227F-7092-4E1E-9CDB-A63577D3C952}"/>
                </a:ext>
              </a:extLst>
            </xdr:cNvPr>
            <xdr:cNvSpPr txBox="1"/>
          </xdr:nvSpPr>
          <xdr:spPr>
            <a:xfrm>
              <a:off x="2883011" y="27273637"/>
              <a:ext cx="927049"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oMath>
                </m:oMathPara>
              </a14:m>
              <a:endParaRPr lang="en-US" sz="1100" b="0" i="1"/>
            </a:p>
          </xdr:txBody>
        </xdr:sp>
      </mc:Choice>
      <mc:Fallback xmlns="">
        <xdr:sp macro="" textlink="">
          <xdr:nvSpPr>
            <xdr:cNvPr id="147" name="TextBox 146">
              <a:extLst>
                <a:ext uri="{FF2B5EF4-FFF2-40B4-BE49-F238E27FC236}">
                  <a16:creationId xmlns:a16="http://schemas.microsoft.com/office/drawing/2014/main" id="{7F78227F-7092-4E1E-9CDB-A63577D3C952}"/>
                </a:ext>
              </a:extLst>
            </xdr:cNvPr>
            <xdr:cNvSpPr txBox="1"/>
          </xdr:nvSpPr>
          <xdr:spPr>
            <a:xfrm>
              <a:off x="2883011" y="27273637"/>
              <a:ext cx="927049"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𝑉=𝑉∗𝑍∗𝑃</a:t>
              </a:r>
              <a:endParaRPr lang="en-US" sz="1100" b="0" i="1"/>
            </a:p>
          </xdr:txBody>
        </xdr:sp>
      </mc:Fallback>
    </mc:AlternateContent>
    <xdr:clientData/>
  </xdr:oneCellAnchor>
  <xdr:oneCellAnchor>
    <xdr:from>
      <xdr:col>2</xdr:col>
      <xdr:colOff>3154680</xdr:colOff>
      <xdr:row>3</xdr:row>
      <xdr:rowOff>194145</xdr:rowOff>
    </xdr:from>
    <xdr:ext cx="2737737" cy="175369"/>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xmlns="" id="{EBC4356F-A8E5-474C-9110-2CC8D9DB1064}"/>
                </a:ext>
              </a:extLst>
            </xdr:cNvPr>
            <xdr:cNvSpPr txBox="1"/>
          </xdr:nvSpPr>
          <xdr:spPr>
            <a:xfrm>
              <a:off x="4175760" y="742785"/>
              <a:ext cx="2737737" cy="175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sub>
                    </m:sSub>
                    <m:d>
                      <m:dPr>
                        <m:ctrlPr>
                          <a:rPr lang="en-US" sz="1100" b="0" i="1">
                            <a:latin typeface="Cambria Math" panose="02040503050406030204" pitchFamily="18" charset="0"/>
                            <a:ea typeface="Cambria Math" panose="02040503050406030204" pitchFamily="18" charset="0"/>
                          </a:rPr>
                        </m:ctrlPr>
                      </m:d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𝑏</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𝑐</m:t>
                        </m:r>
                      </m:e>
                    </m:d>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latin typeface="Cambria Math" panose="02040503050406030204" pitchFamily="18" charset="0"/>
                            <a:ea typeface="Cambria Math" panose="02040503050406030204" pitchFamily="18" charset="0"/>
                          </a:rPr>
                        </m:ctrlPr>
                      </m:sSupPr>
                      <m:e>
                        <m:r>
                          <a:rPr lang="el-GR" sz="1100" b="0" i="1">
                            <a:latin typeface="Cambria Math" panose="02040503050406030204" pitchFamily="18" charset="0"/>
                            <a:ea typeface="Cambria Math" panose="02040503050406030204" pitchFamily="18" charset="0"/>
                          </a:rPr>
                          <m:t>𝛥</m:t>
                        </m:r>
                        <m:r>
                          <a:rPr lang="en-US" sz="1100" b="0" i="1">
                            <a:latin typeface="Cambria Math" panose="02040503050406030204" pitchFamily="18" charset="0"/>
                            <a:ea typeface="Cambria Math" panose="02040503050406030204" pitchFamily="18" charset="0"/>
                          </a:rPr>
                          <m:t>𝑉</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𝑏</m:t>
                    </m:r>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49" name="TextBox 148">
              <a:extLst>
                <a:ext uri="{FF2B5EF4-FFF2-40B4-BE49-F238E27FC236}">
                  <a16:creationId xmlns:a16="http://schemas.microsoft.com/office/drawing/2014/main" id="{EBC4356F-A8E5-474C-9110-2CC8D9DB1064}"/>
                </a:ext>
              </a:extLst>
            </xdr:cNvPr>
            <xdr:cNvSpPr txBox="1"/>
          </xdr:nvSpPr>
          <xdr:spPr>
            <a:xfrm>
              <a:off x="4175760" y="742785"/>
              <a:ext cx="2737737" cy="175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𝑃_𝐷𝑆 </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𝑉,𝑎,𝑏,𝑐)</a:t>
              </a:r>
              <a:r>
                <a:rPr lang="en-US" sz="1100" b="0" i="0">
                  <a:latin typeface="Cambria Math" panose="02040503050406030204" pitchFamily="18" charset="0"/>
                  <a:ea typeface="Cambria Math" panose="02040503050406030204" pitchFamily="18" charset="0"/>
                </a:rPr>
                <a:t>=𝑎</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a:t>
              </a:r>
              <a:r>
                <a:rPr lang="el-GR" sz="1100" b="0" i="0">
                  <a:latin typeface="Cambria Math" panose="02040503050406030204" pitchFamily="18" charset="0"/>
                  <a:ea typeface="Cambria Math" panose="02040503050406030204" pitchFamily="18" charset="0"/>
                </a:rPr>
                <a:t>𝛥</a:t>
              </a:r>
              <a:r>
                <a:rPr lang="en-US" sz="1100" b="0" i="0">
                  <a:latin typeface="Cambria Math" panose="02040503050406030204" pitchFamily="18" charset="0"/>
                  <a:ea typeface="Cambria Math" panose="02040503050406030204" pitchFamily="18" charset="0"/>
                </a:rPr>
                <a:t>𝑉〗^3+</a:t>
              </a:r>
              <a:r>
                <a:rPr lang="en-US" sz="1100" b="0" i="0">
                  <a:solidFill>
                    <a:schemeClr val="tx1"/>
                  </a:solidFill>
                  <a:effectLst/>
                  <a:latin typeface="Cambria Math" panose="02040503050406030204" pitchFamily="18" charset="0"/>
                  <a:ea typeface="Cambria Math" panose="02040503050406030204" pitchFamily="18" charset="0"/>
                  <a:cs typeface="+mn-cs"/>
                </a:rPr>
                <a:t>𝑏∙〖</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𝑉〗^2+𝑐∙</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60959</xdr:colOff>
      <xdr:row>13</xdr:row>
      <xdr:rowOff>202428</xdr:rowOff>
    </xdr:from>
    <xdr:ext cx="2183611" cy="182614"/>
    <mc:AlternateContent xmlns:mc="http://schemas.openxmlformats.org/markup-compatibility/2006" xmlns:a14="http://schemas.microsoft.com/office/drawing/2010/main">
      <mc:Choice Requires="a14">
        <xdr:sp macro="" textlink="">
          <xdr:nvSpPr>
            <xdr:cNvPr id="150" name="TextBox 149">
              <a:extLst>
                <a:ext uri="{FF2B5EF4-FFF2-40B4-BE49-F238E27FC236}">
                  <a16:creationId xmlns:a16="http://schemas.microsoft.com/office/drawing/2014/main" xmlns="" id="{AA86AE39-C33A-4FC0-84AA-F2820B8A96B3}"/>
                </a:ext>
              </a:extLst>
            </xdr:cNvPr>
            <xdr:cNvSpPr txBox="1"/>
          </xdr:nvSpPr>
          <xdr:spPr>
            <a:xfrm>
              <a:off x="1082039" y="4012428"/>
              <a:ext cx="2183611"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𝑇𝑋</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2</m:t>
                        </m:r>
                      </m:sub>
                    </m:sSub>
                  </m:oMath>
                </m:oMathPara>
              </a14:m>
              <a:endParaRPr lang="en-US" sz="1100" b="0" i="1"/>
            </a:p>
          </xdr:txBody>
        </xdr:sp>
      </mc:Choice>
      <mc:Fallback xmlns="">
        <xdr:sp macro="" textlink="">
          <xdr:nvSpPr>
            <xdr:cNvPr id="150" name="TextBox 149">
              <a:extLst>
                <a:ext uri="{FF2B5EF4-FFF2-40B4-BE49-F238E27FC236}">
                  <a16:creationId xmlns:a16="http://schemas.microsoft.com/office/drawing/2014/main" id="{AA86AE39-C33A-4FC0-84AA-F2820B8A96B3}"/>
                </a:ext>
              </a:extLst>
            </xdr:cNvPr>
            <xdr:cNvSpPr txBox="1"/>
          </xdr:nvSpPr>
          <xdr:spPr>
            <a:xfrm>
              <a:off x="1082039" y="4012428"/>
              <a:ext cx="2183611"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𝑉_𝑇𝑋+𝑉_𝐹𝑇1+𝑉_𝐼𝐶+𝑉_𝑐𝑎𝑝+𝑉_𝐹𝑇2</a:t>
              </a:r>
              <a:endParaRPr lang="en-US" sz="1100" b="0" i="1"/>
            </a:p>
          </xdr:txBody>
        </xdr:sp>
      </mc:Fallback>
    </mc:AlternateContent>
    <xdr:clientData/>
  </xdr:oneCellAnchor>
  <xdr:oneCellAnchor>
    <xdr:from>
      <xdr:col>2</xdr:col>
      <xdr:colOff>271007</xdr:colOff>
      <xdr:row>9</xdr:row>
      <xdr:rowOff>203421</xdr:rowOff>
    </xdr:from>
    <xdr:ext cx="2115066" cy="182294"/>
    <mc:AlternateContent xmlns:mc="http://schemas.openxmlformats.org/markup-compatibility/2006" xmlns:a14="http://schemas.microsoft.com/office/drawing/2010/main">
      <mc:Choice Requires="a14">
        <xdr:sp macro="" textlink="">
          <xdr:nvSpPr>
            <xdr:cNvPr id="151" name="TextBox 150">
              <a:extLst>
                <a:ext uri="{FF2B5EF4-FFF2-40B4-BE49-F238E27FC236}">
                  <a16:creationId xmlns:a16="http://schemas.microsoft.com/office/drawing/2014/main" xmlns="" id="{B0D9B65E-2B6E-4137-B4B7-FFBB694B9831}"/>
                </a:ext>
              </a:extLst>
            </xdr:cNvPr>
            <xdr:cNvSpPr txBox="1"/>
          </xdr:nvSpPr>
          <xdr:spPr>
            <a:xfrm>
              <a:off x="1292087" y="3198081"/>
              <a:ext cx="2115066"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𝐴𝑆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𝑆𝐶</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151" name="TextBox 150">
              <a:extLst>
                <a:ext uri="{FF2B5EF4-FFF2-40B4-BE49-F238E27FC236}">
                  <a16:creationId xmlns:a16="http://schemas.microsoft.com/office/drawing/2014/main" id="{B0D9B65E-2B6E-4137-B4B7-FFBB694B9831}"/>
                </a:ext>
              </a:extLst>
            </xdr:cNvPr>
            <xdr:cNvSpPr txBox="1"/>
          </xdr:nvSpPr>
          <xdr:spPr>
            <a:xfrm>
              <a:off x="1292087" y="3198081"/>
              <a:ext cx="2115066"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𝑉_𝑝=𝑉_𝐼𝐶+𝑉_𝐴𝑆+𝑉_𝑆𝐶+𝑉_𝐸𝑥𝐿+𝑉_𝐶𝐹</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1</xdr:col>
      <xdr:colOff>613576</xdr:colOff>
      <xdr:row>5</xdr:row>
      <xdr:rowOff>343563</xdr:rowOff>
    </xdr:from>
    <xdr:ext cx="2117566" cy="245205"/>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xmlns="" id="{D5B3EE9E-9A9D-4160-8C81-3754C4E4D435}"/>
                </a:ext>
              </a:extLst>
            </xdr:cNvPr>
            <xdr:cNvSpPr txBox="1"/>
          </xdr:nvSpPr>
          <xdr:spPr>
            <a:xfrm>
              <a:off x="819316" y="2522883"/>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2" name="TextBox 151">
              <a:extLst>
                <a:ext uri="{FF2B5EF4-FFF2-40B4-BE49-F238E27FC236}">
                  <a16:creationId xmlns:a16="http://schemas.microsoft.com/office/drawing/2014/main" id="{D5B3EE9E-9A9D-4160-8C81-3754C4E4D435}"/>
                </a:ext>
              </a:extLst>
            </xdr:cNvPr>
            <xdr:cNvSpPr txBox="1"/>
          </xdr:nvSpPr>
          <xdr:spPr>
            <a:xfrm>
              <a:off x="819316" y="2522883"/>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3855057</xdr:colOff>
      <xdr:row>5</xdr:row>
      <xdr:rowOff>339256</xdr:rowOff>
    </xdr:from>
    <xdr:ext cx="2555682" cy="243840"/>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xmlns="" id="{1ECA2C4C-45BA-4064-98A3-B516A3E71AD5}"/>
                </a:ext>
              </a:extLst>
            </xdr:cNvPr>
            <xdr:cNvSpPr txBox="1"/>
          </xdr:nvSpPr>
          <xdr:spPr>
            <a:xfrm>
              <a:off x="4876137" y="2518576"/>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3" name="TextBox 152">
              <a:extLst>
                <a:ext uri="{FF2B5EF4-FFF2-40B4-BE49-F238E27FC236}">
                  <a16:creationId xmlns:a16="http://schemas.microsoft.com/office/drawing/2014/main" id="{1ECA2C4C-45BA-4064-98A3-B516A3E71AD5}"/>
                </a:ext>
              </a:extLst>
            </xdr:cNvPr>
            <xdr:cNvSpPr txBox="1"/>
          </xdr:nvSpPr>
          <xdr:spPr>
            <a:xfrm>
              <a:off x="4876137" y="2518576"/>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2416203</xdr:colOff>
      <xdr:row>5</xdr:row>
      <xdr:rowOff>362448</xdr:rowOff>
    </xdr:from>
    <xdr:ext cx="1564338" cy="194925"/>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xmlns="" id="{5BED468E-D65D-46F5-9D14-CF5E87FD2968}"/>
                </a:ext>
              </a:extLst>
            </xdr:cNvPr>
            <xdr:cNvSpPr txBox="1"/>
          </xdr:nvSpPr>
          <xdr:spPr>
            <a:xfrm>
              <a:off x="3437283" y="2541768"/>
              <a:ext cx="156433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4" name="TextBox 153">
              <a:extLst>
                <a:ext uri="{FF2B5EF4-FFF2-40B4-BE49-F238E27FC236}">
                  <a16:creationId xmlns:a16="http://schemas.microsoft.com/office/drawing/2014/main" id="{5BED468E-D65D-46F5-9D14-CF5E87FD2968}"/>
                </a:ext>
              </a:extLst>
            </xdr:cNvPr>
            <xdr:cNvSpPr txBox="1"/>
          </xdr:nvSpPr>
          <xdr:spPr>
            <a:xfrm>
              <a:off x="3437283" y="2541768"/>
              <a:ext cx="156433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𝑉〗_𝑎=𝑉_𝑎∙</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^′∙(𝑇_𝑎−𝑇_𝑟𝑒𝑓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2431774</xdr:colOff>
      <xdr:row>5</xdr:row>
      <xdr:rowOff>69574</xdr:rowOff>
    </xdr:from>
    <xdr:ext cx="2035878" cy="194925"/>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xmlns="" id="{8DDF5B77-E1E8-41F3-92E1-3D6F7A08A4C1}"/>
                </a:ext>
              </a:extLst>
            </xdr:cNvPr>
            <xdr:cNvSpPr txBox="1"/>
          </xdr:nvSpPr>
          <xdr:spPr>
            <a:xfrm>
              <a:off x="3452854" y="2248894"/>
              <a:ext cx="203587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5" name="TextBox 154">
              <a:extLst>
                <a:ext uri="{FF2B5EF4-FFF2-40B4-BE49-F238E27FC236}">
                  <a16:creationId xmlns:a16="http://schemas.microsoft.com/office/drawing/2014/main" id="{8DDF5B77-E1E8-41F3-92E1-3D6F7A08A4C1}"/>
                </a:ext>
              </a:extLst>
            </xdr:cNvPr>
            <xdr:cNvSpPr txBox="1"/>
          </xdr:nvSpPr>
          <xdr:spPr>
            <a:xfrm>
              <a:off x="3452854" y="2248894"/>
              <a:ext cx="2035878"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𝑉〗_𝑝=(𝑉_𝑝+〖</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∙(𝑇_𝑝−𝑇_𝑟𝑒𝑓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88458</xdr:colOff>
      <xdr:row>5</xdr:row>
      <xdr:rowOff>66261</xdr:rowOff>
    </xdr:from>
    <xdr:ext cx="2177839" cy="197426"/>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xmlns="" id="{EFDED3BA-D9B8-4EC5-9F0A-01976FE61AAF}"/>
                </a:ext>
              </a:extLst>
            </xdr:cNvPr>
            <xdr:cNvSpPr txBox="1"/>
          </xdr:nvSpPr>
          <xdr:spPr>
            <a:xfrm>
              <a:off x="1109538" y="2245581"/>
              <a:ext cx="2177839" cy="1974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6" name="TextBox 155">
              <a:extLst>
                <a:ext uri="{FF2B5EF4-FFF2-40B4-BE49-F238E27FC236}">
                  <a16:creationId xmlns:a16="http://schemas.microsoft.com/office/drawing/2014/main" id="{EFDED3BA-D9B8-4EC5-9F0A-01976FE61AAF}"/>
                </a:ext>
              </a:extLst>
            </xdr:cNvPr>
            <xdr:cNvSpPr txBox="1"/>
          </xdr:nvSpPr>
          <xdr:spPr>
            <a:xfrm>
              <a:off x="1109538" y="2245581"/>
              <a:ext cx="2177839" cy="1974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𝑉(𝑉,</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)=𝑉∙</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twoCellAnchor>
    <xdr:from>
      <xdr:col>2</xdr:col>
      <xdr:colOff>684004</xdr:colOff>
      <xdr:row>47</xdr:row>
      <xdr:rowOff>170330</xdr:rowOff>
    </xdr:from>
    <xdr:to>
      <xdr:col>2</xdr:col>
      <xdr:colOff>5867399</xdr:colOff>
      <xdr:row>47</xdr:row>
      <xdr:rowOff>439273</xdr:rowOff>
    </xdr:to>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xmlns="" id="{CF48F1F1-6A7F-47FE-9AFB-FA2F87EA778F}"/>
                </a:ext>
              </a:extLst>
            </xdr:cNvPr>
            <xdr:cNvSpPr txBox="1"/>
          </xdr:nvSpPr>
          <xdr:spPr>
            <a:xfrm>
              <a:off x="1705084" y="71897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𝐻</m:t>
                            </m:r>
                          </m:e>
                          <m:sub>
                            <m:r>
                              <a:rPr lang="en-US" sz="1100" b="0" i="1">
                                <a:solidFill>
                                  <a:sysClr val="windowText" lastClr="000000"/>
                                </a:solidFill>
                                <a:latin typeface="Cambria Math" panose="02040503050406030204" pitchFamily="18" charset="0"/>
                                <a:ea typeface="Cambria Math" panose="02040503050406030204" pitchFamily="18" charset="0"/>
                              </a:rPr>
                              <m:t>𝑚𝑖𝑛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𝑝𝑟𝑜𝑐𝑒𝑠𝑠</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𝑆𝐺</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58" name="TextBox 157">
              <a:extLst>
                <a:ext uri="{FF2B5EF4-FFF2-40B4-BE49-F238E27FC236}">
                  <a16:creationId xmlns:a16="http://schemas.microsoft.com/office/drawing/2014/main" id="{CF48F1F1-6A7F-47FE-9AFB-FA2F87EA778F}"/>
                </a:ext>
              </a:extLst>
            </xdr:cNvPr>
            <xdr:cNvSpPr txBox="1"/>
          </xdr:nvSpPr>
          <xdr:spPr>
            <a:xfrm>
              <a:off x="1705084" y="718970"/>
              <a:ext cx="5183395" cy="268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𝑃_𝐿𝑅𝑉</a:t>
              </a:r>
              <a:r>
                <a:rPr lang="en-US" sz="1100" b="0" i="0">
                  <a:latin typeface="Cambria Math" panose="02040503050406030204" pitchFamily="18" charset="0"/>
                  <a:ea typeface="Cambria Math" panose="02040503050406030204" pitchFamily="18" charset="0"/>
                </a:rPr>
                <a:t>=</a:t>
              </a:r>
              <a:r>
                <a:rPr lang="en-US" sz="1100" b="0" i="0">
                  <a:solidFill>
                    <a:sysClr val="windowText" lastClr="000000"/>
                  </a:solidFill>
                  <a:latin typeface="Cambria Math" panose="02040503050406030204" pitchFamily="18" charset="0"/>
                  <a:ea typeface="Cambria Math" panose="02040503050406030204" pitchFamily="18" charset="0"/>
                </a:rPr>
                <a:t>[𝐻_𝑚𝑖𝑛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〖𝑆𝐺〗_𝐻^′ ]</a:t>
              </a:r>
              <a:r>
                <a:rPr lang="en-US" sz="1100" b="0" i="0">
                  <a:solidFill>
                    <a:schemeClr val="tx1"/>
                  </a:solidFill>
                  <a:effectLst/>
                  <a:latin typeface="Cambria Math" panose="02040503050406030204" pitchFamily="18" charset="0"/>
                  <a:ea typeface="Cambria Math" panose="02040503050406030204" pitchFamily="18" charset="0"/>
                  <a:cs typeface="+mn-cs"/>
                </a:rPr>
                <a:t>−[(𝐻_𝑐𝑜𝑛𝑛−𝐻_𝑇𝑋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oneCellAnchor>
    <xdr:from>
      <xdr:col>2</xdr:col>
      <xdr:colOff>1913516</xdr:colOff>
      <xdr:row>53</xdr:row>
      <xdr:rowOff>203050</xdr:rowOff>
    </xdr:from>
    <xdr:ext cx="1367567" cy="263115"/>
    <mc:AlternateContent xmlns:mc="http://schemas.openxmlformats.org/markup-compatibility/2006" xmlns:a14="http://schemas.microsoft.com/office/drawing/2010/main">
      <mc:Choice Requires="a14">
        <xdr:sp macro="" textlink="">
          <xdr:nvSpPr>
            <xdr:cNvPr id="159" name="TextBox 158">
              <a:extLst>
                <a:ext uri="{FF2B5EF4-FFF2-40B4-BE49-F238E27FC236}">
                  <a16:creationId xmlns:a16="http://schemas.microsoft.com/office/drawing/2014/main" xmlns="" id="{384EF0F1-11CF-4E13-9022-14DE3E638AC7}"/>
                </a:ext>
              </a:extLst>
            </xdr:cNvPr>
            <xdr:cNvSpPr txBox="1"/>
          </xdr:nvSpPr>
          <xdr:spPr>
            <a:xfrm>
              <a:off x="2934596" y="3205330"/>
              <a:ext cx="1367567" cy="26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𝑃</m:t>
                        </m:r>
                      </m:e>
                      <m:sub>
                        <m:r>
                          <a:rPr lang="en-US" sz="1200" b="0" i="1">
                            <a:latin typeface="Cambria Math" panose="02040503050406030204" pitchFamily="18" charset="0"/>
                          </a:rPr>
                          <m:t>𝑠𝑝𝑎𝑛</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𝑈𝑅𝑉</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𝐿𝑅𝑉</m:t>
                        </m:r>
                      </m:sub>
                    </m:sSub>
                  </m:oMath>
                </m:oMathPara>
              </a14:m>
              <a:endParaRPr lang="en-US" sz="1600" b="0"/>
            </a:p>
          </xdr:txBody>
        </xdr:sp>
      </mc:Choice>
      <mc:Fallback xmlns="">
        <xdr:sp macro="" textlink="">
          <xdr:nvSpPr>
            <xdr:cNvPr id="159" name="TextBox 158">
              <a:extLst>
                <a:ext uri="{FF2B5EF4-FFF2-40B4-BE49-F238E27FC236}">
                  <a16:creationId xmlns:a16="http://schemas.microsoft.com/office/drawing/2014/main" id="{384EF0F1-11CF-4E13-9022-14DE3E638AC7}"/>
                </a:ext>
              </a:extLst>
            </xdr:cNvPr>
            <xdr:cNvSpPr txBox="1"/>
          </xdr:nvSpPr>
          <xdr:spPr>
            <a:xfrm>
              <a:off x="2934596" y="3205330"/>
              <a:ext cx="1367567" cy="26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𝑃_𝑠𝑝𝑎𝑛=</a:t>
              </a:r>
              <a:r>
                <a:rPr lang="en-US" sz="1100" b="0" i="0">
                  <a:solidFill>
                    <a:schemeClr val="tx1"/>
                  </a:solidFill>
                  <a:effectLst/>
                  <a:latin typeface="Cambria Math" panose="02040503050406030204" pitchFamily="18" charset="0"/>
                  <a:ea typeface="+mn-ea"/>
                  <a:cs typeface="+mn-cs"/>
                </a:rPr>
                <a:t>𝑃_𝑈𝑅𝑉−𝑃_𝐿𝑅𝑉</a:t>
              </a:r>
              <a:endParaRPr lang="en-US" sz="1600" b="0"/>
            </a:p>
          </xdr:txBody>
        </xdr:sp>
      </mc:Fallback>
    </mc:AlternateContent>
    <xdr:clientData/>
  </xdr:oneCellAnchor>
  <xdr:twoCellAnchor>
    <xdr:from>
      <xdr:col>2</xdr:col>
      <xdr:colOff>578672</xdr:colOff>
      <xdr:row>49</xdr:row>
      <xdr:rowOff>75305</xdr:rowOff>
    </xdr:from>
    <xdr:to>
      <xdr:col>2</xdr:col>
      <xdr:colOff>6012179</xdr:colOff>
      <xdr:row>49</xdr:row>
      <xdr:rowOff>362957</xdr:rowOff>
    </xdr:to>
    <mc:AlternateContent xmlns:mc="http://schemas.openxmlformats.org/markup-compatibility/2006" xmlns:a14="http://schemas.microsoft.com/office/drawing/2010/main">
      <mc:Choice Requires="a14">
        <xdr:sp macro="" textlink="">
          <xdr:nvSpPr>
            <xdr:cNvPr id="160" name="TextBox 159">
              <a:extLst>
                <a:ext uri="{FF2B5EF4-FFF2-40B4-BE49-F238E27FC236}">
                  <a16:creationId xmlns:a16="http://schemas.microsoft.com/office/drawing/2014/main" xmlns="" id="{050EFD80-C16A-432E-9A6B-6F38D336786C}"/>
                </a:ext>
              </a:extLst>
            </xdr:cNvPr>
            <xdr:cNvSpPr txBox="1"/>
          </xdr:nvSpPr>
          <xdr:spPr>
            <a:xfrm>
              <a:off x="1599752" y="18561425"/>
              <a:ext cx="5433507"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𝑈𝑅𝑉</m:t>
                        </m:r>
                      </m:sub>
                    </m:sSub>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𝑝𝑟𝑜𝑐𝑒𝑠𝑠</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latin typeface="Cambria Math" panose="02040503050406030204" pitchFamily="18" charset="0"/>
                        <a:ea typeface="Cambria Math" panose="02040503050406030204" pitchFamily="18" charset="0"/>
                      </a:rPr>
                      <m:t>−</m:t>
                    </m:r>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𝑆𝐺</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0" name="TextBox 159">
              <a:extLst>
                <a:ext uri="{FF2B5EF4-FFF2-40B4-BE49-F238E27FC236}">
                  <a16:creationId xmlns:a16="http://schemas.microsoft.com/office/drawing/2014/main" id="{050EFD80-C16A-432E-9A6B-6F38D336786C}"/>
                </a:ext>
              </a:extLst>
            </xdr:cNvPr>
            <xdr:cNvSpPr txBox="1"/>
          </xdr:nvSpPr>
          <xdr:spPr>
            <a:xfrm>
              <a:off x="1599752" y="18561425"/>
              <a:ext cx="5433507"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Cambria Math" panose="02040503050406030204" pitchFamily="18" charset="0"/>
                  <a:cs typeface="+mn-cs"/>
                </a:rPr>
                <a:t>𝑃_𝑈𝑅𝑉</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𝐻_𝑚𝑎𝑥∙〖𝑆𝐺〗_𝑝𝑟𝑜𝑐𝑒𝑠𝑠^′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𝐻_𝑇𝑋∙〖𝑆𝐺〗_𝐻^′ ]−[(𝐻_𝑐𝑜𝑛𝑛−𝐻_𝑇𝑋 )∙〖𝑆𝐺〗_𝐿^′ ]+𝑃_(〖𝐻𝑇𝐸〗_0,𝐻)+𝑃_(〖𝐻𝑇𝐸〗_0,𝐿)</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1488142</xdr:colOff>
      <xdr:row>55</xdr:row>
      <xdr:rowOff>152401</xdr:rowOff>
    </xdr:from>
    <xdr:to>
      <xdr:col>2</xdr:col>
      <xdr:colOff>3771454</xdr:colOff>
      <xdr:row>55</xdr:row>
      <xdr:rowOff>440053</xdr:rowOff>
    </xdr:to>
    <mc:AlternateContent xmlns:mc="http://schemas.openxmlformats.org/markup-compatibility/2006" xmlns:a14="http://schemas.microsoft.com/office/drawing/2010/main">
      <mc:Choice Requires="a14">
        <xdr:sp macro="" textlink="">
          <xdr:nvSpPr>
            <xdr:cNvPr id="161" name="TextBox 160">
              <a:extLst>
                <a:ext uri="{FF2B5EF4-FFF2-40B4-BE49-F238E27FC236}">
                  <a16:creationId xmlns:a16="http://schemas.microsoft.com/office/drawing/2014/main" xmlns="" id="{5E81FDA1-A22C-4599-B10D-0009DBDB8A69}"/>
                </a:ext>
              </a:extLst>
            </xdr:cNvPr>
            <xdr:cNvSpPr txBox="1"/>
          </xdr:nvSpPr>
          <xdr:spPr>
            <a:xfrm>
              <a:off x="2509222" y="3970021"/>
              <a:ext cx="2283312"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𝑡𝑟𝑖𝑚</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𝑈𝑅𝑉</m:t>
                        </m:r>
                      </m:sub>
                    </m:sSub>
                  </m:oMath>
                </m:oMathPara>
              </a14:m>
              <a:endParaRPr lang="en-US" sz="1100" b="0"/>
            </a:p>
          </xdr:txBody>
        </xdr:sp>
      </mc:Choice>
      <mc:Fallback xmlns="">
        <xdr:sp macro="" textlink="">
          <xdr:nvSpPr>
            <xdr:cNvPr id="161" name="TextBox 160">
              <a:extLst>
                <a:ext uri="{FF2B5EF4-FFF2-40B4-BE49-F238E27FC236}">
                  <a16:creationId xmlns:a16="http://schemas.microsoft.com/office/drawing/2014/main" id="{5E81FDA1-A22C-4599-B10D-0009DBDB8A69}"/>
                </a:ext>
              </a:extLst>
            </xdr:cNvPr>
            <xdr:cNvSpPr txBox="1"/>
          </xdr:nvSpPr>
          <xdr:spPr>
            <a:xfrm>
              <a:off x="2509222" y="3970021"/>
              <a:ext cx="2283312" cy="287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𝑃_𝑡𝑟𝑖𝑚</a:t>
              </a:r>
              <a:r>
                <a:rPr lang="en-US" sz="1100" b="0" i="0">
                  <a:latin typeface="Cambria Math" panose="02040503050406030204" pitchFamily="18" charset="0"/>
                </a:rPr>
                <a:t>=𝑃_𝑚𝑎𝑥+</a:t>
              </a:r>
              <a:r>
                <a:rPr lang="en-US" sz="1100" b="0" i="0">
                  <a:solidFill>
                    <a:schemeClr val="tx1"/>
                  </a:solidFill>
                  <a:effectLst/>
                  <a:latin typeface="Cambria Math" panose="02040503050406030204" pitchFamily="18" charset="0"/>
                  <a:ea typeface="+mn-ea"/>
                  <a:cs typeface="+mn-cs"/>
                </a:rPr>
                <a:t>𝑃_𝑈𝑅𝑉</a:t>
              </a:r>
              <a:endParaRPr lang="en-US" sz="1100" b="0"/>
            </a:p>
          </xdr:txBody>
        </xdr:sp>
      </mc:Fallback>
    </mc:AlternateContent>
    <xdr:clientData/>
  </xdr:twoCellAnchor>
  <xdr:oneCellAnchor>
    <xdr:from>
      <xdr:col>2</xdr:col>
      <xdr:colOff>1918446</xdr:colOff>
      <xdr:row>61</xdr:row>
      <xdr:rowOff>44825</xdr:rowOff>
    </xdr:from>
    <xdr:ext cx="1528303" cy="348557"/>
    <mc:AlternateContent xmlns:mc="http://schemas.openxmlformats.org/markup-compatibility/2006" xmlns:a14="http://schemas.microsoft.com/office/drawing/2010/main">
      <mc:Choice Requires="a14">
        <xdr:sp macro="" textlink="">
          <xdr:nvSpPr>
            <xdr:cNvPr id="162" name="TextBox 161">
              <a:extLst>
                <a:ext uri="{FF2B5EF4-FFF2-40B4-BE49-F238E27FC236}">
                  <a16:creationId xmlns:a16="http://schemas.microsoft.com/office/drawing/2014/main" xmlns="" id="{3BBCB32E-9A0F-4C84-B69B-BAF8563A8FAB}"/>
                </a:ext>
              </a:extLst>
            </xdr:cNvPr>
            <xdr:cNvSpPr txBox="1"/>
          </xdr:nvSpPr>
          <xdr:spPr>
            <a:xfrm>
              <a:off x="2939526" y="7139045"/>
              <a:ext cx="1528303" cy="348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2" name="TextBox 161">
              <a:extLst>
                <a:ext uri="{FF2B5EF4-FFF2-40B4-BE49-F238E27FC236}">
                  <a16:creationId xmlns:a16="http://schemas.microsoft.com/office/drawing/2014/main" id="{3BBCB32E-9A0F-4C84-B69B-BAF8563A8FAB}"/>
                </a:ext>
              </a:extLst>
            </xdr:cNvPr>
            <xdr:cNvSpPr txBox="1"/>
          </xdr:nvSpPr>
          <xdr:spPr>
            <a:xfrm>
              <a:off x="2939526" y="7139045"/>
              <a:ext cx="1528303" cy="348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𝑣_(𝑝,𝑖,𝑗)</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1,𝑖)  − (</a:t>
              </a:r>
              <a:r>
                <a:rPr lang="en-US" sz="1100" b="0" i="0">
                  <a:solidFill>
                    <a:schemeClr val="tx1"/>
                  </a:solidFill>
                  <a:effectLst/>
                  <a:latin typeface="Cambria Math" panose="02040503050406030204" pitchFamily="18" charset="0"/>
                  <a:ea typeface="Cambria Math" panose="02040503050406030204" pitchFamily="18" charset="0"/>
                  <a:cs typeface="+mn-cs"/>
                </a:rPr>
                <a:t>𝑣_(2,𝑖)  )/(𝑣_(3,𝑖)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𝑇_(𝑝,𝑖,𝑗) ))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1738257</xdr:colOff>
      <xdr:row>65</xdr:row>
      <xdr:rowOff>144779</xdr:rowOff>
    </xdr:from>
    <xdr:ext cx="2428876" cy="342171"/>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xmlns="" id="{E2E0C342-7B32-4903-A2F5-0698ECEC36C1}"/>
                </a:ext>
              </a:extLst>
            </xdr:cNvPr>
            <xdr:cNvSpPr txBox="1"/>
          </xdr:nvSpPr>
          <xdr:spPr>
            <a:xfrm>
              <a:off x="2759337" y="865631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r>
                      <a:rPr lang="el-GR" sz="1100" b="0" i="1">
                        <a:latin typeface="Cambria Math" panose="02040503050406030204" pitchFamily="18" charset="0"/>
                      </a:rPr>
                      <m:t>𝛺</m:t>
                    </m:r>
                    <m:r>
                      <a:rPr lang="en-US" sz="1100" b="0" i="1">
                        <a:solidFill>
                          <a:schemeClr val="tx1"/>
                        </a:solidFill>
                        <a:effectLst/>
                        <a:latin typeface="Cambria Math" panose="02040503050406030204" pitchFamily="18" charset="0"/>
                        <a:ea typeface="+mn-ea"/>
                        <a:cs typeface="+mn-cs"/>
                      </a:rPr>
                      <m:t>∙</m:t>
                    </m:r>
                    <m:sSup>
                      <m:sSupPr>
                        <m:ctrlPr>
                          <a:rPr lang="en-US" sz="1100" b="0" i="1">
                            <a:latin typeface="Cambria Math" panose="02040503050406030204" pitchFamily="18" charset="0"/>
                          </a:rPr>
                        </m:ctrlPr>
                      </m:sSupPr>
                      <m:e>
                        <m:r>
                          <a:rPr lang="en-US" sz="1100" b="0" i="1">
                            <a:latin typeface="Cambria Math"/>
                          </a:rPr>
                          <m:t>𝑒</m:t>
                        </m:r>
                      </m:e>
                      <m:sup>
                        <m:d>
                          <m:dPr>
                            <m:ctrlPr>
                              <a:rPr lang="en-US" sz="1100" b="0" i="1">
                                <a:latin typeface="Cambria Math" panose="02040503050406030204" pitchFamily="18" charset="0"/>
                              </a:rPr>
                            </m:ctrlPr>
                          </m:dPr>
                          <m:e>
                            <m:r>
                              <a:rPr lang="en-US" sz="1100" b="0" i="1">
                                <a:latin typeface="Cambria Math"/>
                              </a:rPr>
                              <m:t>−0.058</m:t>
                            </m:r>
                            <m:r>
                              <a:rPr lang="en-US" sz="1100" b="0" i="1">
                                <a:latin typeface="Cambria Math" panose="02040503050406030204" pitchFamily="18" charset="0"/>
                              </a:rPr>
                              <m:t>3 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𝑝</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r>
                              <a:rPr lang="en-US" sz="1100" b="0" i="1">
                                <a:latin typeface="Cambria Math"/>
                              </a:rPr>
                              <m:t>−0.402</m:t>
                            </m:r>
                            <m:r>
                              <a:rPr lang="en-US" sz="1100" b="0" i="1">
                                <a:latin typeface="Cambria Math" panose="02040503050406030204" pitchFamily="18" charset="0"/>
                              </a:rPr>
                              <m:t> </m:t>
                            </m:r>
                            <m:r>
                              <a:rPr lang="en-US" sz="1100" b="0" i="1">
                                <a:solidFill>
                                  <a:schemeClr val="tx1"/>
                                </a:solidFill>
                                <a:effectLst/>
                                <a:latin typeface="Cambria Math" panose="02040503050406030204" pitchFamily="18" charset="0"/>
                                <a:ea typeface="+mn-ea"/>
                                <a:cs typeface="+mn-cs"/>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𝑎</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sub>
                            </m:sSub>
                          </m:e>
                        </m:d>
                      </m:sup>
                    </m:sSup>
                  </m:oMath>
                </m:oMathPara>
              </a14:m>
              <a:endParaRPr lang="en-US" sz="1100"/>
            </a:p>
          </xdr:txBody>
        </xdr:sp>
      </mc:Choice>
      <mc:Fallback xmlns="">
        <xdr:sp macro="" textlink="">
          <xdr:nvSpPr>
            <xdr:cNvPr id="163" name="TextBox 162">
              <a:extLst>
                <a:ext uri="{FF2B5EF4-FFF2-40B4-BE49-F238E27FC236}">
                  <a16:creationId xmlns:a16="http://schemas.microsoft.com/office/drawing/2014/main" id="{E2E0C342-7B32-4903-A2F5-0698ECEC36C1}"/>
                </a:ext>
              </a:extLst>
            </xdr:cNvPr>
            <xdr:cNvSpPr txBox="1"/>
          </xdr:nvSpPr>
          <xdr:spPr>
            <a:xfrm>
              <a:off x="2759337" y="8656319"/>
              <a:ext cx="2428876" cy="342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latin typeface="Cambria Math" panose="02040503050406030204" pitchFamily="18" charset="0"/>
                </a:rPr>
                <a:t>𝛺</a:t>
              </a:r>
              <a:r>
                <a:rPr lang="en-US" sz="1100" b="0" i="0">
                  <a:solidFill>
                    <a:schemeClr val="tx1"/>
                  </a:solidFill>
                  <a:effectLst/>
                  <a:latin typeface="Cambria Math" panose="02040503050406030204" pitchFamily="18" charset="0"/>
                  <a:ea typeface="+mn-ea"/>
                  <a:cs typeface="+mn-cs"/>
                </a:rPr>
                <a:t>∙</a:t>
              </a:r>
              <a:r>
                <a:rPr lang="en-US" sz="1100" b="0" i="0">
                  <a:latin typeface="Cambria Math"/>
                </a:rPr>
                <a:t>𝑒</a:t>
              </a:r>
              <a:r>
                <a:rPr lang="en-US" sz="1100" b="0" i="0">
                  <a:latin typeface="Cambria Math" panose="02040503050406030204" pitchFamily="18" charset="0"/>
                </a:rPr>
                <a:t>^((</a:t>
              </a:r>
              <a:r>
                <a:rPr lang="en-US" sz="1100" b="0" i="0">
                  <a:latin typeface="Cambria Math"/>
                </a:rPr>
                <a:t>−0.058</a:t>
              </a:r>
              <a:r>
                <a:rPr lang="en-US" sz="1100" b="0" i="0">
                  <a:latin typeface="Cambria Math" panose="02040503050406030204" pitchFamily="18" charset="0"/>
                </a:rPr>
                <a:t>3 </a:t>
              </a:r>
              <a:r>
                <a:rPr lang="en-US" sz="1100" b="0" i="0">
                  <a:solidFill>
                    <a:schemeClr val="tx1"/>
                  </a:solidFill>
                  <a:effectLst/>
                  <a:latin typeface="Cambria Math" panose="02040503050406030204" pitchFamily="18" charset="0"/>
                  <a:ea typeface="+mn-ea"/>
                  <a:cs typeface="+mn-cs"/>
                </a:rPr>
                <a:t>∙ 𝑇_(𝑝_(𝑖,𝑗) )</a:t>
              </a:r>
              <a:r>
                <a:rPr lang="en-US" sz="1100" b="0" i="0">
                  <a:latin typeface="Cambria Math"/>
                </a:rPr>
                <a:t>−0.402</a:t>
              </a:r>
              <a:r>
                <a:rPr lang="en-US" sz="11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 𝑇_(𝑎_(𝑖,𝑗) ) ) )</a:t>
              </a:r>
              <a:endParaRPr lang="en-US" sz="1100"/>
            </a:p>
          </xdr:txBody>
        </xdr:sp>
      </mc:Fallback>
    </mc:AlternateContent>
    <xdr:clientData/>
  </xdr:oneCellAnchor>
  <xdr:oneCellAnchor>
    <xdr:from>
      <xdr:col>2</xdr:col>
      <xdr:colOff>1128209</xdr:colOff>
      <xdr:row>143</xdr:row>
      <xdr:rowOff>198120</xdr:rowOff>
    </xdr:from>
    <xdr:ext cx="3733798" cy="304800"/>
    <mc:AlternateContent xmlns:mc="http://schemas.openxmlformats.org/markup-compatibility/2006" xmlns:a14="http://schemas.microsoft.com/office/drawing/2010/main">
      <mc:Choice Requires="a14">
        <xdr:sp macro="" textlink="">
          <xdr:nvSpPr>
            <xdr:cNvPr id="164" name="TextBox 163">
              <a:extLst>
                <a:ext uri="{FF2B5EF4-FFF2-40B4-BE49-F238E27FC236}">
                  <a16:creationId xmlns:a16="http://schemas.microsoft.com/office/drawing/2014/main" xmlns="" id="{BA82A800-184D-4138-BC4F-68AAD61F6288}"/>
                </a:ext>
              </a:extLst>
            </xdr:cNvPr>
            <xdr:cNvSpPr txBox="1"/>
          </xdr:nvSpPr>
          <xdr:spPr>
            <a:xfrm>
              <a:off x="2149289" y="42755820"/>
              <a:ext cx="3733798"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BA82A800-184D-4138-BC4F-68AAD61F6288}"/>
                </a:ext>
              </a:extLst>
            </xdr:cNvPr>
            <xdr:cNvSpPr txBox="1"/>
          </xdr:nvSpPr>
          <xdr:spPr>
            <a:xfrm>
              <a:off x="2149289" y="42755820"/>
              <a:ext cx="3733798"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_1∙𝑇_(𝑝,𝑖,𝑗)^2+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_2∙𝑇_(𝑝,𝑖,𝑗)+</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_3∙𝑇_(𝑎,𝑖,𝑗)+</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twoCellAnchor>
    <xdr:from>
      <xdr:col>2</xdr:col>
      <xdr:colOff>297627</xdr:colOff>
      <xdr:row>59</xdr:row>
      <xdr:rowOff>82924</xdr:rowOff>
    </xdr:from>
    <xdr:to>
      <xdr:col>2</xdr:col>
      <xdr:colOff>5326828</xdr:colOff>
      <xdr:row>59</xdr:row>
      <xdr:rowOff>486334</xdr:rowOff>
    </xdr:to>
    <mc:AlternateContent xmlns:mc="http://schemas.openxmlformats.org/markup-compatibility/2006" xmlns:a14="http://schemas.microsoft.com/office/drawing/2010/main">
      <mc:Choice Requires="a14">
        <xdr:sp macro="" textlink="">
          <xdr:nvSpPr>
            <xdr:cNvPr id="165" name="TextBox 164">
              <a:extLst>
                <a:ext uri="{FF2B5EF4-FFF2-40B4-BE49-F238E27FC236}">
                  <a16:creationId xmlns:a16="http://schemas.microsoft.com/office/drawing/2014/main" xmlns="" id="{3F5DDA86-B095-485F-BB81-BA51BB27AD18}"/>
                </a:ext>
              </a:extLst>
            </xdr:cNvPr>
            <xdr:cNvSpPr txBox="1"/>
          </xdr:nvSpPr>
          <xdr:spPr>
            <a:xfrm>
              <a:off x="1318707" y="645324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m:t>
                        </m:r>
                      </m:e>
                      <m:sub>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=0.48 </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𝐾</m:t>
                        </m:r>
                      </m:e>
                      <m:sub>
                        <m:r>
                          <a:rPr lang="en-US" sz="1100" b="0" i="1">
                            <a:latin typeface="Cambria Math" panose="02040503050406030204" pitchFamily="18" charset="0"/>
                            <a:ea typeface="Cambria Math" panose="02040503050406030204" pitchFamily="18" charset="0"/>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𝑐𝑎𝑝</m:t>
                                    </m:r>
                                  </m:e>
                                  <m:sub>
                                    <m:r>
                                      <a:rPr lang="en-US" sz="1100" b="0" i="1">
                                        <a:solidFill>
                                          <a:schemeClr val="tx1"/>
                                        </a:solidFill>
                                        <a:effectLst/>
                                        <a:latin typeface="Cambria Math" panose="02040503050406030204" pitchFamily="18" charset="0"/>
                                        <a:ea typeface="+mn-ea"/>
                                        <a:cs typeface="+mn-cs"/>
                                      </a:rPr>
                                      <m:t>𝑖</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0.25∙</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0.43∙</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65" name="TextBox 164">
              <a:extLst>
                <a:ext uri="{FF2B5EF4-FFF2-40B4-BE49-F238E27FC236}">
                  <a16:creationId xmlns:a16="http://schemas.microsoft.com/office/drawing/2014/main" id="{3F5DDA86-B095-485F-BB81-BA51BB27AD18}"/>
                </a:ext>
              </a:extLst>
            </xdr:cNvPr>
            <xdr:cNvSpPr txBox="1"/>
          </xdr:nvSpPr>
          <xdr:spPr>
            <a:xfrm>
              <a:off x="1318707" y="6453244"/>
              <a:ext cx="5029201" cy="403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latin typeface="Cambria Math" panose="02040503050406030204" pitchFamily="18" charset="0"/>
                  <a:ea typeface="Cambria Math" panose="02040503050406030204" pitchFamily="18" charset="0"/>
                </a:rPr>
                <a:t>𝑡_(𝑖,𝑗)=0.48 </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𝐾_𝑖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(𝐿_(〖𝑐𝑎𝑝〗_𝑖 )∙𝑣_(𝑇_𝑎,𝑖,𝑗) )+(0.25∙𝑣_(𝑇_𝑝,𝑖,𝑗) )+(0.43∙𝑣_(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 ))</a:t>
              </a:r>
              <a:endParaRPr lang="en-US" sz="1100" b="0">
                <a:latin typeface="Cambria Math" panose="02040503050406030204" pitchFamily="18" charset="0"/>
                <a:ea typeface="Cambria Math" panose="02040503050406030204" pitchFamily="18" charset="0"/>
              </a:endParaRPr>
            </a:p>
          </xdr:txBody>
        </xdr:sp>
      </mc:Fallback>
    </mc:AlternateContent>
    <xdr:clientData/>
  </xdr:twoCellAnchor>
  <xdr:twoCellAnchor>
    <xdr:from>
      <xdr:col>2</xdr:col>
      <xdr:colOff>1344706</xdr:colOff>
      <xdr:row>51</xdr:row>
      <xdr:rowOff>116541</xdr:rowOff>
    </xdr:from>
    <xdr:to>
      <xdr:col>2</xdr:col>
      <xdr:colOff>3628018</xdr:colOff>
      <xdr:row>51</xdr:row>
      <xdr:rowOff>528917</xdr:rowOff>
    </xdr:to>
    <mc:AlternateContent xmlns:mc="http://schemas.openxmlformats.org/markup-compatibility/2006" xmlns:a14="http://schemas.microsoft.com/office/drawing/2010/main">
      <mc:Choice Requires="a14">
        <xdr:sp macro="" textlink="">
          <xdr:nvSpPr>
            <xdr:cNvPr id="166" name="TextBox 165">
              <a:extLst>
                <a:ext uri="{FF2B5EF4-FFF2-40B4-BE49-F238E27FC236}">
                  <a16:creationId xmlns:a16="http://schemas.microsoft.com/office/drawing/2014/main" xmlns="" id="{A0E3BF0B-E6C9-438F-98A2-89829EAA5388}"/>
                </a:ext>
              </a:extLst>
            </xdr:cNvPr>
            <xdr:cNvSpPr txBox="1"/>
          </xdr:nvSpPr>
          <xdr:spPr>
            <a:xfrm>
              <a:off x="2365786" y="230348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ρ</m:t>
                        </m:r>
                      </m:num>
                      <m:den>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ρ</m:t>
                            </m:r>
                          </m:e>
                          <m:sub>
                            <m:r>
                              <a:rPr lang="en-US" sz="1100" b="0" i="1">
                                <a:solidFill>
                                  <a:schemeClr val="tx1"/>
                                </a:solidFill>
                                <a:effectLst/>
                                <a:latin typeface="Cambria Math" panose="02040503050406030204" pitchFamily="18" charset="0"/>
                                <a:ea typeface="+mn-ea"/>
                                <a:cs typeface="+mn-cs"/>
                              </a:rPr>
                              <m:t>𝑤𝑎𝑡𝑒𝑟</m:t>
                            </m:r>
                          </m:sub>
                        </m:sSub>
                      </m:den>
                    </m:f>
                  </m:oMath>
                </m:oMathPara>
              </a14:m>
              <a:endParaRPr lang="en-US" sz="1600" b="0"/>
            </a:p>
          </xdr:txBody>
        </xdr:sp>
      </mc:Choice>
      <mc:Fallback xmlns="">
        <xdr:sp macro="" textlink="">
          <xdr:nvSpPr>
            <xdr:cNvPr id="166" name="TextBox 165">
              <a:extLst>
                <a:ext uri="{FF2B5EF4-FFF2-40B4-BE49-F238E27FC236}">
                  <a16:creationId xmlns:a16="http://schemas.microsoft.com/office/drawing/2014/main" id="{A0E3BF0B-E6C9-438F-98A2-89829EAA5388}"/>
                </a:ext>
              </a:extLst>
            </xdr:cNvPr>
            <xdr:cNvSpPr txBox="1"/>
          </xdr:nvSpPr>
          <xdr:spPr>
            <a:xfrm>
              <a:off x="2365786" y="2303481"/>
              <a:ext cx="2283312" cy="412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 </a:t>
              </a:r>
              <a:r>
                <a:rPr lang="el-GR" sz="1100" b="0" i="0">
                  <a:solidFill>
                    <a:schemeClr val="tx1"/>
                  </a:solidFill>
                  <a:effectLst/>
                  <a:latin typeface="Cambria Math" panose="02040503050406030204" pitchFamily="18" charset="0"/>
                  <a:ea typeface="+mn-ea"/>
                  <a:cs typeface="+mn-cs"/>
                </a:rPr>
                <a:t> ρ</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ρ</a:t>
              </a:r>
              <a:r>
                <a:rPr lang="en-US" sz="1100" b="0" i="0">
                  <a:solidFill>
                    <a:schemeClr val="tx1"/>
                  </a:solidFill>
                  <a:effectLst/>
                  <a:latin typeface="Cambria Math" panose="02040503050406030204" pitchFamily="18" charset="0"/>
                  <a:ea typeface="+mn-ea"/>
                  <a:cs typeface="+mn-cs"/>
                </a:rPr>
                <a:t>_𝑤𝑎𝑡𝑒𝑟 </a:t>
              </a:r>
              <a:endParaRPr lang="en-US" sz="1600" b="0"/>
            </a:p>
          </xdr:txBody>
        </xdr:sp>
      </mc:Fallback>
    </mc:AlternateContent>
    <xdr:clientData/>
  </xdr:twoCellAnchor>
  <xdr:oneCellAnchor>
    <xdr:from>
      <xdr:col>2</xdr:col>
      <xdr:colOff>1887441</xdr:colOff>
      <xdr:row>57</xdr:row>
      <xdr:rowOff>246593</xdr:rowOff>
    </xdr:from>
    <xdr:ext cx="1720984" cy="194990"/>
    <mc:AlternateContent xmlns:mc="http://schemas.openxmlformats.org/markup-compatibility/2006" xmlns:a14="http://schemas.microsoft.com/office/drawing/2010/main">
      <mc:Choice Requires="a14">
        <xdr:sp macro="" textlink="">
          <xdr:nvSpPr>
            <xdr:cNvPr id="167" name="TextBox 166">
              <a:extLst>
                <a:ext uri="{FF2B5EF4-FFF2-40B4-BE49-F238E27FC236}">
                  <a16:creationId xmlns:a16="http://schemas.microsoft.com/office/drawing/2014/main" xmlns="" id="{19A3A8D5-065F-441F-BFD1-540E8D13F068}"/>
                </a:ext>
              </a:extLst>
            </xdr:cNvPr>
            <xdr:cNvSpPr txBox="1"/>
          </xdr:nvSpPr>
          <xdr:spPr>
            <a:xfrm>
              <a:off x="2908521" y="5694893"/>
              <a:ext cx="1720984"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𝑗</m:t>
                        </m:r>
                      </m:sub>
                    </m:sSub>
                    <m:r>
                      <a:rPr lang="en-US" sz="1100" i="1">
                        <a:solidFill>
                          <a:sysClr val="windowText" lastClr="000000"/>
                        </a:solidFill>
                        <a:latin typeface="Cambria Math" panose="02040503050406030204" pitchFamily="18" charset="0"/>
                      </a:rPr>
                      <m:t>=</m:t>
                    </m:r>
                    <m:r>
                      <m:rPr>
                        <m:sty m:val="p"/>
                      </m:rPr>
                      <a:rPr lang="el-GR" sz="1100" b="0" i="1">
                        <a:solidFill>
                          <a:sysClr val="windowText" lastClr="000000"/>
                        </a:solidFill>
                        <a:effectLst/>
                        <a:latin typeface="Cambria Math" panose="02040503050406030204" pitchFamily="18" charset="0"/>
                        <a:ea typeface="+mn-ea"/>
                        <a:cs typeface="+mn-cs"/>
                      </a:rPr>
                      <m:t>τ</m:t>
                    </m:r>
                    <m:r>
                      <a:rPr lang="en-US" sz="1100" b="0" i="1">
                        <a:solidFill>
                          <a:sysClr val="windowText" lastClr="000000"/>
                        </a:solidFill>
                        <a:effectLst/>
                        <a:latin typeface="Cambria Math" panose="02040503050406030204" pitchFamily="18" charset="0"/>
                        <a:ea typeface="+mn-ea"/>
                        <a:cs typeface="+mn-cs"/>
                      </a:rPr>
                      <m:t>∗</m:t>
                    </m:r>
                    <m:d>
                      <m:dPr>
                        <m:ctrlPr>
                          <a:rPr lang="en-US" sz="1100" i="1">
                            <a:solidFill>
                              <a:sysClr val="windowText" lastClr="000000"/>
                            </a:solidFill>
                            <a:effectLst/>
                            <a:latin typeface="Cambria Math" panose="02040503050406030204" pitchFamily="18" charset="0"/>
                            <a:ea typeface="+mn-ea"/>
                            <a:cs typeface="+mn-cs"/>
                          </a:rPr>
                        </m:ctrlPr>
                      </m:dPr>
                      <m:e>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𝐻</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𝑗</m:t>
                            </m:r>
                          </m:sub>
                        </m:sSub>
                        <m:r>
                          <a:rPr lang="en-US" sz="1100" b="0" i="1">
                            <a:solidFill>
                              <a:sysClr val="windowText" lastClr="000000"/>
                            </a:solidFill>
                            <a:effectLst/>
                            <a:latin typeface="Cambria Math" panose="02040503050406030204" pitchFamily="18" charset="0"/>
                            <a:ea typeface="+mn-ea"/>
                            <a:cs typeface="+mn-cs"/>
                          </a:rPr>
                          <m:t>+</m:t>
                        </m:r>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𝑡</m:t>
                            </m:r>
                          </m:e>
                          <m:sub>
                            <m:r>
                              <a:rPr lang="en-US" sz="1100" b="0" i="1">
                                <a:solidFill>
                                  <a:sysClr val="windowText" lastClr="000000"/>
                                </a:solidFill>
                                <a:effectLst/>
                                <a:latin typeface="Cambria Math" panose="02040503050406030204" pitchFamily="18" charset="0"/>
                                <a:ea typeface="+mn-ea"/>
                                <a:cs typeface="+mn-cs"/>
                              </a:rPr>
                              <m:t>𝐿</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𝑗</m:t>
                            </m:r>
                          </m:sub>
                        </m:sSub>
                      </m:e>
                    </m:d>
                    <m:r>
                      <a:rPr lang="en-US" sz="1100" b="0" i="1">
                        <a:solidFill>
                          <a:sysClr val="windowText" lastClr="000000"/>
                        </a:solidFill>
                        <a:effectLst/>
                        <a:latin typeface="Cambria Math" panose="02040503050406030204" pitchFamily="18" charset="0"/>
                        <a:ea typeface="+mn-ea"/>
                        <a:cs typeface="+mn-cs"/>
                      </a:rPr>
                      <m:t>+0.525</m:t>
                    </m:r>
                  </m:oMath>
                </m:oMathPara>
              </a14:m>
              <a:endParaRPr lang="en-US" sz="1100">
                <a:solidFill>
                  <a:sysClr val="windowText" lastClr="000000"/>
                </a:solidFill>
              </a:endParaRPr>
            </a:p>
          </xdr:txBody>
        </xdr:sp>
      </mc:Choice>
      <mc:Fallback xmlns="">
        <xdr:sp macro="" textlink="">
          <xdr:nvSpPr>
            <xdr:cNvPr id="167" name="TextBox 166">
              <a:extLst>
                <a:ext uri="{FF2B5EF4-FFF2-40B4-BE49-F238E27FC236}">
                  <a16:creationId xmlns:a16="http://schemas.microsoft.com/office/drawing/2014/main" id="{19A3A8D5-065F-441F-BFD1-540E8D13F068}"/>
                </a:ext>
              </a:extLst>
            </xdr:cNvPr>
            <xdr:cNvSpPr txBox="1"/>
          </xdr:nvSpPr>
          <xdr:spPr>
            <a:xfrm>
              <a:off x="2908521" y="5694893"/>
              <a:ext cx="1720984"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mn-ea"/>
                  <a:cs typeface="+mn-cs"/>
                </a:rPr>
                <a:t>𝑡_𝑗</a:t>
              </a:r>
              <a:r>
                <a:rPr lang="en-US" sz="1100" i="0">
                  <a:solidFill>
                    <a:sysClr val="windowText" lastClr="000000"/>
                  </a:solidFill>
                  <a:latin typeface="Cambria Math" panose="02040503050406030204" pitchFamily="18" charset="0"/>
                </a:rPr>
                <a:t>=</a:t>
              </a:r>
              <a:r>
                <a:rPr lang="el-GR" sz="1100" b="0" i="0">
                  <a:solidFill>
                    <a:sysClr val="windowText" lastClr="000000"/>
                  </a:solidFill>
                  <a:effectLst/>
                  <a:latin typeface="Cambria Math" panose="02040503050406030204" pitchFamily="18" charset="0"/>
                  <a:ea typeface="+mn-ea"/>
                  <a:cs typeface="+mn-cs"/>
                </a:rPr>
                <a:t>τ</a:t>
              </a:r>
              <a:r>
                <a:rPr lang="en-US" sz="1100" b="0" i="0">
                  <a:solidFill>
                    <a:sysClr val="windowText" lastClr="000000"/>
                  </a:solidFill>
                  <a:effectLst/>
                  <a:latin typeface="Cambria Math" panose="02040503050406030204" pitchFamily="18" charset="0"/>
                  <a:ea typeface="+mn-ea"/>
                  <a:cs typeface="+mn-cs"/>
                </a:rPr>
                <a:t>∗</a:t>
              </a:r>
              <a:r>
                <a:rPr lang="en-US" sz="1100" i="0">
                  <a:solidFill>
                    <a:sysClr val="windowText" lastClr="000000"/>
                  </a:solidFill>
                  <a:effectLst/>
                  <a:latin typeface="Cambria Math" panose="02040503050406030204" pitchFamily="18" charset="0"/>
                  <a:ea typeface="+mn-ea"/>
                  <a:cs typeface="+mn-cs"/>
                </a:rPr>
                <a:t>(</a:t>
              </a:r>
              <a:r>
                <a:rPr lang="en-US" sz="1100" b="0" i="0">
                  <a:solidFill>
                    <a:sysClr val="windowText" lastClr="000000"/>
                  </a:solidFill>
                  <a:effectLst/>
                  <a:latin typeface="Cambria Math" panose="02040503050406030204" pitchFamily="18" charset="0"/>
                  <a:ea typeface="+mn-ea"/>
                  <a:cs typeface="+mn-cs"/>
                </a:rPr>
                <a:t>𝑡_(𝐻,𝑗)+𝑡_(𝐿,𝑗) )+0.525</a:t>
              </a:r>
              <a:endParaRPr lang="en-US" sz="1100">
                <a:solidFill>
                  <a:sysClr val="windowText" lastClr="000000"/>
                </a:solidFill>
              </a:endParaRPr>
            </a:p>
          </xdr:txBody>
        </xdr:sp>
      </mc:Fallback>
    </mc:AlternateContent>
    <xdr:clientData/>
  </xdr:oneCellAnchor>
  <xdr:oneCellAnchor>
    <xdr:from>
      <xdr:col>2</xdr:col>
      <xdr:colOff>2284052</xdr:colOff>
      <xdr:row>67</xdr:row>
      <xdr:rowOff>149281</xdr:rowOff>
    </xdr:from>
    <xdr:ext cx="1357936" cy="291042"/>
    <mc:AlternateContent xmlns:mc="http://schemas.openxmlformats.org/markup-compatibility/2006" xmlns:a14="http://schemas.microsoft.com/office/drawing/2010/main">
      <mc:Choice Requires="a14">
        <xdr:sp macro="" textlink="">
          <xdr:nvSpPr>
            <xdr:cNvPr id="168" name="TextBox 167">
              <a:extLst>
                <a:ext uri="{FF2B5EF4-FFF2-40B4-BE49-F238E27FC236}">
                  <a16:creationId xmlns:a16="http://schemas.microsoft.com/office/drawing/2014/main" xmlns="" id="{04213EAB-F0BC-4194-8564-A7F8E21F3E5E}"/>
                </a:ext>
              </a:extLst>
            </xdr:cNvPr>
            <xdr:cNvSpPr txBox="1"/>
          </xdr:nvSpPr>
          <xdr:spPr>
            <a:xfrm>
              <a:off x="3305132" y="9430441"/>
              <a:ext cx="1357936" cy="291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𝑣𝑎𝑝</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r>
                          <a:rPr lang="en-US" sz="1100" b="0" i="1">
                            <a:latin typeface="Cambria Math" panose="02040503050406030204" pitchFamily="18" charset="0"/>
                          </a:rPr>
                          <m:t>10</m:t>
                        </m:r>
                      </m:e>
                      <m:sup>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𝑖</m:t>
                                </m:r>
                              </m:sub>
                            </m:sSub>
                            <m:r>
                              <a:rPr lang="en-US" sz="1100" b="0" i="1">
                                <a:latin typeface="Cambria Math" panose="02040503050406030204" pitchFamily="18" charset="0"/>
                              </a:rPr>
                              <m:t> −</m:t>
                            </m:r>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𝐵</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𝐶</m:t>
                                    </m:r>
                                  </m:e>
                                  <m:sub>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𝑚𝑎𝑥</m:t>
                                    </m:r>
                                  </m:sub>
                                </m:sSub>
                              </m:den>
                            </m:f>
                          </m:e>
                        </m:d>
                      </m:sup>
                    </m:sSup>
                  </m:oMath>
                </m:oMathPara>
              </a14:m>
              <a:endParaRPr lang="en-US" sz="1100" b="0"/>
            </a:p>
          </xdr:txBody>
        </xdr:sp>
      </mc:Choice>
      <mc:Fallback xmlns="">
        <xdr:sp macro="" textlink="">
          <xdr:nvSpPr>
            <xdr:cNvPr id="168" name="TextBox 167">
              <a:extLst>
                <a:ext uri="{FF2B5EF4-FFF2-40B4-BE49-F238E27FC236}">
                  <a16:creationId xmlns:a16="http://schemas.microsoft.com/office/drawing/2014/main" id="{04213EAB-F0BC-4194-8564-A7F8E21F3E5E}"/>
                </a:ext>
              </a:extLst>
            </xdr:cNvPr>
            <xdr:cNvSpPr txBox="1"/>
          </xdr:nvSpPr>
          <xdr:spPr>
            <a:xfrm>
              <a:off x="3305132" y="9430441"/>
              <a:ext cx="1357936" cy="291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𝑃_𝑣𝑎𝑝</a:t>
              </a:r>
              <a:r>
                <a:rPr lang="en-US" sz="1100" b="0" i="0">
                  <a:latin typeface="Cambria Math" panose="02040503050406030204" pitchFamily="18" charset="0"/>
                </a:rPr>
                <a:t>=〖10〗^((𝐴_𝑖  −(</a:t>
              </a:r>
              <a:r>
                <a:rPr lang="en-US" sz="1100" b="0" i="0">
                  <a:solidFill>
                    <a:schemeClr val="tx1"/>
                  </a:solidFill>
                  <a:effectLst/>
                  <a:latin typeface="Cambria Math" panose="02040503050406030204" pitchFamily="18" charset="0"/>
                  <a:ea typeface="+mn-ea"/>
                  <a:cs typeface="+mn-cs"/>
                </a:rPr>
                <a:t>𝐵_𝑖  )/(𝐶_𝑖</a:t>
              </a:r>
              <a:r>
                <a:rPr lang="en-US" sz="1100" b="0" i="0">
                  <a:latin typeface="Cambria Math" panose="02040503050406030204" pitchFamily="18" charset="0"/>
                </a:rPr>
                <a:t>+𝑇_𝑚𝑎𝑥 )) )</a:t>
              </a:r>
              <a:endParaRPr lang="en-US" sz="1100" b="0"/>
            </a:p>
          </xdr:txBody>
        </xdr:sp>
      </mc:Fallback>
    </mc:AlternateContent>
    <xdr:clientData/>
  </xdr:oneCellAnchor>
  <xdr:oneCellAnchor>
    <xdr:from>
      <xdr:col>2</xdr:col>
      <xdr:colOff>1183594</xdr:colOff>
      <xdr:row>159</xdr:row>
      <xdr:rowOff>131762</xdr:rowOff>
    </xdr:from>
    <xdr:ext cx="3397084" cy="380361"/>
    <mc:AlternateContent xmlns:mc="http://schemas.openxmlformats.org/markup-compatibility/2006" xmlns:a14="http://schemas.microsoft.com/office/drawing/2010/main">
      <mc:Choice Requires="a14">
        <xdr:sp macro="" textlink="">
          <xdr:nvSpPr>
            <xdr:cNvPr id="169" name="TextBox 168">
              <a:extLst>
                <a:ext uri="{FF2B5EF4-FFF2-40B4-BE49-F238E27FC236}">
                  <a16:creationId xmlns:a16="http://schemas.microsoft.com/office/drawing/2014/main" xmlns="" id="{A698C768-AB99-46D1-ACA3-C543CF3ECDAB}"/>
                </a:ext>
              </a:extLst>
            </xdr:cNvPr>
            <xdr:cNvSpPr txBox="1"/>
          </xdr:nvSpPr>
          <xdr:spPr>
            <a:xfrm>
              <a:off x="2204674" y="49296002"/>
              <a:ext cx="339708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𝐴𝑇𝐸</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r>
                              <a:rPr lang="en-US" sz="1100" b="0" i="1">
                                <a:solidFill>
                                  <a:schemeClr val="tx1"/>
                                </a:solidFill>
                                <a:effectLst/>
                                <a:latin typeface="Cambria Math" panose="02040503050406030204" pitchFamily="18" charset="0"/>
                                <a:ea typeface="+mn-ea"/>
                                <a:cs typeface="+mn-cs"/>
                              </a:rPr>
                              <m:t>−25</m:t>
                            </m:r>
                          </m:num>
                          <m:den>
                            <m:r>
                              <a:rPr lang="en-US" sz="1100" b="0" i="1">
                                <a:latin typeface="Cambria Math" panose="02040503050406030204" pitchFamily="18" charset="0"/>
                              </a:rPr>
                              <m:t>28</m:t>
                            </m:r>
                          </m:den>
                        </m:f>
                      </m:e>
                    </m:d>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𝑠𝑝𝑎𝑛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𝐴</m:t>
                            </m:r>
                          </m:e>
                          <m:sub>
                            <m:r>
                              <a:rPr lang="en-US" sz="1100" b="0" i="1">
                                <a:latin typeface="Cambria Math" panose="02040503050406030204" pitchFamily="18" charset="0"/>
                              </a:rPr>
                              <m:t>𝑧𝑒𝑟𝑜</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𝑈𝑅𝐿</m:t>
                            </m:r>
                          </m:sub>
                        </m:sSub>
                      </m:e>
                    </m:d>
                  </m:oMath>
                </m:oMathPara>
              </a14:m>
              <a:endParaRPr lang="en-US" sz="1100"/>
            </a:p>
          </xdr:txBody>
        </xdr:sp>
      </mc:Choice>
      <mc:Fallback xmlns="">
        <xdr:sp macro="" textlink="">
          <xdr:nvSpPr>
            <xdr:cNvPr id="169" name="TextBox 168">
              <a:extLst>
                <a:ext uri="{FF2B5EF4-FFF2-40B4-BE49-F238E27FC236}">
                  <a16:creationId xmlns:a16="http://schemas.microsoft.com/office/drawing/2014/main" id="{A698C768-AB99-46D1-ACA3-C543CF3ECDAB}"/>
                </a:ext>
              </a:extLst>
            </xdr:cNvPr>
            <xdr:cNvSpPr txBox="1"/>
          </xdr:nvSpPr>
          <xdr:spPr>
            <a:xfrm>
              <a:off x="2204674" y="49296002"/>
              <a:ext cx="339708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𝑃_(𝐴𝑇𝐸,𝑖,𝑗)=((</a:t>
              </a:r>
              <a:r>
                <a:rPr lang="en-US" sz="1100" b="0" i="0">
                  <a:solidFill>
                    <a:schemeClr val="tx1"/>
                  </a:solidFill>
                  <a:effectLst/>
                  <a:latin typeface="Cambria Math" panose="02040503050406030204" pitchFamily="18" charset="0"/>
                  <a:ea typeface="+mn-ea"/>
                  <a:cs typeface="+mn-cs"/>
                </a:rPr>
                <a:t>𝑇_(𝐴,𝑗)−25)/</a:t>
              </a:r>
              <a:r>
                <a:rPr lang="en-US" sz="1100" b="0" i="0">
                  <a:latin typeface="Cambria Math" panose="02040503050406030204" pitchFamily="18" charset="0"/>
                </a:rPr>
                <a:t>28)</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(𝐴_(𝑠𝑝𝑎𝑛,𝑖)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𝑃_(𝑠𝑝𝑎𝑛,𝑖)+𝐴_𝑧𝑒𝑟𝑜</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𝑃_𝑈𝑅𝐿 )</a:t>
              </a:r>
              <a:endParaRPr lang="en-US" sz="1100"/>
            </a:p>
          </xdr:txBody>
        </xdr:sp>
      </mc:Fallback>
    </mc:AlternateContent>
    <xdr:clientData/>
  </xdr:oneCellAnchor>
  <xdr:oneCellAnchor>
    <xdr:from>
      <xdr:col>2</xdr:col>
      <xdr:colOff>1280998</xdr:colOff>
      <xdr:row>161</xdr:row>
      <xdr:rowOff>111417</xdr:rowOff>
    </xdr:from>
    <xdr:ext cx="3265381" cy="380361"/>
    <mc:AlternateContent xmlns:mc="http://schemas.openxmlformats.org/markup-compatibility/2006" xmlns:a14="http://schemas.microsoft.com/office/drawing/2010/main">
      <mc:Choice Requires="a14">
        <xdr:sp macro="" textlink="">
          <xdr:nvSpPr>
            <xdr:cNvPr id="170" name="TextBox 169">
              <a:extLst>
                <a:ext uri="{FF2B5EF4-FFF2-40B4-BE49-F238E27FC236}">
                  <a16:creationId xmlns:a16="http://schemas.microsoft.com/office/drawing/2014/main" xmlns="" id="{E4186BA8-1A24-4E8C-83F9-27025ED1D9A9}"/>
                </a:ext>
              </a:extLst>
            </xdr:cNvPr>
            <xdr:cNvSpPr txBox="1"/>
          </xdr:nvSpPr>
          <xdr:spPr>
            <a:xfrm>
              <a:off x="2302078" y="50090997"/>
              <a:ext cx="3265381"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𝐿𝑃𝐸</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num>
                          <m:den>
                            <m:r>
                              <a:rPr lang="en-US" sz="1100" b="0" i="1">
                                <a:latin typeface="Cambria Math" panose="02040503050406030204" pitchFamily="18" charset="0"/>
                              </a:rPr>
                              <m:t>27679.903533</m:t>
                            </m:r>
                          </m:den>
                        </m:f>
                      </m:e>
                    </m:d>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𝑠𝑝𝑎𝑛</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𝑧𝑒𝑟𝑜</m:t>
                            </m:r>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𝑈𝑅𝐿</m:t>
                            </m:r>
                          </m:sub>
                        </m:sSub>
                      </m:e>
                    </m:d>
                  </m:oMath>
                </m:oMathPara>
              </a14:m>
              <a:endParaRPr lang="en-US" sz="1100"/>
            </a:p>
          </xdr:txBody>
        </xdr:sp>
      </mc:Choice>
      <mc:Fallback xmlns="">
        <xdr:sp macro="" textlink="">
          <xdr:nvSpPr>
            <xdr:cNvPr id="170" name="TextBox 169">
              <a:extLst>
                <a:ext uri="{FF2B5EF4-FFF2-40B4-BE49-F238E27FC236}">
                  <a16:creationId xmlns:a16="http://schemas.microsoft.com/office/drawing/2014/main" id="{E4186BA8-1A24-4E8C-83F9-27025ED1D9A9}"/>
                </a:ext>
              </a:extLst>
            </xdr:cNvPr>
            <xdr:cNvSpPr txBox="1"/>
          </xdr:nvSpPr>
          <xdr:spPr>
            <a:xfrm>
              <a:off x="2302078" y="50090997"/>
              <a:ext cx="3265381"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𝑃_𝐿𝑃𝐸=(</a:t>
              </a:r>
              <a:r>
                <a:rPr lang="en-US" sz="1100" b="0" i="0">
                  <a:solidFill>
                    <a:schemeClr val="tx1"/>
                  </a:solidFill>
                  <a:effectLst/>
                  <a:latin typeface="Cambria Math" panose="02040503050406030204" pitchFamily="18" charset="0"/>
                  <a:ea typeface="+mn-ea"/>
                  <a:cs typeface="+mn-cs"/>
                </a:rPr>
                <a:t>𝑃_𝑚𝑎𝑥/</a:t>
              </a:r>
              <a:r>
                <a:rPr lang="en-US" sz="1100" b="0" i="0">
                  <a:latin typeface="Cambria Math" panose="02040503050406030204" pitchFamily="18" charset="0"/>
                </a:rPr>
                <a:t>27679.903533)</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(𝑆_𝑠𝑝𝑎𝑛</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𝑃_𝑗+𝑆_𝑧𝑒𝑟𝑜</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𝑃_𝑈𝑅𝐿 )</a:t>
              </a:r>
              <a:endParaRPr lang="en-US" sz="1100"/>
            </a:p>
          </xdr:txBody>
        </xdr:sp>
      </mc:Fallback>
    </mc:AlternateContent>
    <xdr:clientData/>
  </xdr:oneCellAnchor>
  <xdr:oneCellAnchor>
    <xdr:from>
      <xdr:col>2</xdr:col>
      <xdr:colOff>1736873</xdr:colOff>
      <xdr:row>157</xdr:row>
      <xdr:rowOff>208080</xdr:rowOff>
    </xdr:from>
    <xdr:ext cx="2234843" cy="182294"/>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xmlns="" id="{DC9DADA0-C9EE-4DB7-B2D2-5C8147B2C506}"/>
                </a:ext>
              </a:extLst>
            </xdr:cNvPr>
            <xdr:cNvSpPr txBox="1"/>
          </xdr:nvSpPr>
          <xdr:spPr>
            <a:xfrm>
              <a:off x="2757953" y="48556980"/>
              <a:ext cx="2234843"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𝑅𝐴</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𝑅</m:t>
                        </m:r>
                      </m:e>
                      <m:sub>
                        <m:r>
                          <a:rPr lang="en-US" sz="1100" b="0" i="1">
                            <a:solidFill>
                              <a:schemeClr val="tx1"/>
                            </a:solidFill>
                            <a:latin typeface="Cambria Math" panose="02040503050406030204" pitchFamily="18" charset="0"/>
                            <a:ea typeface="+mn-ea"/>
                            <a:cs typeface="+mn-cs"/>
                          </a:rPr>
                          <m:t>𝑠𝑝𝑎𝑛</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𝑠𝑝𝑎𝑛</m:t>
                        </m:r>
                      </m:sub>
                    </m:sSub>
                    <m:r>
                      <a:rPr lang="en-US" sz="1100" b="0" i="1">
                        <a:solidFill>
                          <a:schemeClr val="tx1"/>
                        </a:solidFill>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𝑅</m:t>
                        </m:r>
                      </m:e>
                      <m:sub>
                        <m:r>
                          <a:rPr lang="en-US" sz="1100" b="0" i="1">
                            <a:solidFill>
                              <a:schemeClr val="tx1"/>
                            </a:solidFill>
                            <a:latin typeface="Cambria Math" panose="02040503050406030204" pitchFamily="18" charset="0"/>
                            <a:ea typeface="+mn-ea"/>
                            <a:cs typeface="+mn-cs"/>
                          </a:rPr>
                          <m:t>𝑧𝑒𝑟𝑜</m:t>
                        </m:r>
                        <m:r>
                          <a:rPr lang="en-US" sz="1100" b="0" i="1">
                            <a:solidFill>
                              <a:schemeClr val="tx1"/>
                            </a:solidFill>
                            <a:latin typeface="Cambria Math" panose="02040503050406030204" pitchFamily="18" charset="0"/>
                            <a:ea typeface="+mn-ea"/>
                            <a:cs typeface="+mn-cs"/>
                          </a:rPr>
                          <m:t>,</m:t>
                        </m:r>
                        <m:r>
                          <a:rPr lang="en-US" sz="1100" b="0" i="1">
                            <a:solidFill>
                              <a:schemeClr val="tx1"/>
                            </a:solidFill>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latin typeface="Cambria Math" panose="02040503050406030204" pitchFamily="18" charset="0"/>
                            <a:ea typeface="+mn-ea"/>
                            <a:cs typeface="+mn-cs"/>
                          </a:rPr>
                        </m:ctrlPr>
                      </m:sSubPr>
                      <m:e>
                        <m:r>
                          <a:rPr lang="en-US" sz="1100" b="0" i="1">
                            <a:solidFill>
                              <a:schemeClr val="tx1"/>
                            </a:solidFill>
                            <a:latin typeface="Cambria Math" panose="02040503050406030204" pitchFamily="18" charset="0"/>
                            <a:ea typeface="+mn-ea"/>
                            <a:cs typeface="+mn-cs"/>
                          </a:rPr>
                          <m:t>𝑃</m:t>
                        </m:r>
                      </m:e>
                      <m:sub>
                        <m:r>
                          <a:rPr lang="en-US" sz="1100" b="0" i="1">
                            <a:solidFill>
                              <a:schemeClr val="tx1"/>
                            </a:solidFill>
                            <a:latin typeface="Cambria Math" panose="02040503050406030204" pitchFamily="18" charset="0"/>
                            <a:ea typeface="+mn-ea"/>
                            <a:cs typeface="+mn-cs"/>
                          </a:rPr>
                          <m:t>𝑈𝑅𝐿</m:t>
                        </m:r>
                      </m:sub>
                    </m:sSub>
                  </m:oMath>
                </m:oMathPara>
              </a14:m>
              <a:endParaRPr lang="en-US" sz="1100" b="0" i="1">
                <a:solidFill>
                  <a:schemeClr val="tx1"/>
                </a:solidFill>
                <a:latin typeface="Cambria Math" panose="02040503050406030204" pitchFamily="18" charset="0"/>
                <a:ea typeface="+mn-ea"/>
                <a:cs typeface="+mn-cs"/>
              </a:endParaRPr>
            </a:p>
          </xdr:txBody>
        </xdr:sp>
      </mc:Choice>
      <mc:Fallback xmlns="">
        <xdr:sp macro="" textlink="">
          <xdr:nvSpPr>
            <xdr:cNvPr id="171" name="TextBox 170">
              <a:extLst>
                <a:ext uri="{FF2B5EF4-FFF2-40B4-BE49-F238E27FC236}">
                  <a16:creationId xmlns:a16="http://schemas.microsoft.com/office/drawing/2014/main" id="{DC9DADA0-C9EE-4DB7-B2D2-5C8147B2C506}"/>
                </a:ext>
              </a:extLst>
            </xdr:cNvPr>
            <xdr:cNvSpPr txBox="1"/>
          </xdr:nvSpPr>
          <xdr:spPr>
            <a:xfrm>
              <a:off x="2757953" y="48556980"/>
              <a:ext cx="2234843"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latin typeface="Cambria Math" panose="02040503050406030204" pitchFamily="18" charset="0"/>
                  <a:ea typeface="+mn-ea"/>
                  <a:cs typeface="+mn-cs"/>
                </a:rPr>
                <a:t>𝑃_(𝑅𝐴,𝑖)=𝑅_(𝑠𝑝𝑎𝑛,𝑖)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latin typeface="Cambria Math" panose="02040503050406030204" pitchFamily="18" charset="0"/>
                  <a:ea typeface="+mn-ea"/>
                  <a:cs typeface="+mn-cs"/>
                </a:rPr>
                <a:t>𝑃_𝑠𝑝𝑎𝑛+𝑅_(𝑧𝑒𝑟𝑜,𝑖)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latin typeface="Cambria Math" panose="02040503050406030204" pitchFamily="18" charset="0"/>
                  <a:ea typeface="+mn-ea"/>
                  <a:cs typeface="+mn-cs"/>
                </a:rPr>
                <a:t>𝑃_𝑈𝑅𝐿</a:t>
              </a:r>
              <a:endParaRPr lang="en-US" sz="1100" b="0" i="1">
                <a:solidFill>
                  <a:schemeClr val="tx1"/>
                </a:solidFill>
                <a:latin typeface="Cambria Math" panose="02040503050406030204" pitchFamily="18" charset="0"/>
                <a:ea typeface="+mn-ea"/>
                <a:cs typeface="+mn-cs"/>
              </a:endParaRPr>
            </a:p>
          </xdr:txBody>
        </xdr:sp>
      </mc:Fallback>
    </mc:AlternateContent>
    <xdr:clientData/>
  </xdr:oneCellAnchor>
  <xdr:oneCellAnchor>
    <xdr:from>
      <xdr:col>2</xdr:col>
      <xdr:colOff>2142564</xdr:colOff>
      <xdr:row>75</xdr:row>
      <xdr:rowOff>248320</xdr:rowOff>
    </xdr:from>
    <xdr:ext cx="1461169" cy="204800"/>
    <mc:AlternateContent xmlns:mc="http://schemas.openxmlformats.org/markup-compatibility/2006" xmlns:a14="http://schemas.microsoft.com/office/drawing/2010/main">
      <mc:Choice Requires="a14">
        <xdr:sp macro="" textlink="">
          <xdr:nvSpPr>
            <xdr:cNvPr id="172" name="TextBox 171">
              <a:extLst>
                <a:ext uri="{FF2B5EF4-FFF2-40B4-BE49-F238E27FC236}">
                  <a16:creationId xmlns:a16="http://schemas.microsoft.com/office/drawing/2014/main" xmlns="" id="{8EE51BFF-D1A5-4518-925F-65D9A4E25E6D}"/>
                </a:ext>
              </a:extLst>
            </xdr:cNvPr>
            <xdr:cNvSpPr txBox="1"/>
          </xdr:nvSpPr>
          <xdr:spPr>
            <a:xfrm>
              <a:off x="3163644" y="12699400"/>
              <a:ext cx="1461169"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r>
                              <a:rPr lang="en-US" sz="1100" b="0" i="1">
                                <a:solidFill>
                                  <a:srgbClr val="FF0000"/>
                                </a:solidFill>
                                <a:effectLst/>
                                <a:latin typeface="Cambria Math" panose="02040503050406030204" pitchFamily="18" charset="0"/>
                                <a:ea typeface="+mn-ea"/>
                                <a:cs typeface="+mn-cs"/>
                              </a:rPr>
                              <m:t>𝑀𝐸𝑃</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0</m:t>
                                </m:r>
                              </m:sub>
                            </m:sSub>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2" name="TextBox 171">
              <a:extLst>
                <a:ext uri="{FF2B5EF4-FFF2-40B4-BE49-F238E27FC236}">
                  <a16:creationId xmlns:a16="http://schemas.microsoft.com/office/drawing/2014/main" id="{8EE51BFF-D1A5-4518-925F-65D9A4E25E6D}"/>
                </a:ext>
              </a:extLst>
            </xdr:cNvPr>
            <xdr:cNvSpPr txBox="1"/>
          </xdr:nvSpPr>
          <xdr:spPr>
            <a:xfrm>
              <a:off x="3163644" y="12699400"/>
              <a:ext cx="1461169"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𝑉〗_(𝑍,𝑖)</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a:t>
              </a:r>
              <a:r>
                <a:rPr lang="en-US" sz="1100" b="0" i="0">
                  <a:solidFill>
                    <a:srgbClr val="FF0000"/>
                  </a:solidFill>
                  <a:effectLst/>
                  <a:latin typeface="Cambria Math" panose="02040503050406030204" pitchFamily="18" charset="0"/>
                  <a:ea typeface="+mn-ea"/>
                  <a:cs typeface="+mn-cs"/>
                </a:rPr>
                <a:t>𝑃_𝑀𝐸𝑃</a:t>
              </a:r>
              <a:r>
                <a:rPr lang="en-US" sz="1100" b="0" i="0">
                  <a:solidFill>
                    <a:schemeClr val="tx1"/>
                  </a:solidFill>
                  <a:effectLst/>
                  <a:latin typeface="Cambria Math" panose="02040503050406030204" pitchFamily="18" charset="0"/>
                  <a:ea typeface="+mn-ea"/>
                  <a:cs typeface="+mn-cs"/>
                </a:rPr>
                <a:t>∙𝑍_𝑖∙𝑉〗_(𝑇_(𝑃_0 ),𝑖)</a:t>
              </a:r>
              <a:endParaRPr lang="en-US" sz="1100" b="0" i="1"/>
            </a:p>
          </xdr:txBody>
        </xdr:sp>
      </mc:Fallback>
    </mc:AlternateContent>
    <xdr:clientData/>
  </xdr:oneCellAnchor>
  <xdr:oneCellAnchor>
    <xdr:from>
      <xdr:col>2</xdr:col>
      <xdr:colOff>1901862</xdr:colOff>
      <xdr:row>71</xdr:row>
      <xdr:rowOff>220084</xdr:rowOff>
    </xdr:from>
    <xdr:ext cx="2045688" cy="182871"/>
    <mc:AlternateContent xmlns:mc="http://schemas.openxmlformats.org/markup-compatibility/2006" xmlns:a14="http://schemas.microsoft.com/office/drawing/2010/main">
      <mc:Choice Requires="a14">
        <xdr:sp macro="" textlink="">
          <xdr:nvSpPr>
            <xdr:cNvPr id="173" name="TextBox 172">
              <a:extLst>
                <a:ext uri="{FF2B5EF4-FFF2-40B4-BE49-F238E27FC236}">
                  <a16:creationId xmlns:a16="http://schemas.microsoft.com/office/drawing/2014/main" xmlns="" id="{4541067B-5694-4D18-B32A-43089CCF683C}"/>
                </a:ext>
              </a:extLst>
            </xdr:cNvPr>
            <xdr:cNvSpPr txBox="1"/>
          </xdr:nvSpPr>
          <xdr:spPr>
            <a:xfrm>
              <a:off x="2922942" y="11040484"/>
              <a:ext cx="2045688"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𝑡𝑜𝑡𝑎𝑙</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𝑍</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3" name="TextBox 172">
              <a:extLst>
                <a:ext uri="{FF2B5EF4-FFF2-40B4-BE49-F238E27FC236}">
                  <a16:creationId xmlns:a16="http://schemas.microsoft.com/office/drawing/2014/main" id="{4541067B-5694-4D18-B32A-43089CCF683C}"/>
                </a:ext>
              </a:extLst>
            </xdr:cNvPr>
            <xdr:cNvSpPr txBox="1"/>
          </xdr:nvSpPr>
          <xdr:spPr>
            <a:xfrm>
              <a:off x="2922942" y="11040484"/>
              <a:ext cx="2045688"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𝑉〗_(𝑡𝑜𝑡𝑎𝑙,𝑖,𝑗)=〖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𝑉〗_(𝑇,𝑖,𝑗)+〖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𝑉〗_(𝑍,𝑖)+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𝑉〗_(𝑍,𝑖)^′</a:t>
              </a:r>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3202769</xdr:colOff>
      <xdr:row>101</xdr:row>
      <xdr:rowOff>204587</xdr:rowOff>
    </xdr:from>
    <xdr:ext cx="2674578" cy="203197"/>
    <mc:AlternateContent xmlns:mc="http://schemas.openxmlformats.org/markup-compatibility/2006" xmlns:a14="http://schemas.microsoft.com/office/drawing/2010/main">
      <mc:Choice Requires="a14">
        <xdr:sp macro="" textlink="">
          <xdr:nvSpPr>
            <xdr:cNvPr id="174" name="TextBox 173">
              <a:extLst>
                <a:ext uri="{FF2B5EF4-FFF2-40B4-BE49-F238E27FC236}">
                  <a16:creationId xmlns:a16="http://schemas.microsoft.com/office/drawing/2014/main" xmlns="" id="{9030A825-074E-481A-8AB7-A36D961E553C}"/>
                </a:ext>
              </a:extLst>
            </xdr:cNvPr>
            <xdr:cNvSpPr txBox="1"/>
          </xdr:nvSpPr>
          <xdr:spPr>
            <a:xfrm>
              <a:off x="4223849" y="24885767"/>
              <a:ext cx="2674578" cy="203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𝑇𝑃𝐸</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𝐷𝑆</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solidFill>
                              <a:sysClr val="windowText" lastClr="000000"/>
                            </a:solidFill>
                            <a:latin typeface="Cambria Math" panose="02040503050406030204" pitchFamily="18" charset="0"/>
                          </a:rPr>
                          <m:t>𝐻𝑇𝐸</m:t>
                        </m:r>
                        <m:r>
                          <a:rPr lang="en-US" sz="1100" b="0" i="1">
                            <a:solidFill>
                              <a:sysClr val="windowText" lastClr="000000"/>
                            </a:solidFill>
                            <a:latin typeface="Cambria Math" panose="02040503050406030204" pitchFamily="18" charset="0"/>
                          </a:rPr>
                          <m:t>,</m:t>
                        </m:r>
                        <m:r>
                          <a:rPr lang="en-US" sz="1100" b="0" i="1">
                            <a:solidFill>
                              <a:sysClr val="windowText" lastClr="000000"/>
                            </a:solidFill>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0">
                        <a:latin typeface="Cambria Math" panose="02040503050406030204" pitchFamily="18" charset="0"/>
                      </a:rPr>
                      <m:t>+</m:t>
                    </m:r>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r>
                          <a:rPr lang="en-US" sz="1100" b="0" i="1">
                            <a:solidFill>
                              <a:srgbClr val="FF0000"/>
                            </a:solidFill>
                            <a:effectLst/>
                            <a:latin typeface="Cambria Math" panose="02040503050406030204" pitchFamily="18" charset="0"/>
                            <a:ea typeface="+mn-ea"/>
                            <a:cs typeface="+mn-cs"/>
                          </a:rPr>
                          <m:t>𝑇𝑋</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𝑖</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𝑗</m:t>
                        </m:r>
                      </m:sub>
                    </m:sSub>
                    <m:r>
                      <a:rPr lang="en-US" sz="1100" b="0" i="1">
                        <a:solidFill>
                          <a:srgbClr val="FF0000"/>
                        </a:solidFill>
                        <a:effectLst/>
                        <a:latin typeface="Cambria Math" panose="02040503050406030204" pitchFamily="18" charset="0"/>
                        <a:ea typeface="+mn-ea"/>
                        <a:cs typeface="+mn-cs"/>
                      </a:rPr>
                      <m:t>+</m:t>
                    </m:r>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𝑃</m:t>
                        </m:r>
                      </m:e>
                      <m:sub>
                        <m:sSub>
                          <m:sSubPr>
                            <m:ctrlPr>
                              <a:rPr lang="en-US" sz="1100" b="0" i="1">
                                <a:solidFill>
                                  <a:srgbClr val="FF0000"/>
                                </a:solidFill>
                                <a:effectLst/>
                                <a:latin typeface="Cambria Math" panose="02040503050406030204" pitchFamily="18" charset="0"/>
                                <a:ea typeface="+mn-ea"/>
                                <a:cs typeface="+mn-cs"/>
                              </a:rPr>
                            </m:ctrlPr>
                          </m:sSubPr>
                          <m:e>
                            <m:r>
                              <a:rPr lang="en-US" sz="1100" b="0" i="1">
                                <a:solidFill>
                                  <a:srgbClr val="FF0000"/>
                                </a:solidFill>
                                <a:effectLst/>
                                <a:latin typeface="Cambria Math" panose="02040503050406030204" pitchFamily="18" charset="0"/>
                                <a:ea typeface="+mn-ea"/>
                                <a:cs typeface="+mn-cs"/>
                              </a:rPr>
                              <m:t>𝐷𝑆</m:t>
                            </m:r>
                          </m:e>
                          <m:sub>
                            <m:r>
                              <a:rPr lang="en-US" sz="1100" b="0" i="1">
                                <a:solidFill>
                                  <a:srgbClr val="FF0000"/>
                                </a:solidFill>
                                <a:effectLst/>
                                <a:latin typeface="Cambria Math" panose="02040503050406030204" pitchFamily="18" charset="0"/>
                                <a:ea typeface="+mn-ea"/>
                                <a:cs typeface="+mn-cs"/>
                              </a:rPr>
                              <m:t>𝑉</m:t>
                            </m:r>
                          </m:sub>
                        </m:sSub>
                        <m:r>
                          <a:rPr lang="en-US" sz="1100" b="0" i="1">
                            <a:solidFill>
                              <a:srgbClr val="FF0000"/>
                            </a:solidFill>
                            <a:effectLst/>
                            <a:latin typeface="Cambria Math" panose="02040503050406030204" pitchFamily="18" charset="0"/>
                            <a:ea typeface="+mn-ea"/>
                            <a:cs typeface="+mn-cs"/>
                          </a:rPr>
                          <m:t>𝑖</m:t>
                        </m:r>
                        <m:r>
                          <a:rPr lang="en-US" sz="1100" b="0" i="1">
                            <a:solidFill>
                              <a:srgbClr val="FF0000"/>
                            </a:solidFill>
                            <a:effectLst/>
                            <a:latin typeface="Cambria Math" panose="02040503050406030204" pitchFamily="18" charset="0"/>
                            <a:ea typeface="+mn-ea"/>
                            <a:cs typeface="+mn-cs"/>
                          </a:rPr>
                          <m:t>,</m:t>
                        </m:r>
                        <m:r>
                          <a:rPr lang="en-US" sz="1100" b="0" i="1">
                            <a:solidFill>
                              <a:srgbClr val="FF0000"/>
                            </a:solidFill>
                            <a:effectLst/>
                            <a:latin typeface="Cambria Math" panose="02040503050406030204" pitchFamily="18" charset="0"/>
                            <a:ea typeface="+mn-ea"/>
                            <a:cs typeface="+mn-cs"/>
                          </a:rPr>
                          <m:t>𝑗</m:t>
                        </m:r>
                      </m:sub>
                    </m:sSub>
                  </m:oMath>
                </m:oMathPara>
              </a14:m>
              <a:endParaRPr lang="en-US" sz="1100" b="0"/>
            </a:p>
          </xdr:txBody>
        </xdr:sp>
      </mc:Choice>
      <mc:Fallback xmlns="">
        <xdr:sp macro="" textlink="">
          <xdr:nvSpPr>
            <xdr:cNvPr id="174" name="TextBox 173">
              <a:extLst>
                <a:ext uri="{FF2B5EF4-FFF2-40B4-BE49-F238E27FC236}">
                  <a16:creationId xmlns:a16="http://schemas.microsoft.com/office/drawing/2014/main" id="{9030A825-074E-481A-8AB7-A36D961E553C}"/>
                </a:ext>
              </a:extLst>
            </xdr:cNvPr>
            <xdr:cNvSpPr txBox="1"/>
          </xdr:nvSpPr>
          <xdr:spPr>
            <a:xfrm>
              <a:off x="4223849" y="24885767"/>
              <a:ext cx="2674578" cy="2031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𝑃_(𝑇𝑃𝐸,𝑖,𝑗)=𝑃_(〖𝐷𝑆〗_(𝑖,𝑗,𝑘)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𝑃_(</a:t>
              </a:r>
              <a:r>
                <a:rPr lang="en-US" sz="1100" b="0" i="0">
                  <a:solidFill>
                    <a:sysClr val="windowText" lastClr="000000"/>
                  </a:solidFill>
                  <a:latin typeface="Cambria Math" panose="02040503050406030204" pitchFamily="18" charset="0"/>
                </a:rPr>
                <a:t>𝐻𝑇𝐸,𝑖</a:t>
              </a:r>
              <a:r>
                <a:rPr lang="en-US" sz="1100" b="0" i="0">
                  <a:latin typeface="Cambria Math" panose="02040503050406030204" pitchFamily="18" charset="0"/>
                </a:rPr>
                <a:t>,𝑗)+</a:t>
              </a:r>
              <a:r>
                <a:rPr lang="en-US" sz="1100" b="0" i="0">
                  <a:solidFill>
                    <a:srgbClr val="FF0000"/>
                  </a:solidFill>
                  <a:effectLst/>
                  <a:latin typeface="Cambria Math" panose="02040503050406030204" pitchFamily="18" charset="0"/>
                  <a:ea typeface="+mn-ea"/>
                  <a:cs typeface="+mn-cs"/>
                </a:rPr>
                <a:t>𝑃_(𝑇𝑋,𝑖,𝑗)+𝑃_(〖𝐷𝑆〗_𝑉 𝑖,𝑗)</a:t>
              </a:r>
              <a:endParaRPr lang="en-US" sz="1100" b="0"/>
            </a:p>
          </xdr:txBody>
        </xdr:sp>
      </mc:Fallback>
    </mc:AlternateContent>
    <xdr:clientData/>
  </xdr:oneCellAnchor>
  <xdr:oneCellAnchor>
    <xdr:from>
      <xdr:col>2</xdr:col>
      <xdr:colOff>2341582</xdr:colOff>
      <xdr:row>135</xdr:row>
      <xdr:rowOff>238910</xdr:rowOff>
    </xdr:from>
    <xdr:ext cx="1081129" cy="191784"/>
    <mc:AlternateContent xmlns:mc="http://schemas.openxmlformats.org/markup-compatibility/2006" xmlns:a14="http://schemas.microsoft.com/office/drawing/2010/main">
      <mc:Choice Requires="a14">
        <xdr:sp macro="" textlink="">
          <xdr:nvSpPr>
            <xdr:cNvPr id="175" name="TextBox 174">
              <a:extLst>
                <a:ext uri="{FF2B5EF4-FFF2-40B4-BE49-F238E27FC236}">
                  <a16:creationId xmlns:a16="http://schemas.microsoft.com/office/drawing/2014/main" xmlns="" id="{0310D1EF-796F-4389-8F1E-BF3F4EABB0CF}"/>
                </a:ext>
              </a:extLst>
            </xdr:cNvPr>
            <xdr:cNvSpPr txBox="1"/>
          </xdr:nvSpPr>
          <xdr:spPr>
            <a:xfrm>
              <a:off x="3362662" y="38719910"/>
              <a:ext cx="1081129"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75" name="TextBox 174">
              <a:extLst>
                <a:ext uri="{FF2B5EF4-FFF2-40B4-BE49-F238E27FC236}">
                  <a16:creationId xmlns:a16="http://schemas.microsoft.com/office/drawing/2014/main" id="{0310D1EF-796F-4389-8F1E-BF3F4EABB0CF}"/>
                </a:ext>
              </a:extLst>
            </xdr:cNvPr>
            <xdr:cNvSpPr txBox="1"/>
          </xdr:nvSpPr>
          <xdr:spPr>
            <a:xfrm>
              <a:off x="3362662" y="38719910"/>
              <a:ext cx="1081129"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2073985</xdr:colOff>
      <xdr:row>141</xdr:row>
      <xdr:rowOff>150161</xdr:rowOff>
    </xdr:from>
    <xdr:ext cx="1481559" cy="287643"/>
    <mc:AlternateContent xmlns:mc="http://schemas.openxmlformats.org/markup-compatibility/2006" xmlns:a14="http://schemas.microsoft.com/office/drawing/2010/main">
      <mc:Choice Requires="a14">
        <xdr:sp macro="" textlink="">
          <xdr:nvSpPr>
            <xdr:cNvPr id="176" name="TextBox 175">
              <a:extLst>
                <a:ext uri="{FF2B5EF4-FFF2-40B4-BE49-F238E27FC236}">
                  <a16:creationId xmlns:a16="http://schemas.microsoft.com/office/drawing/2014/main" xmlns="" id="{C39C8004-1F8E-44C0-A2FB-E38F6A0FA679}"/>
                </a:ext>
              </a:extLst>
            </xdr:cNvPr>
            <xdr:cNvSpPr txBox="1"/>
          </xdr:nvSpPr>
          <xdr:spPr>
            <a:xfrm>
              <a:off x="3095065" y="41892521"/>
              <a:ext cx="148155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6" name="TextBox 175">
              <a:extLst>
                <a:ext uri="{FF2B5EF4-FFF2-40B4-BE49-F238E27FC236}">
                  <a16:creationId xmlns:a16="http://schemas.microsoft.com/office/drawing/2014/main" id="{C39C8004-1F8E-44C0-A2FB-E38F6A0FA679}"/>
                </a:ext>
              </a:extLst>
            </xdr:cNvPr>
            <xdr:cNvSpPr txBox="1"/>
          </xdr:nvSpPr>
          <xdr:spPr>
            <a:xfrm>
              <a:off x="3095065" y="41892521"/>
              <a:ext cx="1481559"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𝑉_(𝑐𝑎𝑝,𝑖)</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/4∙𝐷_(𝑐𝑎𝑝,𝑖)^2∙𝐿_(𝑐𝑎𝑝,𝑖)</a:t>
              </a:r>
              <a:endParaRPr lang="en-US" sz="1100" b="0" i="1"/>
            </a:p>
          </xdr:txBody>
        </xdr:sp>
      </mc:Fallback>
    </mc:AlternateContent>
    <xdr:clientData/>
  </xdr:oneCellAnchor>
  <xdr:oneCellAnchor>
    <xdr:from>
      <xdr:col>2</xdr:col>
      <xdr:colOff>1753146</xdr:colOff>
      <xdr:row>123</xdr:row>
      <xdr:rowOff>192117</xdr:rowOff>
    </xdr:from>
    <xdr:ext cx="2117566" cy="245205"/>
    <mc:AlternateContent xmlns:mc="http://schemas.openxmlformats.org/markup-compatibility/2006" xmlns:a14="http://schemas.microsoft.com/office/drawing/2010/main">
      <mc:Choice Requires="a14">
        <xdr:sp macro="" textlink="">
          <xdr:nvSpPr>
            <xdr:cNvPr id="177" name="TextBox 176">
              <a:extLst>
                <a:ext uri="{FF2B5EF4-FFF2-40B4-BE49-F238E27FC236}">
                  <a16:creationId xmlns:a16="http://schemas.microsoft.com/office/drawing/2014/main" xmlns="" id="{CF569B89-8E78-4AFD-B515-D7EB2EFF2D10}"/>
                </a:ext>
              </a:extLst>
            </xdr:cNvPr>
            <xdr:cNvSpPr txBox="1"/>
          </xdr:nvSpPr>
          <xdr:spPr>
            <a:xfrm>
              <a:off x="2774226" y="33765837"/>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7" name="TextBox 176">
              <a:extLst>
                <a:ext uri="{FF2B5EF4-FFF2-40B4-BE49-F238E27FC236}">
                  <a16:creationId xmlns:a16="http://schemas.microsoft.com/office/drawing/2014/main" id="{CF569B89-8E78-4AFD-B515-D7EB2EFF2D10}"/>
                </a:ext>
              </a:extLst>
            </xdr:cNvPr>
            <xdr:cNvSpPr txBox="1"/>
          </xdr:nvSpPr>
          <xdr:spPr>
            <a:xfrm>
              <a:off x="2774226" y="33765837"/>
              <a:ext cx="2117566" cy="245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2308860</xdr:colOff>
      <xdr:row>133</xdr:row>
      <xdr:rowOff>213360</xdr:rowOff>
    </xdr:from>
    <xdr:ext cx="1037592" cy="184731"/>
    <mc:AlternateContent xmlns:mc="http://schemas.openxmlformats.org/markup-compatibility/2006" xmlns:a14="http://schemas.microsoft.com/office/drawing/2010/main">
      <mc:Choice Requires="a14">
        <xdr:sp macro="" textlink="">
          <xdr:nvSpPr>
            <xdr:cNvPr id="178" name="TextBox 177">
              <a:extLst>
                <a:ext uri="{FF2B5EF4-FFF2-40B4-BE49-F238E27FC236}">
                  <a16:creationId xmlns:a16="http://schemas.microsoft.com/office/drawing/2014/main" xmlns="" id="{1A198C1C-8EF3-4760-806F-BE4ED651A95F}"/>
                </a:ext>
              </a:extLst>
            </xdr:cNvPr>
            <xdr:cNvSpPr txBox="1"/>
          </xdr:nvSpPr>
          <xdr:spPr>
            <a:xfrm>
              <a:off x="3329940" y="37879020"/>
              <a:ext cx="1037592" cy="1847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78" name="TextBox 177">
              <a:extLst>
                <a:ext uri="{FF2B5EF4-FFF2-40B4-BE49-F238E27FC236}">
                  <a16:creationId xmlns:a16="http://schemas.microsoft.com/office/drawing/2014/main" id="{1A198C1C-8EF3-4760-806F-BE4ED651A95F}"/>
                </a:ext>
              </a:extLst>
            </xdr:cNvPr>
            <xdr:cNvSpPr txBox="1"/>
          </xdr:nvSpPr>
          <xdr:spPr>
            <a:xfrm>
              <a:off x="3329940" y="37879020"/>
              <a:ext cx="1037592" cy="1847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𝑉_(𝑝_0,𝑖)=𝑉_(𝑝,𝑖)+𝑉_(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2446020</xdr:colOff>
      <xdr:row>139</xdr:row>
      <xdr:rowOff>213360</xdr:rowOff>
    </xdr:from>
    <xdr:ext cx="2576666" cy="182614"/>
    <mc:AlternateContent xmlns:mc="http://schemas.openxmlformats.org/markup-compatibility/2006" xmlns:a14="http://schemas.microsoft.com/office/drawing/2010/main">
      <mc:Choice Requires="a14">
        <xdr:sp macro="" textlink="">
          <xdr:nvSpPr>
            <xdr:cNvPr id="179" name="TextBox 178">
              <a:extLst>
                <a:ext uri="{FF2B5EF4-FFF2-40B4-BE49-F238E27FC236}">
                  <a16:creationId xmlns:a16="http://schemas.microsoft.com/office/drawing/2014/main" xmlns="" id="{C30B86F9-269C-42BE-A110-565586E5CD6A}"/>
                </a:ext>
              </a:extLst>
            </xdr:cNvPr>
            <xdr:cNvSpPr txBox="1"/>
          </xdr:nvSpPr>
          <xdr:spPr>
            <a:xfrm>
              <a:off x="3467100" y="40325040"/>
              <a:ext cx="2576666"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𝑇𝑋</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79" name="TextBox 178">
              <a:extLst>
                <a:ext uri="{FF2B5EF4-FFF2-40B4-BE49-F238E27FC236}">
                  <a16:creationId xmlns:a16="http://schemas.microsoft.com/office/drawing/2014/main" id="{C30B86F9-269C-42BE-A110-565586E5CD6A}"/>
                </a:ext>
              </a:extLst>
            </xdr:cNvPr>
            <xdr:cNvSpPr txBox="1"/>
          </xdr:nvSpPr>
          <xdr:spPr>
            <a:xfrm>
              <a:off x="3467100" y="40325040"/>
              <a:ext cx="2576666"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𝑉_(𝑇𝑋,𝑖)+𝑉_(𝐹𝑇1,𝑖)+𝑉_(𝐼𝐶,𝑖)+𝑉_(𝑐𝑎𝑝,𝑖)+𝑉_(𝐹𝑇2,𝑖)</a:t>
              </a:r>
              <a:endParaRPr lang="en-US" sz="1100" b="0" i="1"/>
            </a:p>
          </xdr:txBody>
        </xdr:sp>
      </mc:Fallback>
    </mc:AlternateContent>
    <xdr:clientData/>
  </xdr:oneCellAnchor>
  <xdr:oneCellAnchor>
    <xdr:from>
      <xdr:col>2</xdr:col>
      <xdr:colOff>2392680</xdr:colOff>
      <xdr:row>137</xdr:row>
      <xdr:rowOff>228600</xdr:rowOff>
    </xdr:from>
    <xdr:ext cx="2433037" cy="182294"/>
    <mc:AlternateContent xmlns:mc="http://schemas.openxmlformats.org/markup-compatibility/2006" xmlns:a14="http://schemas.microsoft.com/office/drawing/2010/main">
      <mc:Choice Requires="a14">
        <xdr:sp macro="" textlink="">
          <xdr:nvSpPr>
            <xdr:cNvPr id="180" name="TextBox 179">
              <a:extLst>
                <a:ext uri="{FF2B5EF4-FFF2-40B4-BE49-F238E27FC236}">
                  <a16:creationId xmlns:a16="http://schemas.microsoft.com/office/drawing/2014/main" xmlns="" id="{403A342C-0A79-40CA-9A8F-7AD03963DF93}"/>
                </a:ext>
              </a:extLst>
            </xdr:cNvPr>
            <xdr:cNvSpPr txBox="1"/>
          </xdr:nvSpPr>
          <xdr:spPr>
            <a:xfrm>
              <a:off x="3413760" y="39524940"/>
              <a:ext cx="2433037"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𝐴𝑆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𝑆𝐶</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180" name="TextBox 179">
              <a:extLst>
                <a:ext uri="{FF2B5EF4-FFF2-40B4-BE49-F238E27FC236}">
                  <a16:creationId xmlns:a16="http://schemas.microsoft.com/office/drawing/2014/main" id="{403A342C-0A79-40CA-9A8F-7AD03963DF93}"/>
                </a:ext>
              </a:extLst>
            </xdr:cNvPr>
            <xdr:cNvSpPr txBox="1"/>
          </xdr:nvSpPr>
          <xdr:spPr>
            <a:xfrm>
              <a:off x="3413760" y="39524940"/>
              <a:ext cx="2433037"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𝑉_(𝑝,𝑖)=𝑉_(𝐼𝐶,𝑖)+𝑉_(𝐴𝑆,𝑖)+𝑉_(𝑆𝐶,𝑖)+𝑉_(𝐸𝑥𝐿,𝑖)+𝑉_(𝐶𝐹,𝑖)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2</xdr:col>
      <xdr:colOff>1851660</xdr:colOff>
      <xdr:row>121</xdr:row>
      <xdr:rowOff>213360</xdr:rowOff>
    </xdr:from>
    <xdr:ext cx="1915781" cy="200632"/>
    <mc:AlternateContent xmlns:mc="http://schemas.openxmlformats.org/markup-compatibility/2006" xmlns:a14="http://schemas.microsoft.com/office/drawing/2010/main">
      <mc:Choice Requires="a14">
        <xdr:sp macro="" textlink="">
          <xdr:nvSpPr>
            <xdr:cNvPr id="181" name="TextBox 180">
              <a:extLst>
                <a:ext uri="{FF2B5EF4-FFF2-40B4-BE49-F238E27FC236}">
                  <a16:creationId xmlns:a16="http://schemas.microsoft.com/office/drawing/2014/main" xmlns="" id="{AD75FF4A-2FD6-4167-BE56-4B6C27ADEC8F}"/>
                </a:ext>
              </a:extLst>
            </xdr:cNvPr>
            <xdr:cNvSpPr txBox="1"/>
          </xdr:nvSpPr>
          <xdr:spPr>
            <a:xfrm>
              <a:off x="2872740" y="32956500"/>
              <a:ext cx="1915781" cy="2006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1" name="TextBox 180">
              <a:extLst>
                <a:ext uri="{FF2B5EF4-FFF2-40B4-BE49-F238E27FC236}">
                  <a16:creationId xmlns:a16="http://schemas.microsoft.com/office/drawing/2014/main" id="{AD75FF4A-2FD6-4167-BE56-4B6C27ADEC8F}"/>
                </a:ext>
              </a:extLst>
            </xdr:cNvPr>
            <xdr:cNvSpPr txBox="1"/>
          </xdr:nvSpPr>
          <xdr:spPr>
            <a:xfrm>
              <a:off x="2872740" y="32956500"/>
              <a:ext cx="1915781" cy="2006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a:t>
              </a:r>
              <a:r>
                <a:rPr lang="en-US" sz="1100" b="0" i="0">
                  <a:solidFill>
                    <a:schemeClr val="tx1"/>
                  </a:solidFill>
                  <a:effectLst/>
                  <a:latin typeface="Cambria Math" panose="02040503050406030204" pitchFamily="18" charset="0"/>
                  <a:ea typeface="Cambria Math" panose="02040503050406030204" pitchFamily="18" charset="0"/>
                  <a:cs typeface="+mn-cs"/>
                </a:rPr>
                <a:t>〗_(</a:t>
              </a:r>
              <a:r>
                <a:rPr lang="en-US" sz="1100" b="0" i="0">
                  <a:solidFill>
                    <a:schemeClr val="tx1"/>
                  </a:solidFill>
                  <a:effectLst/>
                  <a:latin typeface="Cambria Math" panose="02040503050406030204" pitchFamily="18" charset="0"/>
                  <a:ea typeface="+mn-ea"/>
                  <a:cs typeface="+mn-cs"/>
                </a:rPr>
                <a:t>𝑎,𝑖,𝑗</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_𝑖^′∙(𝑇_(𝑎,𝑗)−𝑇_𝑟𝑒𝑓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1554480</xdr:colOff>
      <xdr:row>117</xdr:row>
      <xdr:rowOff>152400</xdr:rowOff>
    </xdr:from>
    <xdr:ext cx="2594941" cy="253339"/>
    <mc:AlternateContent xmlns:mc="http://schemas.openxmlformats.org/markup-compatibility/2006" xmlns:a14="http://schemas.microsoft.com/office/drawing/2010/main">
      <mc:Choice Requires="a14">
        <xdr:sp macro="" textlink="">
          <xdr:nvSpPr>
            <xdr:cNvPr id="182" name="TextBox 181">
              <a:extLst>
                <a:ext uri="{FF2B5EF4-FFF2-40B4-BE49-F238E27FC236}">
                  <a16:creationId xmlns:a16="http://schemas.microsoft.com/office/drawing/2014/main" xmlns="" id="{BF0C3D3A-3967-4531-975C-E4D13F8D0C17}"/>
                </a:ext>
              </a:extLst>
            </xdr:cNvPr>
            <xdr:cNvSpPr txBox="1"/>
          </xdr:nvSpPr>
          <xdr:spPr>
            <a:xfrm>
              <a:off x="2575560" y="31264860"/>
              <a:ext cx="2594941" cy="2533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2" name="TextBox 181">
              <a:extLst>
                <a:ext uri="{FF2B5EF4-FFF2-40B4-BE49-F238E27FC236}">
                  <a16:creationId xmlns:a16="http://schemas.microsoft.com/office/drawing/2014/main" id="{BF0C3D3A-3967-4531-975C-E4D13F8D0C17}"/>
                </a:ext>
              </a:extLst>
            </xdr:cNvPr>
            <xdr:cNvSpPr txBox="1"/>
          </xdr:nvSpPr>
          <xdr:spPr>
            <a:xfrm>
              <a:off x="2575560" y="31264860"/>
              <a:ext cx="2594941" cy="25333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𝑉〗_(𝑝𝑖,𝑗)=(𝑉_(𝑝,𝑖)+〖</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𝑉〗_(𝑇_𝑟𝑒𝑓,𝑖) )∙</a:t>
              </a: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r>
                <a:rPr lang="en-US" sz="1100" b="0" i="0">
                  <a:solidFill>
                    <a:schemeClr val="tx1"/>
                  </a:solidFill>
                  <a:effectLst/>
                  <a:latin typeface="Cambria Math" panose="02040503050406030204" pitchFamily="18" charset="0"/>
                  <a:ea typeface="Cambria Math" panose="02040503050406030204" pitchFamily="18" charset="0"/>
                  <a:cs typeface="+mn-cs"/>
                </a:rPr>
                <a:t>∙(𝑇_(𝑝,𝑗)−𝑇_𝑟𝑒𝑓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1539240</xdr:colOff>
      <xdr:row>115</xdr:row>
      <xdr:rowOff>198120</xdr:rowOff>
    </xdr:from>
    <xdr:ext cx="1473545" cy="182871"/>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xmlns="" id="{25C006BE-C1A8-48C8-96DD-8117180FB0DB}"/>
                </a:ext>
              </a:extLst>
            </xdr:cNvPr>
            <xdr:cNvSpPr txBox="1"/>
          </xdr:nvSpPr>
          <xdr:spPr>
            <a:xfrm>
              <a:off x="2560320" y="30495240"/>
              <a:ext cx="1473545"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3" name="TextBox 182">
              <a:extLst>
                <a:ext uri="{FF2B5EF4-FFF2-40B4-BE49-F238E27FC236}">
                  <a16:creationId xmlns:a16="http://schemas.microsoft.com/office/drawing/2014/main" id="{25C006BE-C1A8-48C8-96DD-8117180FB0DB}"/>
                </a:ext>
              </a:extLst>
            </xdr:cNvPr>
            <xdr:cNvSpPr txBox="1"/>
          </xdr:nvSpPr>
          <xdr:spPr>
            <a:xfrm>
              <a:off x="2560320" y="30495240"/>
              <a:ext cx="1473545" cy="18287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𝑉〗_(𝑇,𝑖,𝑗)=〖</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𝑉〗_(𝑝,𝑖,𝑗)+〖</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1722120</xdr:colOff>
      <xdr:row>119</xdr:row>
      <xdr:rowOff>266700</xdr:rowOff>
    </xdr:from>
    <xdr:ext cx="1991123" cy="189924"/>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xmlns="" id="{B366BDFC-FCCD-42E2-975F-D404267FE66B}"/>
                </a:ext>
              </a:extLst>
            </xdr:cNvPr>
            <xdr:cNvSpPr txBox="1"/>
          </xdr:nvSpPr>
          <xdr:spPr>
            <a:xfrm>
              <a:off x="2743200" y="32194500"/>
              <a:ext cx="1991123" cy="189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sSub>
                      <m:sSubPr>
                        <m:ctrlP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ctrlPr>
                      </m:sSubPr>
                      <m:e>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𝑉</m:t>
                        </m:r>
                      </m:e>
                      <m:sub>
                        <m:r>
                          <m:rPr>
                            <m:sty m:val="p"/>
                          </m:rPr>
                          <a:rPr lang="el-GR" sz="1100" b="0" i="1" strike="sngStrike" baseline="0">
                            <a:solidFill>
                              <a:srgbClr val="FF0000"/>
                            </a:solidFill>
                            <a:effectLst/>
                            <a:latin typeface="Cambria Math" panose="02040503050406030204" pitchFamily="18" charset="0"/>
                            <a:ea typeface="Cambria Math" panose="02040503050406030204" pitchFamily="18" charset="0"/>
                            <a:cs typeface="+mn-cs"/>
                          </a:rPr>
                          <m:t>η</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𝑖</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m:t>
                        </m:r>
                        <m:r>
                          <a:rPr lang="en-US" sz="1100" b="0" i="1" strike="sngStrike" baseline="0">
                            <a:solidFill>
                              <a:srgbClr val="FF0000"/>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4" name="TextBox 183">
              <a:extLst>
                <a:ext uri="{FF2B5EF4-FFF2-40B4-BE49-F238E27FC236}">
                  <a16:creationId xmlns:a16="http://schemas.microsoft.com/office/drawing/2014/main" id="{B366BDFC-FCCD-42E2-975F-D404267FE66B}"/>
                </a:ext>
              </a:extLst>
            </xdr:cNvPr>
            <xdr:cNvSpPr txBox="1"/>
          </xdr:nvSpPr>
          <xdr:spPr>
            <a:xfrm>
              <a:off x="2743200" y="32194500"/>
              <a:ext cx="1991123" cy="189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𝑉〗_(𝑎,𝑖,𝑗)^′+〖∆𝑉〗_(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r>
                <a:rPr lang="en-US" sz="1100" b="0" i="0" strike="sngStrike" baseline="0">
                  <a:solidFill>
                    <a:srgbClr val="FF0000"/>
                  </a:solidFill>
                  <a:effectLst/>
                  <a:latin typeface="Cambria Math" panose="02040503050406030204" pitchFamily="18" charset="0"/>
                  <a:ea typeface="Cambria Math" panose="02040503050406030204" pitchFamily="18" charset="0"/>
                  <a:cs typeface="+mn-cs"/>
                </a:rPr>
                <a:t>+〖∆𝑉〗_(</a:t>
              </a:r>
              <a:r>
                <a:rPr lang="el-GR" sz="1100" b="0" i="0" strike="sngStrike" baseline="0">
                  <a:solidFill>
                    <a:srgbClr val="FF0000"/>
                  </a:solidFill>
                  <a:effectLst/>
                  <a:latin typeface="Cambria Math" panose="02040503050406030204" pitchFamily="18" charset="0"/>
                  <a:ea typeface="Cambria Math" panose="02040503050406030204" pitchFamily="18" charset="0"/>
                  <a:cs typeface="+mn-cs"/>
                </a:rPr>
                <a:t>η</a:t>
              </a:r>
              <a:r>
                <a:rPr lang="en-US" sz="1100" b="0" i="0" strike="sngStrike" baseline="0">
                  <a:solidFill>
                    <a:srgbClr val="FF0000"/>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937260</xdr:colOff>
      <xdr:row>113</xdr:row>
      <xdr:rowOff>213360</xdr:rowOff>
    </xdr:from>
    <xdr:ext cx="2990049" cy="199798"/>
    <mc:AlternateContent xmlns:mc="http://schemas.openxmlformats.org/markup-compatibility/2006" xmlns:a14="http://schemas.microsoft.com/office/drawing/2010/main">
      <mc:Choice Requires="a14">
        <xdr:sp macro="" textlink="">
          <xdr:nvSpPr>
            <xdr:cNvPr id="185" name="TextBox 184">
              <a:extLst>
                <a:ext uri="{FF2B5EF4-FFF2-40B4-BE49-F238E27FC236}">
                  <a16:creationId xmlns:a16="http://schemas.microsoft.com/office/drawing/2014/main" xmlns="" id="{2F08906B-931C-4E4C-A0C5-7B0D286CC56D}"/>
                </a:ext>
              </a:extLst>
            </xdr:cNvPr>
            <xdr:cNvSpPr txBox="1"/>
          </xdr:nvSpPr>
          <xdr:spPr>
            <a:xfrm>
              <a:off x="1958340" y="29695140"/>
              <a:ext cx="2990049" cy="19979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m:rPr>
                            <m:sty m:val="p"/>
                          </m:rPr>
                          <a:rPr lang="el-GR" sz="1100" b="0" i="1">
                            <a:latin typeface="Cambria Math" panose="02040503050406030204" pitchFamily="18" charset="0"/>
                          </a:rPr>
                          <m:t>η</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up>
                        <m:r>
                          <a:rPr lang="en-US" sz="1100" b="0" i="1">
                            <a:latin typeface="Cambria Math" panose="02040503050406030204" pitchFamily="18" charset="0"/>
                          </a:rPr>
                          <m:t>′</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3</m:t>
                        </m:r>
                      </m:sup>
                    </m:sSubSup>
                    <m:r>
                      <a:rPr lang="en-US" sz="1100" b="0" i="1">
                        <a:latin typeface="Cambria Math" panose="02040503050406030204" pitchFamily="18" charset="0"/>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𝑏</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up>
                        <m:r>
                          <a:rPr lang="en-US" sz="1100" b="0" i="1">
                            <a:latin typeface="Cambria Math" panose="02040503050406030204" pitchFamily="18" charset="0"/>
                          </a:rPr>
                          <m:t>′</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r>
                      <a:rPr lang="el-GR" sz="1100" b="0" i="1">
                        <a:solidFill>
                          <a:schemeClr val="tx1"/>
                        </a:solidFill>
                        <a:effectLst/>
                        <a:latin typeface="Cambria Math" panose="02040503050406030204" pitchFamily="18" charset="0"/>
                        <a:ea typeface="+mn-ea"/>
                        <a:cs typeface="+mn-cs"/>
                      </a:rPr>
                      <m:t>𝛥</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5" name="TextBox 184">
              <a:extLst>
                <a:ext uri="{FF2B5EF4-FFF2-40B4-BE49-F238E27FC236}">
                  <a16:creationId xmlns:a16="http://schemas.microsoft.com/office/drawing/2014/main" id="{2F08906B-931C-4E4C-A0C5-7B0D286CC56D}"/>
                </a:ext>
              </a:extLst>
            </xdr:cNvPr>
            <xdr:cNvSpPr txBox="1"/>
          </xdr:nvSpPr>
          <xdr:spPr>
            <a:xfrm>
              <a:off x="1958340" y="29695140"/>
              <a:ext cx="2990049" cy="19979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a:t>
              </a:r>
              <a:r>
                <a:rPr lang="el-GR" sz="1100" b="0" i="0">
                  <a:latin typeface="Cambria Math" panose="02040503050406030204" pitchFamily="18" charset="0"/>
                </a:rPr>
                <a:t>η</a:t>
              </a:r>
              <a:r>
                <a:rPr lang="en-US" sz="1100" b="0" i="0">
                  <a:latin typeface="Cambria Math" panose="02040503050406030204" pitchFamily="18" charset="0"/>
                </a:rPr>
                <a:t>,𝑖,𝑗,𝑘)=𝑎_(𝑖,𝑘)^′</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𝑉〗_(𝑎,𝑖,𝑗)^3</a:t>
              </a:r>
              <a:r>
                <a:rPr lang="en-US" sz="1100" b="0" i="0">
                  <a:latin typeface="Cambria Math" panose="02040503050406030204" pitchFamily="18" charset="0"/>
                </a:rPr>
                <a:t>+𝑏_(𝑖,𝑘)^′</a:t>
              </a: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𝑉〗_(𝑎,𝑖,𝑗)^2+𝑐_(𝑖,𝑘)^′∙</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𝑉_(𝑎,𝑖,𝑗)</a:t>
              </a:r>
              <a:endParaRPr lang="en-US" sz="1100" b="0" i="1"/>
            </a:p>
          </xdr:txBody>
        </xdr:sp>
      </mc:Fallback>
    </mc:AlternateContent>
    <xdr:clientData/>
  </xdr:oneCellAnchor>
  <xdr:oneCellAnchor>
    <xdr:from>
      <xdr:col>2</xdr:col>
      <xdr:colOff>1195015</xdr:colOff>
      <xdr:row>107</xdr:row>
      <xdr:rowOff>227606</xdr:rowOff>
    </xdr:from>
    <xdr:ext cx="3638945" cy="198452"/>
    <mc:AlternateContent xmlns:mc="http://schemas.openxmlformats.org/markup-compatibility/2006" xmlns:a14="http://schemas.microsoft.com/office/drawing/2010/main">
      <mc:Choice Requires="a14">
        <xdr:sp macro="" textlink="">
          <xdr:nvSpPr>
            <xdr:cNvPr id="186" name="TextBox 185">
              <a:extLst>
                <a:ext uri="{FF2B5EF4-FFF2-40B4-BE49-F238E27FC236}">
                  <a16:creationId xmlns:a16="http://schemas.microsoft.com/office/drawing/2014/main" xmlns="" id="{0DBF37CE-0461-4507-8864-7D1931ACDB45}"/>
                </a:ext>
              </a:extLst>
            </xdr:cNvPr>
            <xdr:cNvSpPr txBox="1"/>
          </xdr:nvSpPr>
          <xdr:spPr>
            <a:xfrm>
              <a:off x="2216095" y="27263366"/>
              <a:ext cx="363894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𝑛𝑜𝑚</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𝑛𝑜𝑚</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6" name="TextBox 185">
              <a:extLst>
                <a:ext uri="{FF2B5EF4-FFF2-40B4-BE49-F238E27FC236}">
                  <a16:creationId xmlns:a16="http://schemas.microsoft.com/office/drawing/2014/main" id="{0DBF37CE-0461-4507-8864-7D1931ACDB45}"/>
                </a:ext>
              </a:extLst>
            </xdr:cNvPr>
            <xdr:cNvSpPr txBox="1"/>
          </xdr:nvSpPr>
          <xdr:spPr>
            <a:xfrm>
              <a:off x="2216095" y="27263366"/>
              <a:ext cx="363894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𝑃_(𝐷𝑆,𝑛𝑜𝑚,𝑖,𝑗)=𝑎_(𝑛𝑜𝑚,𝑖)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𝑏_(𝑛𝑜𝑚,𝑖)∙〖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𝑉〗_(𝑇,𝑖,𝑗)^2+𝑐_(𝑛𝑜𝑚,𝑖)∙〖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83820</xdr:colOff>
      <xdr:row>101</xdr:row>
      <xdr:rowOff>220980</xdr:rowOff>
    </xdr:from>
    <xdr:ext cx="2156168" cy="203197"/>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xmlns="" id="{50117168-CE35-49AF-9039-BBBF366C0C9D}"/>
                </a:ext>
              </a:extLst>
            </xdr:cNvPr>
            <xdr:cNvSpPr txBox="1"/>
          </xdr:nvSpPr>
          <xdr:spPr>
            <a:xfrm>
              <a:off x="1104900" y="24902160"/>
              <a:ext cx="2156168" cy="2031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sSub>
                          <m:sSubPr>
                            <m:ctrlPr>
                              <a:rPr lang="en-US" sz="1100" b="0" i="1">
                                <a:latin typeface="Cambria Math" panose="02040503050406030204" pitchFamily="18" charset="0"/>
                              </a:rPr>
                            </m:ctrlPr>
                          </m:sSubPr>
                          <m:e>
                            <m:r>
                              <a:rPr lang="en-US" sz="1100" b="0" i="1">
                                <a:latin typeface="Cambria Math" panose="02040503050406030204" pitchFamily="18" charset="0"/>
                              </a:rPr>
                              <m:t>𝑡𝑜𝑡𝑎𝑙</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r>
                              <a:rPr lang="en-US" sz="1100" b="0" i="1">
                                <a:latin typeface="Cambria Math" panose="02040503050406030204" pitchFamily="18" charset="0"/>
                              </a:rPr>
                              <m:t>,</m:t>
                            </m:r>
                            <m:r>
                              <a:rPr lang="en-US" sz="1100" b="0" i="1">
                                <a:latin typeface="Cambria Math" panose="02040503050406030204" pitchFamily="18" charset="0"/>
                              </a:rPr>
                              <m:t>𝑘</m:t>
                            </m:r>
                          </m:sub>
                        </m:sSub>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𝐷𝑆</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187" name="TextBox 186">
              <a:extLst>
                <a:ext uri="{FF2B5EF4-FFF2-40B4-BE49-F238E27FC236}">
                  <a16:creationId xmlns:a16="http://schemas.microsoft.com/office/drawing/2014/main" id="{50117168-CE35-49AF-9039-BBBF366C0C9D}"/>
                </a:ext>
              </a:extLst>
            </xdr:cNvPr>
            <xdr:cNvSpPr txBox="1"/>
          </xdr:nvSpPr>
          <xdr:spPr>
            <a:xfrm>
              <a:off x="1104900" y="24902160"/>
              <a:ext cx="2156168" cy="2031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𝑃_(〖𝑡𝑜𝑡𝑎𝑙〗_(𝑖,𝑗,𝑘) )=</a:t>
              </a:r>
              <a:r>
                <a:rPr lang="en-US" sz="1100" b="0" i="0">
                  <a:solidFill>
                    <a:schemeClr val="tx1"/>
                  </a:solidFill>
                  <a:effectLst/>
                  <a:latin typeface="Cambria Math" panose="02040503050406030204" pitchFamily="18" charset="0"/>
                  <a:ea typeface="+mn-ea"/>
                  <a:cs typeface="+mn-cs"/>
                </a:rPr>
                <a:t>𝑃_(〖𝐷𝑆〗_(𝑖,𝑗,𝑘) )+𝑃_(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,𝑖,𝑗,𝑘)+𝑃_(𝐻𝑇𝐸,𝑖,𝑗)</a:t>
              </a:r>
              <a:endParaRPr lang="en-US" sz="1100" b="0" i="1"/>
            </a:p>
          </xdr:txBody>
        </xdr:sp>
      </mc:Fallback>
    </mc:AlternateContent>
    <xdr:clientData/>
  </xdr:oneCellAnchor>
  <xdr:oneCellAnchor>
    <xdr:from>
      <xdr:col>2</xdr:col>
      <xdr:colOff>2171700</xdr:colOff>
      <xdr:row>77</xdr:row>
      <xdr:rowOff>243840</xdr:rowOff>
    </xdr:from>
    <xdr:ext cx="1469826" cy="204800"/>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xmlns="" id="{54A3A4A2-B3A7-4142-B3AB-F4FEF14B723F}"/>
                </a:ext>
              </a:extLst>
            </xdr:cNvPr>
            <xdr:cNvSpPr txBox="1"/>
          </xdr:nvSpPr>
          <xdr:spPr>
            <a:xfrm>
              <a:off x="3192780" y="13510260"/>
              <a:ext cx="1469826"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𝑍</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𝑀𝐸𝑃</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𝐴</m:t>
                                </m:r>
                              </m:e>
                              <m:sub>
                                <m:r>
                                  <a:rPr lang="en-US" sz="1100" b="0" i="1">
                                    <a:solidFill>
                                      <a:schemeClr val="tx1"/>
                                    </a:solidFill>
                                    <a:effectLst/>
                                    <a:latin typeface="Cambria Math" panose="02040503050406030204" pitchFamily="18" charset="0"/>
                                    <a:ea typeface="+mn-ea"/>
                                    <a:cs typeface="+mn-cs"/>
                                  </a:rPr>
                                  <m:t>0</m:t>
                                </m:r>
                              </m:sub>
                            </m:sSub>
                          </m:sub>
                        </m:sSub>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188" name="TextBox 187">
              <a:extLst>
                <a:ext uri="{FF2B5EF4-FFF2-40B4-BE49-F238E27FC236}">
                  <a16:creationId xmlns:a16="http://schemas.microsoft.com/office/drawing/2014/main" id="{54A3A4A2-B3A7-4142-B3AB-F4FEF14B723F}"/>
                </a:ext>
              </a:extLst>
            </xdr:cNvPr>
            <xdr:cNvSpPr txBox="1"/>
          </xdr:nvSpPr>
          <xdr:spPr>
            <a:xfrm>
              <a:off x="3192780" y="13510260"/>
              <a:ext cx="1469826" cy="2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𝑉〗_(𝑍,𝑖)^′=〖𝑃_𝑀𝐸𝑃∙𝑍_𝑖^′∙𝑉〗_(𝑇_(𝐴_0 ),𝑖)</a:t>
              </a:r>
              <a:endParaRPr lang="en-US" sz="1100" b="0" i="1"/>
            </a:p>
          </xdr:txBody>
        </xdr:sp>
      </mc:Fallback>
    </mc:AlternateContent>
    <xdr:clientData/>
  </xdr:oneCellAnchor>
  <xdr:oneCellAnchor>
    <xdr:from>
      <xdr:col>2</xdr:col>
      <xdr:colOff>1901862</xdr:colOff>
      <xdr:row>73</xdr:row>
      <xdr:rowOff>220084</xdr:rowOff>
    </xdr:from>
    <xdr:ext cx="2230354" cy="204480"/>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xmlns="" id="{4AD75C2A-F0BB-4C05-9029-923633089745}"/>
                </a:ext>
              </a:extLst>
            </xdr:cNvPr>
            <xdr:cNvSpPr txBox="1"/>
          </xdr:nvSpPr>
          <xdr:spPr>
            <a:xfrm>
              <a:off x="2922942" y="11855824"/>
              <a:ext cx="2230354" cy="2044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Sup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𝑡𝑜𝑡𝑎𝑙</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up>
                    </m:sSub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𝐴</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m:t>
                            </m:r>
                          </m:e>
                          <m:sub>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𝐴</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0</m:t>
                                </m:r>
                              </m:sub>
                            </m:sSub>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𝑖</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89" name="TextBox 188">
              <a:extLst>
                <a:ext uri="{FF2B5EF4-FFF2-40B4-BE49-F238E27FC236}">
                  <a16:creationId xmlns:a16="http://schemas.microsoft.com/office/drawing/2014/main" id="{4AD75C2A-F0BB-4C05-9029-923633089745}"/>
                </a:ext>
              </a:extLst>
            </xdr:cNvPr>
            <xdr:cNvSpPr txBox="1"/>
          </xdr:nvSpPr>
          <xdr:spPr>
            <a:xfrm>
              <a:off x="2922942" y="11855824"/>
              <a:ext cx="2230354" cy="2044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𝑉〗_(𝑡𝑜𝑡𝑎𝑙,𝑖,𝑗)^′=〖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𝑉〗_(𝑇_𝐴,𝑖,𝑗)+〖∆𝑉〗_(𝑇_(𝐴_0 ),𝑖)+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𝑉〗_(𝑍,𝑖)^′</a:t>
              </a:r>
              <a:endParaRPr lang="en-US" sz="1100" b="0" i="1">
                <a:solidFill>
                  <a:sysClr val="windowText" lastClr="000000"/>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1554480</xdr:colOff>
      <xdr:row>127</xdr:row>
      <xdr:rowOff>175260</xdr:rowOff>
    </xdr:from>
    <xdr:ext cx="2735580" cy="350520"/>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xmlns="" id="{40C069EC-A75D-4CFE-9965-2CA5947726D1}"/>
                </a:ext>
              </a:extLst>
            </xdr:cNvPr>
            <xdr:cNvSpPr txBox="1"/>
          </xdr:nvSpPr>
          <xdr:spPr>
            <a:xfrm>
              <a:off x="2575560" y="35394900"/>
              <a:ext cx="27355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rgbClr val="FF0000"/>
                        </a:solidFill>
                        <a:effectLst/>
                        <a:latin typeface="Cambria Math" panose="02040503050406030204" pitchFamily="18" charset="0"/>
                        <a:ea typeface="Cambria Math" panose="02040503050406030204" pitchFamily="18" charset="0"/>
                        <a:cs typeface="+mn-cs"/>
                      </a:rPr>
                      <m:t>+</m:t>
                    </m:r>
                    <m:sSub>
                      <m:sSubPr>
                        <m:ctrlPr>
                          <a:rPr lang="en-US" sz="1100" b="0" i="1">
                            <a:solidFill>
                              <a:srgbClr val="FF0000"/>
                            </a:solidFill>
                            <a:effectLst/>
                            <a:latin typeface="Cambria Math" panose="02040503050406030204" pitchFamily="18" charset="0"/>
                            <a:ea typeface="Cambria Math" panose="02040503050406030204" pitchFamily="18" charset="0"/>
                            <a:cs typeface="+mn-cs"/>
                          </a:rPr>
                        </m:ctrlPr>
                      </m:sSubPr>
                      <m:e>
                        <m:r>
                          <a:rPr lang="en-US" sz="1100" b="0" i="1">
                            <a:solidFill>
                              <a:srgbClr val="FF0000"/>
                            </a:solidFill>
                            <a:effectLst/>
                            <a:latin typeface="Cambria Math" panose="02040503050406030204" pitchFamily="18" charset="0"/>
                            <a:ea typeface="Cambria Math" panose="02040503050406030204" pitchFamily="18" charset="0"/>
                            <a:cs typeface="+mn-cs"/>
                          </a:rPr>
                          <m:t>𝑉</m:t>
                        </m:r>
                      </m:e>
                      <m:sub>
                        <m:r>
                          <a:rPr lang="en-US" sz="1100" b="0" i="1">
                            <a:solidFill>
                              <a:srgbClr val="FF0000"/>
                            </a:solidFill>
                            <a:effectLst/>
                            <a:latin typeface="Cambria Math" panose="02040503050406030204" pitchFamily="18" charset="0"/>
                            <a:ea typeface="Cambria Math" panose="02040503050406030204" pitchFamily="18" charset="0"/>
                            <a:cs typeface="+mn-cs"/>
                          </a:rPr>
                          <m:t>𝐶𝐹</m:t>
                        </m:r>
                        <m:r>
                          <a:rPr lang="en-US" sz="1100" b="0" i="1">
                            <a:solidFill>
                              <a:srgbClr val="FF0000"/>
                            </a:solidFill>
                            <a:effectLst/>
                            <a:latin typeface="Cambria Math" panose="02040503050406030204" pitchFamily="18" charset="0"/>
                            <a:ea typeface="Cambria Math" panose="02040503050406030204" pitchFamily="18" charset="0"/>
                            <a:cs typeface="+mn-cs"/>
                          </a:rPr>
                          <m:t>,</m:t>
                        </m:r>
                        <m:r>
                          <a:rPr lang="en-US" sz="1100" b="0" i="1">
                            <a:solidFill>
                              <a:srgbClr val="FF0000"/>
                            </a:solidFill>
                            <a:effectLst/>
                            <a:latin typeface="Cambria Math" panose="02040503050406030204" pitchFamily="18" charset="0"/>
                            <a:ea typeface="Cambria Math" panose="02040503050406030204" pitchFamily="18" charset="0"/>
                            <a:cs typeface="+mn-cs"/>
                          </a:rPr>
                          <m:t>𝑖</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90" name="TextBox 189">
              <a:extLst>
                <a:ext uri="{FF2B5EF4-FFF2-40B4-BE49-F238E27FC236}">
                  <a16:creationId xmlns:a16="http://schemas.microsoft.com/office/drawing/2014/main" id="{40C069EC-A75D-4CFE-9965-2CA5947726D1}"/>
                </a:ext>
              </a:extLst>
            </xdr:cNvPr>
            <xdr:cNvSpPr txBox="1"/>
          </xdr:nvSpPr>
          <xdr:spPr>
            <a:xfrm>
              <a:off x="2575560" y="35394900"/>
              <a:ext cx="27355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𝑉〗_(𝑇_𝑟𝑒𝑓,𝑖)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〖∆𝑉〗_(𝑝_0,𝑖)+〖∆𝑉〗_(𝑎,𝑖)</a:t>
              </a:r>
              <a:r>
                <a:rPr lang="en-US" sz="1100" b="0" i="0">
                  <a:solidFill>
                    <a:srgbClr val="FF0000"/>
                  </a:solidFill>
                  <a:effectLst/>
                  <a:latin typeface="Cambria Math" panose="02040503050406030204" pitchFamily="18" charset="0"/>
                  <a:ea typeface="Cambria Math" panose="02040503050406030204" pitchFamily="18" charset="0"/>
                  <a:cs typeface="+mn-cs"/>
                </a:rPr>
                <a:t>+𝑉_(𝐶𝐹,𝑖)</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1965960</xdr:colOff>
      <xdr:row>131</xdr:row>
      <xdr:rowOff>198120</xdr:rowOff>
    </xdr:from>
    <xdr:ext cx="1767407" cy="196849"/>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xmlns="" id="{1C211B67-AA6D-48B4-8962-974A467A52E6}"/>
                </a:ext>
              </a:extLst>
            </xdr:cNvPr>
            <xdr:cNvSpPr txBox="1"/>
          </xdr:nvSpPr>
          <xdr:spPr>
            <a:xfrm>
              <a:off x="2987040" y="37048440"/>
              <a:ext cx="1767407"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91" name="TextBox 190">
              <a:extLst>
                <a:ext uri="{FF2B5EF4-FFF2-40B4-BE49-F238E27FC236}">
                  <a16:creationId xmlns:a16="http://schemas.microsoft.com/office/drawing/2014/main" id="{1C211B67-AA6D-48B4-8962-974A467A52E6}"/>
                </a:ext>
              </a:extLst>
            </xdr:cNvPr>
            <xdr:cNvSpPr txBox="1"/>
          </xdr:nvSpPr>
          <xdr:spPr>
            <a:xfrm>
              <a:off x="2987040" y="37048440"/>
              <a:ext cx="1767407"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𝑉_(𝑎_0,𝑖)∙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1950720</xdr:colOff>
      <xdr:row>129</xdr:row>
      <xdr:rowOff>198120</xdr:rowOff>
    </xdr:from>
    <xdr:ext cx="1764970" cy="196849"/>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xmlns="" id="{DE826A49-91D2-45F9-B67A-636D98BE0AF5}"/>
                </a:ext>
              </a:extLst>
            </xdr:cNvPr>
            <xdr:cNvSpPr txBox="1"/>
          </xdr:nvSpPr>
          <xdr:spPr>
            <a:xfrm>
              <a:off x="2971800" y="36233100"/>
              <a:ext cx="1764970"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92" name="TextBox 191">
              <a:extLst>
                <a:ext uri="{FF2B5EF4-FFF2-40B4-BE49-F238E27FC236}">
                  <a16:creationId xmlns:a16="http://schemas.microsoft.com/office/drawing/2014/main" id="{DE826A49-91D2-45F9-B67A-636D98BE0AF5}"/>
                </a:ext>
              </a:extLst>
            </xdr:cNvPr>
            <xdr:cNvSpPr txBox="1"/>
          </xdr:nvSpPr>
          <xdr:spPr>
            <a:xfrm>
              <a:off x="2971800" y="36233100"/>
              <a:ext cx="1764970"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𝑉_(𝑝_0,𝑖)∙</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1527976</xdr:colOff>
      <xdr:row>103</xdr:row>
      <xdr:rowOff>97734</xdr:rowOff>
    </xdr:from>
    <xdr:ext cx="3021725" cy="397353"/>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xmlns="" id="{69C55FF3-955C-4E04-89EE-8C45CE23ACBE}"/>
                </a:ext>
              </a:extLst>
            </xdr:cNvPr>
            <xdr:cNvSpPr txBox="1"/>
          </xdr:nvSpPr>
          <xdr:spPr>
            <a:xfrm>
              <a:off x="2549056" y="25594254"/>
              <a:ext cx="3021725" cy="397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𝑆𝐺</m:t>
                        </m:r>
                      </m:e>
                      <m:sub>
                        <m:r>
                          <a:rPr lang="en-US" sz="1100" b="0" i="1">
                            <a:solidFill>
                              <a:sysClr val="windowText" lastClr="000000"/>
                            </a:solidFill>
                            <a:latin typeface="Cambria Math" panose="02040503050406030204" pitchFamily="18" charset="0"/>
                            <a:ea typeface="Cambria Math" panose="02040503050406030204" pitchFamily="18" charset="0"/>
                          </a:rPr>
                          <m:t>𝑖</m:t>
                        </m:r>
                      </m:sub>
                      <m:sup>
                        <m:r>
                          <a:rPr lang="en-US" sz="1100" b="0" i="1">
                            <a:solidFill>
                              <a:sysClr val="windowText" lastClr="000000"/>
                            </a:solidFill>
                            <a:latin typeface="Cambria Math" panose="02040503050406030204" pitchFamily="18" charset="0"/>
                            <a:ea typeface="Cambria Math" panose="02040503050406030204" pitchFamily="18" charset="0"/>
                          </a:rPr>
                          <m:t>′</m:t>
                        </m:r>
                      </m:sup>
                    </m:sSub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𝑗</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93" name="TextBox 192">
              <a:extLst>
                <a:ext uri="{FF2B5EF4-FFF2-40B4-BE49-F238E27FC236}">
                  <a16:creationId xmlns:a16="http://schemas.microsoft.com/office/drawing/2014/main" id="{69C55FF3-955C-4E04-89EE-8C45CE23ACBE}"/>
                </a:ext>
              </a:extLst>
            </xdr:cNvPr>
            <xdr:cNvSpPr txBox="1"/>
          </xdr:nvSpPr>
          <xdr:spPr>
            <a:xfrm>
              <a:off x="2549056" y="25594254"/>
              <a:ext cx="3021725" cy="397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𝑃_(𝐻𝑇𝐸,𝑖,𝑗)</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〖𝑆𝐺〗_𝑖^′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a:t>
              </a:r>
              <a:r>
                <a:rPr lang="en-US" sz="1100" b="0" i="0">
                  <a:latin typeface="Cambria Math" panose="02040503050406030204" pitchFamily="18" charset="0"/>
                  <a:ea typeface="Cambria Math" panose="02040503050406030204" pitchFamily="18" charset="0"/>
                </a:rPr>
                <a:t>𝑇_(𝑎,𝑖,𝑗)−𝑇_𝑟𝑒𝑓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1747962</xdr:colOff>
      <xdr:row>155</xdr:row>
      <xdr:rowOff>128546</xdr:rowOff>
    </xdr:from>
    <xdr:ext cx="2036583" cy="344453"/>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xmlns="" id="{0FE48EDA-CFFB-4B37-A007-8782F9A289C4}"/>
                </a:ext>
              </a:extLst>
            </xdr:cNvPr>
            <xdr:cNvSpPr txBox="1"/>
          </xdr:nvSpPr>
          <xdr:spPr>
            <a:xfrm>
              <a:off x="2769042" y="47662106"/>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𝑇𝑋</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𝑅𝐴</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2</m:t>
                            </m:r>
                          </m:sup>
                        </m:sSubSup>
                        <m:r>
                          <a:rPr lang="en-US" sz="1100" b="0" i="1">
                            <a:latin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𝐴𝑇𝐸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𝐿𝑃𝐸</m:t>
                            </m:r>
                          </m:sub>
                          <m:sup>
                            <m:r>
                              <a:rPr lang="en-US" sz="1100" b="0" i="1">
                                <a:latin typeface="Cambria Math" panose="02040503050406030204" pitchFamily="18" charset="0"/>
                              </a:rPr>
                              <m:t>2</m:t>
                            </m:r>
                          </m:sup>
                        </m:sSubSup>
                      </m:e>
                    </m:rad>
                  </m:oMath>
                </m:oMathPara>
              </a14:m>
              <a:endParaRPr lang="en-US" sz="1100"/>
            </a:p>
          </xdr:txBody>
        </xdr:sp>
      </mc:Choice>
      <mc:Fallback xmlns="">
        <xdr:sp macro="" textlink="">
          <xdr:nvSpPr>
            <xdr:cNvPr id="194" name="TextBox 193">
              <a:extLst>
                <a:ext uri="{FF2B5EF4-FFF2-40B4-BE49-F238E27FC236}">
                  <a16:creationId xmlns:a16="http://schemas.microsoft.com/office/drawing/2014/main" id="{0FE48EDA-CFFB-4B37-A007-8782F9A289C4}"/>
                </a:ext>
              </a:extLst>
            </xdr:cNvPr>
            <xdr:cNvSpPr txBox="1"/>
          </xdr:nvSpPr>
          <xdr:spPr>
            <a:xfrm>
              <a:off x="2769042" y="47662106"/>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𝑃_(𝑇𝑋,𝑖,𝑗)=√(𝑃_(𝑅𝐴,𝑖,𝑗)^2+</a:t>
              </a:r>
              <a:r>
                <a:rPr lang="en-US" sz="1100" b="0" i="0">
                  <a:solidFill>
                    <a:schemeClr val="tx1"/>
                  </a:solidFill>
                  <a:effectLst/>
                  <a:latin typeface="Cambria Math" panose="02040503050406030204" pitchFamily="18" charset="0"/>
                  <a:ea typeface="+mn-ea"/>
                  <a:cs typeface="+mn-cs"/>
                </a:rPr>
                <a:t>𝑃_(𝐴𝑇𝐸,𝑖,𝑗)^2+</a:t>
              </a:r>
              <a:r>
                <a:rPr lang="en-US" sz="1100" b="0" i="0">
                  <a:latin typeface="Cambria Math" panose="02040503050406030204" pitchFamily="18" charset="0"/>
                </a:rPr>
                <a:t>𝑃_𝐿𝑃𝐸^2 )</a:t>
              </a:r>
              <a:endParaRPr lang="en-US" sz="1100"/>
            </a:p>
          </xdr:txBody>
        </xdr:sp>
      </mc:Fallback>
    </mc:AlternateContent>
    <xdr:clientData/>
  </xdr:oneCellAnchor>
  <xdr:oneCellAnchor>
    <xdr:from>
      <xdr:col>2</xdr:col>
      <xdr:colOff>2078643</xdr:colOff>
      <xdr:row>69</xdr:row>
      <xdr:rowOff>83020</xdr:rowOff>
    </xdr:from>
    <xdr:ext cx="1816523" cy="346570"/>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xmlns="" id="{F346406B-B9D1-4FB5-9405-F19B81AB5A75}"/>
                </a:ext>
              </a:extLst>
            </xdr:cNvPr>
            <xdr:cNvSpPr txBox="1"/>
          </xdr:nvSpPr>
          <xdr:spPr>
            <a:xfrm>
              <a:off x="3099723" y="10133800"/>
              <a:ext cx="1816523"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𝑣𝑎𝑝</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𝐵</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num>
                      <m:den>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𝐴</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𝑙𝑜𝑔</m:t>
                            </m:r>
                          </m:e>
                          <m:sub>
                            <m:r>
                              <a:rPr lang="en-US" sz="1100" b="0" i="1">
                                <a:solidFill>
                                  <a:schemeClr val="tx1"/>
                                </a:solidFill>
                                <a:effectLst/>
                                <a:latin typeface="Cambria Math" panose="02040503050406030204" pitchFamily="18" charset="0"/>
                                <a:ea typeface="Cambria Math" panose="02040503050406030204" pitchFamily="18" charset="0"/>
                                <a:cs typeface="+mn-cs"/>
                              </a:rPr>
                              <m:t>10</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𝑚𝑖𝑛</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 </m:t>
                        </m:r>
                      </m:den>
                    </m:f>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𝐶</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195" name="TextBox 194">
              <a:extLst>
                <a:ext uri="{FF2B5EF4-FFF2-40B4-BE49-F238E27FC236}">
                  <a16:creationId xmlns:a16="http://schemas.microsoft.com/office/drawing/2014/main" id="{F346406B-B9D1-4FB5-9405-F19B81AB5A75}"/>
                </a:ext>
              </a:extLst>
            </xdr:cNvPr>
            <xdr:cNvSpPr txBox="1"/>
          </xdr:nvSpPr>
          <xdr:spPr>
            <a:xfrm>
              <a:off x="3099723" y="10133800"/>
              <a:ext cx="1816523"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𝑇_𝑣𝑎𝑝</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𝐵_𝑖  )/(𝐴_𝑖−〖𝑙𝑜𝑔〗_10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𝑃_𝑚𝑖𝑛 )</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𝐶_𝑖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1550670</xdr:colOff>
      <xdr:row>81</xdr:row>
      <xdr:rowOff>213360</xdr:rowOff>
    </xdr:from>
    <xdr:ext cx="2778004" cy="195118"/>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xmlns="" id="{D8B9B11D-1BB0-4F40-84B2-B3BF9AAF2C6E}"/>
                </a:ext>
              </a:extLst>
            </xdr:cNvPr>
            <xdr:cNvSpPr txBox="1"/>
          </xdr:nvSpPr>
          <xdr:spPr>
            <a:xfrm>
              <a:off x="2571750" y="16741140"/>
              <a:ext cx="2778004"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𝑠𝑡𝑎𝑡𝑖𝑐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𝑠𝑡𝑎𝑡𝑖𝑐</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𝑑𝑒𝑠𝑖𝑔𝑛</m:t>
                            </m:r>
                          </m:sub>
                        </m:sSub>
                      </m:e>
                    </m:d>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𝑈𝑅𝑉</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196" name="TextBox 195">
              <a:extLst>
                <a:ext uri="{FF2B5EF4-FFF2-40B4-BE49-F238E27FC236}">
                  <a16:creationId xmlns:a16="http://schemas.microsoft.com/office/drawing/2014/main" id="{D8B9B11D-1BB0-4F40-84B2-B3BF9AAF2C6E}"/>
                </a:ext>
              </a:extLst>
            </xdr:cNvPr>
            <xdr:cNvSpPr txBox="1"/>
          </xdr:nvSpPr>
          <xdr:spPr>
            <a:xfrm>
              <a:off x="2571750" y="16741140"/>
              <a:ext cx="2778004"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𝑃_𝑚𝑎𝑥=𝑚𝑎𝑥(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𝑃_(𝑠𝑡𝑎𝑡𝑖𝑐,𝑚𝑎𝑥),𝑃_(𝑠𝑡𝑎𝑡𝑖𝑐,𝑑𝑒𝑠𝑖𝑔𝑛) )+𝑃_𝑈𝑅𝑉</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1143000</xdr:colOff>
      <xdr:row>83</xdr:row>
      <xdr:rowOff>198120</xdr:rowOff>
    </xdr:from>
    <xdr:ext cx="3581173" cy="197426"/>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xmlns="" id="{8FE56603-722F-4FF5-B466-4444DBDDAC75}"/>
                </a:ext>
              </a:extLst>
            </xdr:cNvPr>
            <xdr:cNvSpPr txBox="1"/>
          </xdr:nvSpPr>
          <xdr:spPr>
            <a:xfrm>
              <a:off x="2164080" y="17541240"/>
              <a:ext cx="3581173"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e>
                    </m:d>
                  </m:oMath>
                </m:oMathPara>
              </a14:m>
              <a:endParaRPr lang="en-US" sz="1100"/>
            </a:p>
          </xdr:txBody>
        </xdr:sp>
      </mc:Choice>
      <mc:Fallback xmlns="">
        <xdr:sp macro="" textlink="">
          <xdr:nvSpPr>
            <xdr:cNvPr id="197" name="TextBox 196">
              <a:extLst>
                <a:ext uri="{FF2B5EF4-FFF2-40B4-BE49-F238E27FC236}">
                  <a16:creationId xmlns:a16="http://schemas.microsoft.com/office/drawing/2014/main" id="{8FE56603-722F-4FF5-B466-4444DBDDAC75}"/>
                </a:ext>
              </a:extLst>
            </xdr:cNvPr>
            <xdr:cNvSpPr txBox="1"/>
          </xdr:nvSpPr>
          <xdr:spPr>
            <a:xfrm>
              <a:off x="2164080" y="17541240"/>
              <a:ext cx="3581173"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𝑇_𝑚𝑖𝑛=𝑚𝑖𝑛(𝑇_(𝑝,𝐻,𝑚𝑖𝑛),</a:t>
              </a:r>
              <a:r>
                <a:rPr lang="en-US" sz="1100" b="0" i="0">
                  <a:solidFill>
                    <a:schemeClr val="tx1"/>
                  </a:solidFill>
                  <a:effectLst/>
                  <a:latin typeface="Cambria Math" panose="02040503050406030204" pitchFamily="18" charset="0"/>
                  <a:ea typeface="+mn-ea"/>
                  <a:cs typeface="+mn-cs"/>
                </a:rPr>
                <a:t>𝑇_(𝑝,𝐻,𝑑𝑒𝑠𝑖𝑔𝑛),𝑇_(𝑝,𝐿,𝑚𝑖𝑛),𝑇_(𝑃,𝐿,𝑑𝑒𝑠𝑖𝑔𝑛),𝑇_(𝑎,𝑚𝑖𝑛) )</a:t>
              </a:r>
              <a:endParaRPr lang="en-US" sz="1100"/>
            </a:p>
          </xdr:txBody>
        </xdr:sp>
      </mc:Fallback>
    </mc:AlternateContent>
    <xdr:clientData/>
  </xdr:oneCellAnchor>
  <xdr:oneCellAnchor>
    <xdr:from>
      <xdr:col>2</xdr:col>
      <xdr:colOff>1196340</xdr:colOff>
      <xdr:row>85</xdr:row>
      <xdr:rowOff>175260</xdr:rowOff>
    </xdr:from>
    <xdr:ext cx="3600858" cy="197426"/>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xmlns="" id="{F5AC6C4D-C494-49F7-ABA5-E7D71D81955C}"/>
                </a:ext>
              </a:extLst>
            </xdr:cNvPr>
            <xdr:cNvSpPr txBox="1"/>
          </xdr:nvSpPr>
          <xdr:spPr>
            <a:xfrm>
              <a:off x="2217420" y="18333720"/>
              <a:ext cx="36008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rPr>
                        </m:ctrlPr>
                      </m:sSubPr>
                      <m:e>
                        <m:r>
                          <a:rPr lang="en-US" sz="1100" b="0" i="1">
                            <a:solidFill>
                              <a:sysClr val="windowText" lastClr="000000"/>
                            </a:solidFill>
                            <a:latin typeface="Cambria Math" panose="02040503050406030204" pitchFamily="18" charset="0"/>
                          </a:rPr>
                          <m:t>𝑇</m:t>
                        </m:r>
                      </m:e>
                      <m:sub>
                        <m:r>
                          <a:rPr lang="en-US" sz="1100" b="0" i="1">
                            <a:solidFill>
                              <a:sysClr val="windowText" lastClr="000000"/>
                            </a:solidFill>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𝑚𝑎𝑥</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e>
                    </m:d>
                  </m:oMath>
                </m:oMathPara>
              </a14:m>
              <a:endParaRPr lang="en-US" sz="1100"/>
            </a:p>
          </xdr:txBody>
        </xdr:sp>
      </mc:Choice>
      <mc:Fallback xmlns="">
        <xdr:sp macro="" textlink="">
          <xdr:nvSpPr>
            <xdr:cNvPr id="198" name="TextBox 197">
              <a:extLst>
                <a:ext uri="{FF2B5EF4-FFF2-40B4-BE49-F238E27FC236}">
                  <a16:creationId xmlns:a16="http://schemas.microsoft.com/office/drawing/2014/main" id="{F5AC6C4D-C494-49F7-ABA5-E7D71D81955C}"/>
                </a:ext>
              </a:extLst>
            </xdr:cNvPr>
            <xdr:cNvSpPr txBox="1"/>
          </xdr:nvSpPr>
          <xdr:spPr>
            <a:xfrm>
              <a:off x="2217420" y="18333720"/>
              <a:ext cx="36008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rPr>
                <a:t>𝑇_𝑚𝑎𝑥</a:t>
              </a:r>
              <a:r>
                <a:rPr lang="en-US" sz="1100" b="0" i="0">
                  <a:latin typeface="Cambria Math" panose="02040503050406030204" pitchFamily="18" charset="0"/>
                </a:rPr>
                <a:t>=𝑚𝑎𝑥(𝑇_(𝑝,𝐻,𝑚𝑎𝑥),</a:t>
              </a:r>
              <a:r>
                <a:rPr lang="en-US" sz="1100" b="0" i="0">
                  <a:solidFill>
                    <a:schemeClr val="tx1"/>
                  </a:solidFill>
                  <a:effectLst/>
                  <a:latin typeface="Cambria Math" panose="02040503050406030204" pitchFamily="18" charset="0"/>
                  <a:ea typeface="+mn-ea"/>
                  <a:cs typeface="+mn-cs"/>
                </a:rPr>
                <a:t>𝑇_(𝑝,𝐻,𝑑𝑒𝑠𝑖𝑔𝑛),𝑇_(𝑝,𝐿,𝑚𝑖𝑛),𝑇_(𝑝,𝐿,𝑑𝑒𝑠𝑖𝑔𝑛),𝑇_(𝑎,𝑚𝑎𝑥) )</a:t>
              </a:r>
              <a:endParaRPr lang="en-US" sz="1100"/>
            </a:p>
          </xdr:txBody>
        </xdr:sp>
      </mc:Fallback>
    </mc:AlternateContent>
    <xdr:clientData/>
  </xdr:oneCellAnchor>
  <xdr:oneCellAnchor>
    <xdr:from>
      <xdr:col>2</xdr:col>
      <xdr:colOff>1790700</xdr:colOff>
      <xdr:row>79</xdr:row>
      <xdr:rowOff>167640</xdr:rowOff>
    </xdr:from>
    <xdr:ext cx="2229648" cy="195118"/>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xmlns="" id="{05960FEA-1FB0-4363-85C0-D80ED0D13233}"/>
                </a:ext>
              </a:extLst>
            </xdr:cNvPr>
            <xdr:cNvSpPr txBox="1"/>
          </xdr:nvSpPr>
          <xdr:spPr>
            <a:xfrm>
              <a:off x="2811780" y="15880080"/>
              <a:ext cx="2229648"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solidFill>
                                  <a:sysClr val="windowText" lastClr="000000"/>
                                </a:solidFill>
                                <a:latin typeface="Cambria Math" panose="02040503050406030204" pitchFamily="18" charset="0"/>
                              </a:rPr>
                            </m:ctrlPr>
                          </m:sSubPr>
                          <m:e>
                            <m:r>
                              <a:rPr lang="en-US" sz="1100" b="0" i="1">
                                <a:solidFill>
                                  <a:sysClr val="windowText" lastClr="000000"/>
                                </a:solidFill>
                                <a:latin typeface="Cambria Math" panose="02040503050406030204" pitchFamily="18" charset="0"/>
                              </a:rPr>
                              <m:t>𝑃</m:t>
                            </m:r>
                          </m:e>
                          <m:sub>
                            <m:r>
                              <a:rPr lang="en-US" sz="1100" b="0" i="1">
                                <a:solidFill>
                                  <a:sysClr val="windowText" lastClr="000000"/>
                                </a:solidFill>
                                <a:latin typeface="Cambria Math" panose="02040503050406030204" pitchFamily="18" charset="0"/>
                              </a:rPr>
                              <m:t>𝑠𝑡𝑎𝑡𝑖𝑐</m:t>
                            </m:r>
                            <m:r>
                              <a:rPr lang="en-US" sz="1100" b="0" i="1">
                                <a:solidFill>
                                  <a:sysClr val="windowText" lastClr="000000"/>
                                </a:solidFill>
                                <a:latin typeface="Cambria Math" panose="02040503050406030204" pitchFamily="18" charset="0"/>
                              </a:rPr>
                              <m:t>,</m:t>
                            </m:r>
                            <m:r>
                              <a:rPr lang="en-US" sz="1100" b="0" i="1">
                                <a:solidFill>
                                  <a:sysClr val="windowText" lastClr="000000"/>
                                </a:solidFill>
                                <a:latin typeface="Cambria Math" panose="02040503050406030204" pitchFamily="18" charset="0"/>
                              </a:rPr>
                              <m:t>𝑚𝑖𝑛</m:t>
                            </m:r>
                          </m:sub>
                        </m:sSub>
                        <m:r>
                          <a:rPr lang="en-US" sz="1100" b="0" i="1">
                            <a:solidFill>
                              <a:sysClr val="windowText" lastClr="000000"/>
                            </a:solidFill>
                            <a:latin typeface="Cambria Math" panose="02040503050406030204" pitchFamily="18" charset="0"/>
                          </a:rPr>
                          <m:t>,</m:t>
                        </m:r>
                        <m:sSub>
                          <m:sSubPr>
                            <m:ctrlPr>
                              <a:rPr lang="en-US" sz="1100" b="0" i="1">
                                <a:solidFill>
                                  <a:sysClr val="windowText" lastClr="000000"/>
                                </a:solidFill>
                                <a:effectLst/>
                                <a:latin typeface="Cambria Math" panose="02040503050406030204" pitchFamily="18" charset="0"/>
                                <a:ea typeface="+mn-ea"/>
                                <a:cs typeface="+mn-cs"/>
                              </a:rPr>
                            </m:ctrlPr>
                          </m:sSubPr>
                          <m:e>
                            <m:r>
                              <a:rPr lang="en-US" sz="1100" b="0" i="1">
                                <a:solidFill>
                                  <a:sysClr val="windowText" lastClr="000000"/>
                                </a:solidFill>
                                <a:effectLst/>
                                <a:latin typeface="Cambria Math" panose="02040503050406030204" pitchFamily="18" charset="0"/>
                                <a:ea typeface="+mn-ea"/>
                                <a:cs typeface="+mn-cs"/>
                              </a:rPr>
                              <m:t>𝑃</m:t>
                            </m:r>
                          </m:e>
                          <m:sub>
                            <m:r>
                              <a:rPr lang="en-US" sz="1100" b="0" i="1">
                                <a:solidFill>
                                  <a:sysClr val="windowText" lastClr="000000"/>
                                </a:solidFill>
                                <a:effectLst/>
                                <a:latin typeface="Cambria Math" panose="02040503050406030204" pitchFamily="18" charset="0"/>
                                <a:ea typeface="+mn-ea"/>
                                <a:cs typeface="+mn-cs"/>
                              </a:rPr>
                              <m:t>𝑠𝑡𝑎𝑡𝑖𝑐</m:t>
                            </m:r>
                            <m:r>
                              <a:rPr lang="en-US" sz="1100" b="0" i="1">
                                <a:solidFill>
                                  <a:sysClr val="windowText" lastClr="000000"/>
                                </a:solidFill>
                                <a:effectLst/>
                                <a:latin typeface="Cambria Math" panose="02040503050406030204" pitchFamily="18" charset="0"/>
                                <a:ea typeface="+mn-ea"/>
                                <a:cs typeface="+mn-cs"/>
                              </a:rPr>
                              <m:t>,</m:t>
                            </m:r>
                            <m:r>
                              <a:rPr lang="en-US" sz="1100" b="0" i="1">
                                <a:solidFill>
                                  <a:sysClr val="windowText" lastClr="000000"/>
                                </a:solidFill>
                                <a:effectLst/>
                                <a:latin typeface="Cambria Math" panose="02040503050406030204" pitchFamily="18" charset="0"/>
                                <a:ea typeface="+mn-ea"/>
                                <a:cs typeface="+mn-cs"/>
                              </a:rPr>
                              <m:t>𝑑𝑒𝑠𝑖𝑔𝑛</m:t>
                            </m:r>
                          </m:sub>
                        </m:sSub>
                      </m:e>
                    </m:d>
                  </m:oMath>
                </m:oMathPara>
              </a14:m>
              <a:endParaRPr lang="en-US" sz="1100"/>
            </a:p>
          </xdr:txBody>
        </xdr:sp>
      </mc:Choice>
      <mc:Fallback xmlns="">
        <xdr:sp macro="" textlink="">
          <xdr:nvSpPr>
            <xdr:cNvPr id="199" name="TextBox 198">
              <a:extLst>
                <a:ext uri="{FF2B5EF4-FFF2-40B4-BE49-F238E27FC236}">
                  <a16:creationId xmlns:a16="http://schemas.microsoft.com/office/drawing/2014/main" id="{05960FEA-1FB0-4363-85C0-D80ED0D13233}"/>
                </a:ext>
              </a:extLst>
            </xdr:cNvPr>
            <xdr:cNvSpPr txBox="1"/>
          </xdr:nvSpPr>
          <xdr:spPr>
            <a:xfrm>
              <a:off x="2811780" y="15880080"/>
              <a:ext cx="2229648"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𝑃_𝑚𝑖𝑛=𝑚𝑖𝑛(</a:t>
              </a:r>
              <a:r>
                <a:rPr lang="en-US" sz="1100" b="0" i="0">
                  <a:solidFill>
                    <a:sysClr val="windowText" lastClr="000000"/>
                  </a:solidFill>
                  <a:latin typeface="Cambria Math" panose="02040503050406030204" pitchFamily="18" charset="0"/>
                </a:rPr>
                <a:t>𝑃_(𝑠𝑡𝑎𝑡𝑖𝑐,𝑚𝑖𝑛),</a:t>
              </a:r>
              <a:r>
                <a:rPr lang="en-US" sz="1100" b="0" i="0">
                  <a:solidFill>
                    <a:sysClr val="windowText" lastClr="000000"/>
                  </a:solidFill>
                  <a:effectLst/>
                  <a:latin typeface="Cambria Math" panose="02040503050406030204" pitchFamily="18" charset="0"/>
                  <a:ea typeface="+mn-ea"/>
                  <a:cs typeface="+mn-cs"/>
                </a:rPr>
                <a:t>𝑃_(𝑠𝑡𝑎𝑡𝑖𝑐,𝑑𝑒𝑠𝑖𝑔𝑛) )</a:t>
              </a:r>
              <a:endParaRPr lang="en-US" sz="1100"/>
            </a:p>
          </xdr:txBody>
        </xdr:sp>
      </mc:Fallback>
    </mc:AlternateContent>
    <xdr:clientData/>
  </xdr:oneCellAnchor>
  <xdr:oneCellAnchor>
    <xdr:from>
      <xdr:col>2</xdr:col>
      <xdr:colOff>2011680</xdr:colOff>
      <xdr:row>91</xdr:row>
      <xdr:rowOff>175260</xdr:rowOff>
    </xdr:from>
    <xdr:ext cx="1798441" cy="176972"/>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xmlns="" id="{F142C5DD-5C20-496A-9886-F013A64D5E36}"/>
                </a:ext>
              </a:extLst>
            </xdr:cNvPr>
            <xdr:cNvSpPr txBox="1"/>
          </xdr:nvSpPr>
          <xdr:spPr>
            <a:xfrm>
              <a:off x="3032760" y="20779740"/>
              <a:ext cx="179844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𝑠𝑡𝑎𝑡𝑖𝑐</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𝑠𝑡𝑎𝑡𝑖𝑐</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0" name="TextBox 199">
              <a:extLst>
                <a:ext uri="{FF2B5EF4-FFF2-40B4-BE49-F238E27FC236}">
                  <a16:creationId xmlns:a16="http://schemas.microsoft.com/office/drawing/2014/main" id="{F142C5DD-5C20-496A-9886-F013A64D5E36}"/>
                </a:ext>
              </a:extLst>
            </xdr:cNvPr>
            <xdr:cNvSpPr txBox="1"/>
          </xdr:nvSpPr>
          <xdr:spPr>
            <a:xfrm>
              <a:off x="3032760" y="20779740"/>
              <a:ext cx="179844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𝑃_(𝑠𝑡𝑎𝑡𝑖𝑐,𝑛𝑜𝑟𝑚)=0.7</a:t>
              </a:r>
              <a:r>
                <a:rPr lang="en-US" sz="1100" b="0" i="0">
                  <a:latin typeface="Cambria Math" panose="02040503050406030204" pitchFamily="18" charset="0"/>
                  <a:ea typeface="Cambria Math" panose="02040503050406030204" pitchFamily="18" charset="0"/>
                </a:rPr>
                <a:t>∙𝑃_(𝑠𝑡𝑎𝑡𝑖𝑐,𝑚𝑎𝑥)</a:t>
              </a:r>
              <a:endParaRPr lang="en-US" sz="1100"/>
            </a:p>
          </xdr:txBody>
        </xdr:sp>
      </mc:Fallback>
    </mc:AlternateContent>
    <xdr:clientData/>
  </xdr:oneCellAnchor>
  <xdr:oneCellAnchor>
    <xdr:from>
      <xdr:col>2</xdr:col>
      <xdr:colOff>2125980</xdr:colOff>
      <xdr:row>93</xdr:row>
      <xdr:rowOff>266700</xdr:rowOff>
    </xdr:from>
    <xdr:ext cx="1594604" cy="182614"/>
    <mc:AlternateContent xmlns:mc="http://schemas.openxmlformats.org/markup-compatibility/2006" xmlns:a14="http://schemas.microsoft.com/office/drawing/2010/main">
      <mc:Choice Requires="a14">
        <xdr:sp macro="" textlink="">
          <xdr:nvSpPr>
            <xdr:cNvPr id="201" name="TextBox 200">
              <a:extLst>
                <a:ext uri="{FF2B5EF4-FFF2-40B4-BE49-F238E27FC236}">
                  <a16:creationId xmlns:a16="http://schemas.microsoft.com/office/drawing/2014/main" xmlns="" id="{C72BE70D-F26B-4C85-A47D-87408A1FD658}"/>
                </a:ext>
              </a:extLst>
            </xdr:cNvPr>
            <xdr:cNvSpPr txBox="1"/>
          </xdr:nvSpPr>
          <xdr:spPr>
            <a:xfrm>
              <a:off x="3147060" y="21686520"/>
              <a:ext cx="159460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𝐻</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𝐻</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1" name="TextBox 200">
              <a:extLst>
                <a:ext uri="{FF2B5EF4-FFF2-40B4-BE49-F238E27FC236}">
                  <a16:creationId xmlns:a16="http://schemas.microsoft.com/office/drawing/2014/main" id="{C72BE70D-F26B-4C85-A47D-87408A1FD658}"/>
                </a:ext>
              </a:extLst>
            </xdr:cNvPr>
            <xdr:cNvSpPr txBox="1"/>
          </xdr:nvSpPr>
          <xdr:spPr>
            <a:xfrm>
              <a:off x="3147060" y="21686520"/>
              <a:ext cx="159460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𝑇_(𝑝,𝐻,𝑛𝑜𝑟𝑚)=0.7</a:t>
              </a:r>
              <a:r>
                <a:rPr lang="en-US" sz="1100" b="0" i="0">
                  <a:latin typeface="Cambria Math" panose="02040503050406030204" pitchFamily="18" charset="0"/>
                  <a:ea typeface="Cambria Math" panose="02040503050406030204" pitchFamily="18" charset="0"/>
                </a:rPr>
                <a:t>∙𝑇_(𝑝,𝐻,𝑚𝑎𝑥)</a:t>
              </a:r>
              <a:endParaRPr lang="en-US" sz="1100"/>
            </a:p>
          </xdr:txBody>
        </xdr:sp>
      </mc:Fallback>
    </mc:AlternateContent>
    <xdr:clientData/>
  </xdr:oneCellAnchor>
  <xdr:oneCellAnchor>
    <xdr:from>
      <xdr:col>2</xdr:col>
      <xdr:colOff>2164080</xdr:colOff>
      <xdr:row>95</xdr:row>
      <xdr:rowOff>243840</xdr:rowOff>
    </xdr:from>
    <xdr:ext cx="1491562" cy="182614"/>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xmlns="" id="{3C80EF1C-8689-415D-B67A-0B20512D529D}"/>
                </a:ext>
              </a:extLst>
            </xdr:cNvPr>
            <xdr:cNvSpPr txBox="1"/>
          </xdr:nvSpPr>
          <xdr:spPr>
            <a:xfrm>
              <a:off x="3185160" y="22479000"/>
              <a:ext cx="1491562"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𝐿</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𝐿</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2" name="TextBox 201">
              <a:extLst>
                <a:ext uri="{FF2B5EF4-FFF2-40B4-BE49-F238E27FC236}">
                  <a16:creationId xmlns:a16="http://schemas.microsoft.com/office/drawing/2014/main" id="{3C80EF1C-8689-415D-B67A-0B20512D529D}"/>
                </a:ext>
              </a:extLst>
            </xdr:cNvPr>
            <xdr:cNvSpPr txBox="1"/>
          </xdr:nvSpPr>
          <xdr:spPr>
            <a:xfrm>
              <a:off x="3185160" y="22479000"/>
              <a:ext cx="1491562"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𝑇_(𝑝,𝐿,𝑛𝑜𝑟𝑚)=0.7</a:t>
              </a:r>
              <a:r>
                <a:rPr lang="en-US" sz="1100" b="0" i="0">
                  <a:latin typeface="Cambria Math" panose="02040503050406030204" pitchFamily="18" charset="0"/>
                  <a:ea typeface="Cambria Math" panose="02040503050406030204" pitchFamily="18" charset="0"/>
                </a:rPr>
                <a:t>∙𝑇_(𝑝,𝐿,𝑚𝑎𝑥)</a:t>
              </a:r>
              <a:endParaRPr lang="en-US" sz="1100"/>
            </a:p>
          </xdr:txBody>
        </xdr:sp>
      </mc:Fallback>
    </mc:AlternateContent>
    <xdr:clientData/>
  </xdr:oneCellAnchor>
  <xdr:oneCellAnchor>
    <xdr:from>
      <xdr:col>2</xdr:col>
      <xdr:colOff>2407920</xdr:colOff>
      <xdr:row>97</xdr:row>
      <xdr:rowOff>243840</xdr:rowOff>
    </xdr:from>
    <xdr:ext cx="1324337" cy="176972"/>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xmlns="" id="{C3A02A92-CC4B-4F3F-B268-ED0CD8C4BAA8}"/>
                </a:ext>
              </a:extLst>
            </xdr:cNvPr>
            <xdr:cNvSpPr txBox="1"/>
          </xdr:nvSpPr>
          <xdr:spPr>
            <a:xfrm>
              <a:off x="3429000" y="23294340"/>
              <a:ext cx="132433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𝑛𝑜𝑟𝑚</m:t>
                        </m:r>
                      </m:sub>
                    </m:sSub>
                    <m:r>
                      <a:rPr lang="en-US" sz="1100" b="0" i="1">
                        <a:latin typeface="Cambria Math" panose="02040503050406030204" pitchFamily="18" charset="0"/>
                      </a:rPr>
                      <m:t>=0.7</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203" name="TextBox 202">
              <a:extLst>
                <a:ext uri="{FF2B5EF4-FFF2-40B4-BE49-F238E27FC236}">
                  <a16:creationId xmlns:a16="http://schemas.microsoft.com/office/drawing/2014/main" id="{C3A02A92-CC4B-4F3F-B268-ED0CD8C4BAA8}"/>
                </a:ext>
              </a:extLst>
            </xdr:cNvPr>
            <xdr:cNvSpPr txBox="1"/>
          </xdr:nvSpPr>
          <xdr:spPr>
            <a:xfrm>
              <a:off x="3429000" y="23294340"/>
              <a:ext cx="132433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𝑇_(𝑎,𝑛𝑜𝑟𝑚)=0.7</a:t>
              </a:r>
              <a:r>
                <a:rPr lang="en-US" sz="1100" b="0" i="0">
                  <a:latin typeface="Cambria Math" panose="02040503050406030204" pitchFamily="18" charset="0"/>
                  <a:ea typeface="Cambria Math" panose="02040503050406030204" pitchFamily="18" charset="0"/>
                </a:rPr>
                <a:t>∙𝑇_(𝑎,𝑚𝑎𝑥)</a:t>
              </a:r>
              <a:endParaRPr lang="en-US" sz="1100"/>
            </a:p>
          </xdr:txBody>
        </xdr:sp>
      </mc:Fallback>
    </mc:AlternateContent>
    <xdr:clientData/>
  </xdr:oneCellAnchor>
  <xdr:oneCellAnchor>
    <xdr:from>
      <xdr:col>2</xdr:col>
      <xdr:colOff>1916430</xdr:colOff>
      <xdr:row>145</xdr:row>
      <xdr:rowOff>179070</xdr:rowOff>
    </xdr:from>
    <xdr:ext cx="2019271" cy="182294"/>
    <mc:AlternateContent xmlns:mc="http://schemas.openxmlformats.org/markup-compatibility/2006" xmlns:a14="http://schemas.microsoft.com/office/drawing/2010/main">
      <mc:Choice Requires="a14">
        <xdr:sp macro="" textlink="">
          <xdr:nvSpPr>
            <xdr:cNvPr id="204" name="TextBox 203">
              <a:extLst>
                <a:ext uri="{FF2B5EF4-FFF2-40B4-BE49-F238E27FC236}">
                  <a16:creationId xmlns:a16="http://schemas.microsoft.com/office/drawing/2014/main" xmlns="" id="{B02C5372-23E1-4CE9-9FFC-E4A48EE1CF86}"/>
                </a:ext>
              </a:extLst>
            </xdr:cNvPr>
            <xdr:cNvSpPr txBox="1"/>
          </xdr:nvSpPr>
          <xdr:spPr>
            <a:xfrm>
              <a:off x="2937510" y="43712130"/>
              <a:ext cx="2019271"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𝑆𝑇𝐿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04" name="TextBox 203">
              <a:extLst>
                <a:ext uri="{FF2B5EF4-FFF2-40B4-BE49-F238E27FC236}">
                  <a16:creationId xmlns:a16="http://schemas.microsoft.com/office/drawing/2014/main" id="{B02C5372-23E1-4CE9-9FFC-E4A48EE1CF86}"/>
                </a:ext>
              </a:extLst>
            </xdr:cNvPr>
            <xdr:cNvSpPr txBox="1"/>
          </xdr:nvSpPr>
          <xdr:spPr>
            <a:xfrm>
              <a:off x="2937510" y="43712130"/>
              <a:ext cx="2019271"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𝑇_(𝑎,𝑚𝑎𝑥,𝑆𝑇𝐿)=</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𝑇〗_(𝑝,𝑚𝑎𝑥)</a:t>
              </a:r>
              <a:r>
                <a:rPr lang="en-US" sz="1100" b="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1973580</xdr:colOff>
      <xdr:row>147</xdr:row>
      <xdr:rowOff>220980</xdr:rowOff>
    </xdr:from>
    <xdr:ext cx="1954574" cy="182294"/>
    <mc:AlternateContent xmlns:mc="http://schemas.openxmlformats.org/markup-compatibility/2006" xmlns:a14="http://schemas.microsoft.com/office/drawing/2010/main">
      <mc:Choice Requires="a14">
        <xdr:sp macro="" textlink="">
          <xdr:nvSpPr>
            <xdr:cNvPr id="205" name="TextBox 204">
              <a:extLst>
                <a:ext uri="{FF2B5EF4-FFF2-40B4-BE49-F238E27FC236}">
                  <a16:creationId xmlns:a16="http://schemas.microsoft.com/office/drawing/2014/main" xmlns="" id="{9E27FCFC-07E9-4466-848C-33738CAA771E}"/>
                </a:ext>
              </a:extLst>
            </xdr:cNvPr>
            <xdr:cNvSpPr txBox="1"/>
          </xdr:nvSpPr>
          <xdr:spPr>
            <a:xfrm>
              <a:off x="2994660" y="44493180"/>
              <a:ext cx="195457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𝑆𝑇𝐿</m:t>
                        </m:r>
                      </m:sub>
                    </m:sSub>
                    <m:r>
                      <a:rPr lang="en-US" sz="1100" b="0" i="1">
                        <a:latin typeface="Cambria Math" panose="02040503050406030204" pitchFamily="18" charset="0"/>
                        <a:ea typeface="Cambria Math" panose="02040503050406030204" pitchFamily="18" charset="0"/>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𝑚𝑖𝑛</m:t>
                        </m:r>
                      </m:sub>
                    </m:sSub>
                    <m:sSub>
                      <m:sSubPr>
                        <m:ctrlPr>
                          <a:rPr lang="en-US" sz="1100" b="0" i="1">
                            <a:latin typeface="Cambria Math" panose="02040503050406030204" pitchFamily="18" charset="0"/>
                            <a:ea typeface="Cambria Math" panose="02040503050406030204" pitchFamily="18" charset="0"/>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05" name="TextBox 204">
              <a:extLst>
                <a:ext uri="{FF2B5EF4-FFF2-40B4-BE49-F238E27FC236}">
                  <a16:creationId xmlns:a16="http://schemas.microsoft.com/office/drawing/2014/main" id="{9E27FCFC-07E9-4466-848C-33738CAA771E}"/>
                </a:ext>
              </a:extLst>
            </xdr:cNvPr>
            <xdr:cNvSpPr txBox="1"/>
          </xdr:nvSpPr>
          <xdr:spPr>
            <a:xfrm>
              <a:off x="2994660" y="44493180"/>
              <a:ext cx="195457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𝑇_(𝑎,𝑚𝑖𝑛,𝑆𝑇𝐿)=</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𝑚〗_𝑚𝑖𝑛</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𝑇〗_(𝑝,𝑚𝑖𝑛)</a:t>
              </a:r>
              <a:r>
                <a:rPr lang="en-US" sz="1100" b="0" i="0">
                  <a:solidFill>
                    <a:schemeClr val="tx1"/>
                  </a:solidFill>
                  <a:effectLst/>
                  <a:latin typeface="Cambria Math" panose="02040503050406030204" pitchFamily="18" charset="0"/>
                  <a:ea typeface="+mn-ea"/>
                  <a:cs typeface="+mn-cs"/>
                </a:rPr>
                <a:t> </a:t>
              </a: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𝑏〗_𝑚𝑖𝑛</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1760220</xdr:colOff>
      <xdr:row>87</xdr:row>
      <xdr:rowOff>236220</xdr:rowOff>
    </xdr:from>
    <xdr:ext cx="1963486" cy="194412"/>
    <mc:AlternateContent xmlns:mc="http://schemas.openxmlformats.org/markup-compatibility/2006" xmlns:a14="http://schemas.microsoft.com/office/drawing/2010/main">
      <mc:Choice Requires="a14">
        <xdr:sp macro="" textlink="">
          <xdr:nvSpPr>
            <xdr:cNvPr id="206" name="TextBox 205">
              <a:extLst>
                <a:ext uri="{FF2B5EF4-FFF2-40B4-BE49-F238E27FC236}">
                  <a16:creationId xmlns:a16="http://schemas.microsoft.com/office/drawing/2014/main" xmlns="" id="{0687D122-01C6-43DD-90F3-43A629B29F95}"/>
                </a:ext>
              </a:extLst>
            </xdr:cNvPr>
            <xdr:cNvSpPr txBox="1"/>
          </xdr:nvSpPr>
          <xdr:spPr>
            <a:xfrm>
              <a:off x="2781300" y="19210020"/>
              <a:ext cx="196348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r>
                      <a:rPr lang="en-US" sz="1100" b="0" i="1">
                        <a:latin typeface="Cambria Math" panose="02040503050406030204" pitchFamily="18" charset="0"/>
                      </a:rPr>
                      <m:t>𝑚𝑖𝑛</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sub>
                        </m:sSub>
                      </m:e>
                    </m:d>
                  </m:oMath>
                </m:oMathPara>
              </a14:m>
              <a:endParaRPr lang="en-US" sz="1100"/>
            </a:p>
          </xdr:txBody>
        </xdr:sp>
      </mc:Choice>
      <mc:Fallback xmlns="">
        <xdr:sp macro="" textlink="">
          <xdr:nvSpPr>
            <xdr:cNvPr id="206" name="TextBox 205">
              <a:extLst>
                <a:ext uri="{FF2B5EF4-FFF2-40B4-BE49-F238E27FC236}">
                  <a16:creationId xmlns:a16="http://schemas.microsoft.com/office/drawing/2014/main" id="{0687D122-01C6-43DD-90F3-43A629B29F95}"/>
                </a:ext>
              </a:extLst>
            </xdr:cNvPr>
            <xdr:cNvSpPr txBox="1"/>
          </xdr:nvSpPr>
          <xdr:spPr>
            <a:xfrm>
              <a:off x="2781300" y="19210020"/>
              <a:ext cx="1963486" cy="194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𝑇_(𝑝,𝑚𝑖𝑛)=𝑚𝑖𝑛(𝑇_(𝑝,𝑚𝑖𝑛,𝐻),</a:t>
              </a:r>
              <a:r>
                <a:rPr lang="en-US" sz="1100" b="0" i="0">
                  <a:solidFill>
                    <a:schemeClr val="tx1"/>
                  </a:solidFill>
                  <a:effectLst/>
                  <a:latin typeface="Cambria Math" panose="02040503050406030204" pitchFamily="18" charset="0"/>
                  <a:ea typeface="+mn-ea"/>
                  <a:cs typeface="+mn-cs"/>
                </a:rPr>
                <a:t>𝑇_(𝑝,𝑚𝑖𝑛,𝐿) )</a:t>
              </a:r>
              <a:endParaRPr lang="en-US" sz="1100"/>
            </a:p>
          </xdr:txBody>
        </xdr:sp>
      </mc:Fallback>
    </mc:AlternateContent>
    <xdr:clientData/>
  </xdr:oneCellAnchor>
  <xdr:oneCellAnchor>
    <xdr:from>
      <xdr:col>2</xdr:col>
      <xdr:colOff>1722120</xdr:colOff>
      <xdr:row>89</xdr:row>
      <xdr:rowOff>228600</xdr:rowOff>
    </xdr:from>
    <xdr:ext cx="2627258" cy="197426"/>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xmlns="" id="{2FB43025-DDF9-4D8B-9898-A23FE39F9CAE}"/>
                </a:ext>
              </a:extLst>
            </xdr:cNvPr>
            <xdr:cNvSpPr txBox="1"/>
          </xdr:nvSpPr>
          <xdr:spPr>
            <a:xfrm>
              <a:off x="2743200" y="20017740"/>
              <a:ext cx="26272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r>
                      <a:rPr lang="en-US" sz="1100" b="0" i="1">
                        <a:latin typeface="Cambria Math" panose="02040503050406030204" pitchFamily="18" charset="0"/>
                      </a:rPr>
                      <m:t>𝑚𝑎𝑥</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𝑝</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𝑑𝑒𝑠𝑖𝑔𝑛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𝐻</m:t>
                            </m:r>
                          </m:sub>
                        </m:sSub>
                      </m:e>
                    </m:d>
                  </m:oMath>
                </m:oMathPara>
              </a14:m>
              <a:endParaRPr lang="en-US" sz="1100"/>
            </a:p>
          </xdr:txBody>
        </xdr:sp>
      </mc:Choice>
      <mc:Fallback xmlns="">
        <xdr:sp macro="" textlink="">
          <xdr:nvSpPr>
            <xdr:cNvPr id="207" name="TextBox 206">
              <a:extLst>
                <a:ext uri="{FF2B5EF4-FFF2-40B4-BE49-F238E27FC236}">
                  <a16:creationId xmlns:a16="http://schemas.microsoft.com/office/drawing/2014/main" id="{2FB43025-DDF9-4D8B-9898-A23FE39F9CAE}"/>
                </a:ext>
              </a:extLst>
            </xdr:cNvPr>
            <xdr:cNvSpPr txBox="1"/>
          </xdr:nvSpPr>
          <xdr:spPr>
            <a:xfrm>
              <a:off x="2743200" y="20017740"/>
              <a:ext cx="2627258"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𝑇_(𝑝,𝑚𝑎𝑥)=𝑚𝑎𝑥(𝑇_(𝑝,𝑚𝑎𝑥,𝐻),</a:t>
              </a:r>
              <a:r>
                <a:rPr lang="en-US" sz="1100" b="0" i="0">
                  <a:solidFill>
                    <a:schemeClr val="tx1"/>
                  </a:solidFill>
                  <a:effectLst/>
                  <a:latin typeface="Cambria Math" panose="02040503050406030204" pitchFamily="18" charset="0"/>
                  <a:ea typeface="+mn-ea"/>
                  <a:cs typeface="+mn-cs"/>
                </a:rPr>
                <a:t>𝑇_(𝑝,𝑚𝑎𝑥,𝐿),𝑇_(𝑝,𝑑𝑒𝑠𝑖𝑔𝑛,𝐻) )</a:t>
              </a:r>
              <a:endParaRPr lang="en-US" sz="1100"/>
            </a:p>
          </xdr:txBody>
        </xdr:sp>
      </mc:Fallback>
    </mc:AlternateContent>
    <xdr:clientData/>
  </xdr:oneCellAnchor>
  <xdr:oneCellAnchor>
    <xdr:from>
      <xdr:col>2</xdr:col>
      <xdr:colOff>1594237</xdr:colOff>
      <xdr:row>105</xdr:row>
      <xdr:rowOff>51352</xdr:rowOff>
    </xdr:from>
    <xdr:ext cx="2852063" cy="437492"/>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xmlns="" id="{7EB6EBFC-5ADA-4517-8E3E-9E0CA8F4DE74}"/>
                </a:ext>
              </a:extLst>
            </xdr:cNvPr>
            <xdr:cNvSpPr txBox="1"/>
          </xdr:nvSpPr>
          <xdr:spPr>
            <a:xfrm>
              <a:off x="2615317" y="26317492"/>
              <a:ext cx="2852063"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𝐻𝑇𝐸</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𝑆𝐺</m:t>
                        </m:r>
                      </m:e>
                      <m:sub>
                        <m:r>
                          <a:rPr lang="en-US" sz="1100" b="0" i="1">
                            <a:solidFill>
                              <a:sysClr val="windowText" lastClr="000000"/>
                            </a:solidFill>
                            <a:latin typeface="Cambria Math" panose="02040503050406030204" pitchFamily="18" charset="0"/>
                            <a:ea typeface="Cambria Math" panose="02040503050406030204" pitchFamily="18" charset="0"/>
                          </a:rPr>
                          <m:t>𝑖</m:t>
                        </m:r>
                      </m:sub>
                      <m:sup>
                        <m:r>
                          <a:rPr lang="en-US" sz="1100" b="0" i="1">
                            <a:solidFill>
                              <a:sysClr val="windowText" lastClr="000000"/>
                            </a:solidFill>
                            <a:latin typeface="Cambria Math" panose="02040503050406030204" pitchFamily="18" charset="0"/>
                            <a:ea typeface="Cambria Math" panose="02040503050406030204" pitchFamily="18" charset="0"/>
                          </a:rPr>
                          <m:t>′</m:t>
                        </m:r>
                      </m:sup>
                    </m:sSub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sSubSup>
                              <m:sSubSupPr>
                                <m:ctrlPr>
                                  <a:rPr lang="en-US" sz="110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𝑟𝑒𝑓</m:t>
                                    </m:r>
                                  </m:sub>
                                </m:s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0</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08" name="TextBox 207">
              <a:extLst>
                <a:ext uri="{FF2B5EF4-FFF2-40B4-BE49-F238E27FC236}">
                  <a16:creationId xmlns:a16="http://schemas.microsoft.com/office/drawing/2014/main" id="{7EB6EBFC-5ADA-4517-8E3E-9E0CA8F4DE74}"/>
                </a:ext>
              </a:extLst>
            </xdr:cNvPr>
            <xdr:cNvSpPr txBox="1"/>
          </xdr:nvSpPr>
          <xdr:spPr>
            <a:xfrm>
              <a:off x="2615317" y="26317492"/>
              <a:ext cx="2852063"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𝑃_(〖𝐻𝑇𝐸〗_0,𝑖)</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〖𝑆𝐺〗_𝑖^′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a:t>
              </a:r>
              <a:r>
                <a:rPr lang="en-US" sz="1100" b="0" i="0">
                  <a:solidFill>
                    <a:schemeClr val="tx1"/>
                  </a:solidFill>
                  <a:effectLst/>
                  <a:latin typeface="Cambria Math" panose="02040503050406030204" pitchFamily="18" charset="0"/>
                  <a:ea typeface="+mn-ea"/>
                  <a:cs typeface="+mn-cs"/>
                </a:rPr>
                <a:t>𝑇_𝑟𝑒𝑓</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 𝑇〗_0 )+1)−1)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1983760</xdr:colOff>
      <xdr:row>63</xdr:row>
      <xdr:rowOff>18699</xdr:rowOff>
    </xdr:from>
    <xdr:ext cx="1570173" cy="383118"/>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xmlns="" id="{E50BE752-0F3A-410F-A18F-4813B8B6134B}"/>
                </a:ext>
              </a:extLst>
            </xdr:cNvPr>
            <xdr:cNvSpPr txBox="1"/>
          </xdr:nvSpPr>
          <xdr:spPr>
            <a:xfrm>
              <a:off x="3004840" y="7821579"/>
              <a:ext cx="1570173"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sSubSup>
                              <m:sSubSupPr>
                                <m:ctrlPr>
                                  <a:rPr lang="en-US" sz="1100" b="0" i="1">
                                    <a:latin typeface="Cambria Math" panose="02040503050406030204" pitchFamily="18" charset="0"/>
                                    <a:ea typeface="Cambria Math" panose="02040503050406030204" pitchFamily="18" charset="0"/>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latin typeface="Cambria Math" panose="02040503050406030204" pitchFamily="18" charset="0"/>
                                    <a:ea typeface="Cambria Math" panose="02040503050406030204" pitchFamily="18" charset="0"/>
                                  </a:rPr>
                                  <m:t>1,</m:t>
                                </m:r>
                                <m:r>
                                  <a:rPr lang="en-US" sz="1100" b="0" i="1">
                                    <a:latin typeface="Cambria Math" panose="02040503050406030204" pitchFamily="18" charset="0"/>
                                    <a:ea typeface="Cambria Math" panose="02040503050406030204" pitchFamily="18" charset="0"/>
                                  </a:rPr>
                                  <m:t>𝑖</m:t>
                                </m:r>
                              </m:sub>
                              <m:sup>
                                <m:r>
                                  <a:rPr lang="en-US" sz="1100" b="0" i="1">
                                    <a:latin typeface="Cambria Math" panose="02040503050406030204" pitchFamily="18" charset="0"/>
                                    <a:ea typeface="Cambria Math" panose="02040503050406030204" pitchFamily="18" charset="0"/>
                                  </a:rPr>
                                  <m:t>′</m:t>
                                </m:r>
                              </m:sup>
                            </m:sSubSup>
                            <m:r>
                              <a:rPr lang="en-US" sz="1100" b="0" i="1">
                                <a:latin typeface="Cambria Math" panose="02040503050406030204" pitchFamily="18" charset="0"/>
                                <a:ea typeface="Cambria Math" panose="02040503050406030204" pitchFamily="18" charset="0"/>
                              </a:rPr>
                              <m:t> − </m:t>
                            </m:r>
                            <m:f>
                              <m:fPr>
                                <m:ctrlPr>
                                  <a:rPr lang="en-US" sz="1100" b="0" i="1">
                                    <a:latin typeface="Cambria Math" panose="02040503050406030204" pitchFamily="18" charset="0"/>
                                    <a:ea typeface="Cambria Math" panose="02040503050406030204" pitchFamily="18" charset="0"/>
                                  </a:rPr>
                                </m:ctrlPr>
                              </m:fPr>
                              <m:num>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num>
                              <m:den>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den>
                            </m:f>
                          </m:e>
                        </m:d>
                      </m:sup>
                    </m:s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09" name="TextBox 208">
              <a:extLst>
                <a:ext uri="{FF2B5EF4-FFF2-40B4-BE49-F238E27FC236}">
                  <a16:creationId xmlns:a16="http://schemas.microsoft.com/office/drawing/2014/main" id="{E50BE752-0F3A-410F-A18F-4813B8B6134B}"/>
                </a:ext>
              </a:extLst>
            </xdr:cNvPr>
            <xdr:cNvSpPr txBox="1"/>
          </xdr:nvSpPr>
          <xdr:spPr>
            <a:xfrm>
              <a:off x="3004840" y="7821579"/>
              <a:ext cx="1570173" cy="383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𝑣_(𝑎,𝑖,𝑗)</a:t>
              </a:r>
              <a:r>
                <a:rPr lang="en-US" sz="1100" b="0" i="0">
                  <a:latin typeface="Cambria Math" panose="02040503050406030204" pitchFamily="18" charset="0"/>
                  <a:ea typeface="Cambria Math" panose="02040503050406030204" pitchFamily="18" charset="0"/>
                </a:rPr>
                <a:t>=〖10〗^((</a:t>
              </a:r>
              <a:r>
                <a:rPr lang="en-US" sz="1100" b="0" i="0">
                  <a:solidFill>
                    <a:schemeClr val="tx1"/>
                  </a:solidFill>
                  <a:effectLst/>
                  <a:latin typeface="Cambria Math" panose="02040503050406030204" pitchFamily="18" charset="0"/>
                  <a:ea typeface="Cambria Math" panose="02040503050406030204" pitchFamily="18" charset="0"/>
                  <a:cs typeface="+mn-cs"/>
                </a:rPr>
                <a:t>𝑣_(</a:t>
              </a:r>
              <a:r>
                <a:rPr lang="en-US" sz="1100" b="0" i="0">
                  <a:latin typeface="Cambria Math" panose="02040503050406030204" pitchFamily="18" charset="0"/>
                  <a:ea typeface="Cambria Math" panose="02040503050406030204" pitchFamily="18" charset="0"/>
                </a:rPr>
                <a:t>1,𝑖)^′  − (</a:t>
              </a:r>
              <a:r>
                <a:rPr lang="en-US" sz="1100" b="0" i="0">
                  <a:solidFill>
                    <a:schemeClr val="tx1"/>
                  </a:solidFill>
                  <a:effectLst/>
                  <a:latin typeface="Cambria Math" panose="02040503050406030204" pitchFamily="18" charset="0"/>
                  <a:ea typeface="Cambria Math" panose="02040503050406030204" pitchFamily="18" charset="0"/>
                  <a:cs typeface="+mn-cs"/>
                </a:rPr>
                <a:t>𝑣_(2,𝑖)^′)/(𝑣_(3,𝑖)^′</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𝑇_(𝑎,𝑖,𝑗) )) )</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2316812</xdr:colOff>
      <xdr:row>99</xdr:row>
      <xdr:rowOff>167971</xdr:rowOff>
    </xdr:from>
    <xdr:ext cx="1670778" cy="202876"/>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xmlns="" id="{9C98D8A3-05CE-444E-AEFA-DEF216B64121}"/>
                </a:ext>
              </a:extLst>
            </xdr:cNvPr>
            <xdr:cNvSpPr txBox="1"/>
          </xdr:nvSpPr>
          <xdr:spPr>
            <a:xfrm>
              <a:off x="3337892" y="24033811"/>
              <a:ext cx="1670778" cy="2028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𝑡𝑜𝑡𝑎𝑙</m:t>
                          </m:r>
                        </m:e>
                        <m:sub>
                          <m:r>
                            <a:rPr lang="en-US" sz="1100" b="0" i="1">
                              <a:latin typeface="Cambria Math" panose="02040503050406030204" pitchFamily="18" charset="0"/>
                              <a:ea typeface="Cambria Math" panose="02040503050406030204" pitchFamily="18" charset="0"/>
                            </a:rPr>
                            <m:t>𝑗</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𝑘</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𝑡𝑜𝑡𝑎𝑙</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𝑘</m:t>
                          </m:r>
                        </m:sub>
                      </m:sSub>
                    </m:sub>
                  </m:sSub>
                </m:oMath>
              </a14:m>
              <a:r>
                <a:rPr lang="en-US" sz="1100" b="0" i="1">
                  <a:latin typeface="Cambria Math" panose="02040503050406030204" pitchFamily="18" charset="0"/>
                  <a:ea typeface="Cambria Math" panose="02040503050406030204" pitchFamily="18" charset="0"/>
                </a:rPr>
                <a:t>+</a:t>
              </a:r>
              <a14:m>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𝑡𝑜𝑡𝑎𝑙</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𝑘</m:t>
                          </m:r>
                        </m:sub>
                      </m:sSub>
                    </m:sub>
                  </m:sSub>
                </m:oMath>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210" name="TextBox 209">
              <a:extLst>
                <a:ext uri="{FF2B5EF4-FFF2-40B4-BE49-F238E27FC236}">
                  <a16:creationId xmlns:a16="http://schemas.microsoft.com/office/drawing/2014/main" id="{9C98D8A3-05CE-444E-AEFA-DEF216B64121}"/>
                </a:ext>
              </a:extLst>
            </xdr:cNvPr>
            <xdr:cNvSpPr txBox="1"/>
          </xdr:nvSpPr>
          <xdr:spPr>
            <a:xfrm>
              <a:off x="3337892" y="24033811"/>
              <a:ext cx="1670778" cy="20287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𝑃_(〖𝑡𝑜𝑡𝑎𝑙〗_(𝑗,𝑘) )=</a:t>
              </a:r>
              <a:r>
                <a:rPr lang="en-US" sz="1100" b="0" i="0">
                  <a:solidFill>
                    <a:schemeClr val="tx1"/>
                  </a:solidFill>
                  <a:effectLst/>
                  <a:latin typeface="Cambria Math" panose="02040503050406030204" pitchFamily="18" charset="0"/>
                  <a:ea typeface="Cambria Math" panose="02040503050406030204" pitchFamily="18" charset="0"/>
                  <a:cs typeface="+mn-cs"/>
                </a:rPr>
                <a:t>𝑃_(〖𝑡𝑜𝑡𝑎𝑙〗_(𝐻,𝑘) )</a:t>
              </a:r>
              <a:r>
                <a:rPr lang="en-US" sz="1100" b="0" i="1">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𝑃_(〖𝑡𝑜𝑡𝑎𝑙〗_(𝐿,𝑘)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1292087</xdr:colOff>
      <xdr:row>109</xdr:row>
      <xdr:rowOff>198782</xdr:rowOff>
    </xdr:from>
    <xdr:ext cx="3490314" cy="198452"/>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xmlns="" id="{CA21B3CB-D15B-4676-A73E-3328649EFF54}"/>
                </a:ext>
              </a:extLst>
            </xdr:cNvPr>
            <xdr:cNvSpPr txBox="1"/>
          </xdr:nvSpPr>
          <xdr:spPr>
            <a:xfrm>
              <a:off x="2313167" y="28049882"/>
              <a:ext cx="3490314"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solidFill>
                              <a:schemeClr val="tx1"/>
                            </a:solidFill>
                            <a:effectLst/>
                            <a:latin typeface="Cambria Math" panose="02040503050406030204" pitchFamily="18" charset="0"/>
                            <a:ea typeface="+mn-ea"/>
                            <a:cs typeface="+mn-cs"/>
                          </a:rPr>
                          <m:t>𝑚𝑖𝑛</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211" name="TextBox 210">
              <a:extLst>
                <a:ext uri="{FF2B5EF4-FFF2-40B4-BE49-F238E27FC236}">
                  <a16:creationId xmlns:a16="http://schemas.microsoft.com/office/drawing/2014/main" id="{CA21B3CB-D15B-4676-A73E-3328649EFF54}"/>
                </a:ext>
              </a:extLst>
            </xdr:cNvPr>
            <xdr:cNvSpPr txBox="1"/>
          </xdr:nvSpPr>
          <xdr:spPr>
            <a:xfrm>
              <a:off x="2313167" y="28049882"/>
              <a:ext cx="3490314"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𝑃_(𝐷𝑆,𝑚𝑖𝑛,𝑖,𝑗)=𝑎_(</a:t>
              </a:r>
              <a:r>
                <a:rPr lang="en-US" sz="1100" b="0" i="0">
                  <a:solidFill>
                    <a:schemeClr val="tx1"/>
                  </a:solidFill>
                  <a:effectLst/>
                  <a:latin typeface="Cambria Math" panose="02040503050406030204" pitchFamily="18" charset="0"/>
                  <a:ea typeface="+mn-ea"/>
                  <a:cs typeface="+mn-cs"/>
                </a:rPr>
                <a:t>𝑚𝑖𝑛</a:t>
              </a:r>
              <a:r>
                <a:rPr lang="en-US" sz="1100" b="0" i="0">
                  <a:latin typeface="Cambria Math" panose="02040503050406030204" pitchFamily="18" charset="0"/>
                </a:rPr>
                <a:t>,𝑖)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𝑏_(𝑚𝑖𝑛,𝑖)∙〖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𝑉〗_(𝑇,𝑖,𝑗)^2+𝑐_(𝑚𝑖𝑛,𝑖)∙〖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1258957</xdr:colOff>
      <xdr:row>111</xdr:row>
      <xdr:rowOff>205408</xdr:rowOff>
    </xdr:from>
    <xdr:ext cx="3565655" cy="198452"/>
    <mc:AlternateContent xmlns:mc="http://schemas.openxmlformats.org/markup-compatibility/2006" xmlns:a14="http://schemas.microsoft.com/office/drawing/2010/main">
      <mc:Choice Requires="a14">
        <xdr:sp macro="" textlink="">
          <xdr:nvSpPr>
            <xdr:cNvPr id="212" name="TextBox 211">
              <a:extLst>
                <a:ext uri="{FF2B5EF4-FFF2-40B4-BE49-F238E27FC236}">
                  <a16:creationId xmlns:a16="http://schemas.microsoft.com/office/drawing/2014/main" xmlns="" id="{24181370-D518-4118-B03A-785D526F19D2}"/>
                </a:ext>
              </a:extLst>
            </xdr:cNvPr>
            <xdr:cNvSpPr txBox="1"/>
          </xdr:nvSpPr>
          <xdr:spPr>
            <a:xfrm>
              <a:off x="2280037" y="28871848"/>
              <a:ext cx="356565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𝐷𝑆</m:t>
                        </m:r>
                        <m:r>
                          <a:rPr lang="en-US" sz="1100" b="0" i="1">
                            <a:latin typeface="Cambria Math" panose="02040503050406030204" pitchFamily="18" charset="0"/>
                          </a:rPr>
                          <m:t>,</m:t>
                        </m:r>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solidFill>
                              <a:schemeClr val="tx1"/>
                            </a:solidFill>
                            <a:effectLst/>
                            <a:latin typeface="Cambria Math" panose="02040503050406030204" pitchFamily="18" charset="0"/>
                            <a:ea typeface="+mn-ea"/>
                            <a:cs typeface="+mn-cs"/>
                          </a:rPr>
                          <m:t>𝑚𝑎𝑥</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l-GR" sz="1100" b="0" i="1">
                            <a:latin typeface="Cambria Math" panose="02040503050406030204" pitchFamily="18" charset="0"/>
                          </a:rPr>
                          <m:t>𝛥</m:t>
                        </m:r>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3</m:t>
                        </m:r>
                      </m:sup>
                    </m:sSubSup>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𝑚𝑎𝑥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l-GR" sz="1100" b="0" i="1">
                            <a:solidFill>
                              <a:schemeClr val="tx1"/>
                            </a:solidFill>
                            <a:effectLst/>
                            <a:latin typeface="Cambria Math" panose="02040503050406030204" pitchFamily="18" charset="0"/>
                            <a:ea typeface="+mn-ea"/>
                            <a:cs typeface="+mn-cs"/>
                          </a:rPr>
                          <m:t>𝛥</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p>
          </xdr:txBody>
        </xdr:sp>
      </mc:Choice>
      <mc:Fallback xmlns="">
        <xdr:sp macro="" textlink="">
          <xdr:nvSpPr>
            <xdr:cNvPr id="212" name="TextBox 211">
              <a:extLst>
                <a:ext uri="{FF2B5EF4-FFF2-40B4-BE49-F238E27FC236}">
                  <a16:creationId xmlns:a16="http://schemas.microsoft.com/office/drawing/2014/main" id="{24181370-D518-4118-B03A-785D526F19D2}"/>
                </a:ext>
              </a:extLst>
            </xdr:cNvPr>
            <xdr:cNvSpPr txBox="1"/>
          </xdr:nvSpPr>
          <xdr:spPr>
            <a:xfrm>
              <a:off x="2280037" y="28871848"/>
              <a:ext cx="3565655" cy="198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𝑃_(𝐷𝑆,𝑚𝑎𝑥,𝑖,𝑗)=𝑎_(</a:t>
              </a:r>
              <a:r>
                <a:rPr lang="en-US" sz="1100" b="0" i="0">
                  <a:solidFill>
                    <a:schemeClr val="tx1"/>
                  </a:solidFill>
                  <a:effectLst/>
                  <a:latin typeface="Cambria Math" panose="02040503050406030204" pitchFamily="18" charset="0"/>
                  <a:ea typeface="+mn-ea"/>
                  <a:cs typeface="+mn-cs"/>
                </a:rPr>
                <a:t>𝑚𝑎𝑥</a:t>
              </a:r>
              <a:r>
                <a:rPr lang="en-US" sz="1100" b="0" i="0">
                  <a:latin typeface="Cambria Math" panose="02040503050406030204" pitchFamily="18" charset="0"/>
                </a:rPr>
                <a:t>,𝑖)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a:t>
              </a:r>
              <a:r>
                <a:rPr lang="el-GR" sz="1100" b="0" i="0">
                  <a:latin typeface="Cambria Math" panose="02040503050406030204" pitchFamily="18" charset="0"/>
                </a:rPr>
                <a:t>𝛥</a:t>
              </a:r>
              <a:r>
                <a:rPr lang="en-US" sz="1100" b="0" i="0">
                  <a:latin typeface="Cambria Math" panose="02040503050406030204" pitchFamily="18" charset="0"/>
                </a:rPr>
                <a:t>𝑉〗_(𝑇,𝑖,𝑗)^3+</a:t>
              </a:r>
              <a:r>
                <a:rPr lang="en-US" sz="1100" b="0" i="0">
                  <a:solidFill>
                    <a:schemeClr val="tx1"/>
                  </a:solidFill>
                  <a:effectLst/>
                  <a:latin typeface="Cambria Math" panose="02040503050406030204" pitchFamily="18" charset="0"/>
                  <a:ea typeface="+mn-ea"/>
                  <a:cs typeface="+mn-cs"/>
                </a:rPr>
                <a:t>𝑏_(𝑚𝑎𝑥,𝑖)∙〖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𝑉〗_(𝑇,𝑖,𝑗)^2+𝑐_(𝑚𝑎𝑥,𝑖)∙〖</a:t>
              </a:r>
              <a:r>
                <a:rPr lang="el-GR" sz="1100" b="0" i="0">
                  <a:solidFill>
                    <a:schemeClr val="tx1"/>
                  </a:solidFill>
                  <a:effectLst/>
                  <a:latin typeface="Cambria Math" panose="02040503050406030204" pitchFamily="18" charset="0"/>
                  <a:ea typeface="+mn-ea"/>
                  <a:cs typeface="+mn-cs"/>
                </a:rPr>
                <a:t>𝛥</a:t>
              </a:r>
              <a:r>
                <a:rPr lang="en-US" sz="1100" b="0" i="0">
                  <a:solidFill>
                    <a:schemeClr val="tx1"/>
                  </a:solidFill>
                  <a:effectLst/>
                  <a:latin typeface="Cambria Math" panose="02040503050406030204" pitchFamily="18" charset="0"/>
                  <a:ea typeface="+mn-ea"/>
                  <a:cs typeface="+mn-cs"/>
                </a:rPr>
                <a:t>𝑉〗_(𝑇,𝑖,𝑗)</a:t>
              </a:r>
              <a:endParaRPr lang="en-US" sz="1100" b="0" i="1"/>
            </a:p>
          </xdr:txBody>
        </xdr:sp>
      </mc:Fallback>
    </mc:AlternateContent>
    <xdr:clientData/>
  </xdr:oneCellAnchor>
  <xdr:oneCellAnchor>
    <xdr:from>
      <xdr:col>2</xdr:col>
      <xdr:colOff>1411357</xdr:colOff>
      <xdr:row>149</xdr:row>
      <xdr:rowOff>125895</xdr:rowOff>
    </xdr:from>
    <xdr:ext cx="2888611" cy="344453"/>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xmlns="" id="{B040BF23-BC7B-4EFC-BD9C-009E50FF8107}"/>
                </a:ext>
              </a:extLst>
            </xdr:cNvPr>
            <xdr:cNvSpPr txBox="1"/>
          </xdr:nvSpPr>
          <xdr:spPr>
            <a:xfrm>
              <a:off x="2432437" y="45213435"/>
              <a:ext cx="288861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𝑖</m:t>
                        </m:r>
                        <m:r>
                          <a:rPr lang="en-US" sz="1100" b="0" i="1">
                            <a:solidFill>
                              <a:sysClr val="windowText" lastClr="000000"/>
                            </a:solidFill>
                            <a:latin typeface="Cambria Math" panose="02040503050406030204" pitchFamily="18" charset="0"/>
                            <a:ea typeface="Cambria Math" panose="02040503050406030204" pitchFamily="18" charset="0"/>
                          </a:rPr>
                          <m:t>,</m:t>
                        </m:r>
                        <m:r>
                          <a:rPr lang="en-US" sz="1100" b="0" i="1">
                            <a:solidFill>
                              <a:sysClr val="windowText" lastClr="000000"/>
                            </a:solidFill>
                            <a:latin typeface="Cambria Math" panose="02040503050406030204" pitchFamily="18" charset="0"/>
                            <a:ea typeface="Cambria Math" panose="02040503050406030204" pitchFamily="18" charset="0"/>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latin typeface="Cambria Math" panose="02040503050406030204" pitchFamily="18" charset="0"/>
                            <a:ea typeface="Cambria Math" panose="02040503050406030204" pitchFamily="18" charset="0"/>
                          </a:rPr>
                          <m:t>+</m:t>
                        </m:r>
                        <m:sSub>
                          <m:sSubPr>
                            <m:ctrlPr>
                              <a:rPr lang="en-US" sz="110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𝑇𝑋</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𝐿</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𝐻</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ysClr val="windowText" lastClr="000000"/>
                            </a:solidFill>
                            <a:effectLst/>
                            <a:latin typeface="Cambria Math" panose="02040503050406030204" pitchFamily="18" charset="0"/>
                            <a:ea typeface="Cambria Math" panose="02040503050406030204" pitchFamily="18" charset="0"/>
                            <a:cs typeface="+mn-cs"/>
                          </a:rPr>
                          <m:t>𝛥</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𝐷𝑆</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𝐿</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𝑗</m:t>
                            </m:r>
                          </m:sub>
                        </m:sSub>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213" name="TextBox 212">
              <a:extLst>
                <a:ext uri="{FF2B5EF4-FFF2-40B4-BE49-F238E27FC236}">
                  <a16:creationId xmlns:a16="http://schemas.microsoft.com/office/drawing/2014/main" id="{B040BF23-BC7B-4EFC-BD9C-009E50FF8107}"/>
                </a:ext>
              </a:extLst>
            </xdr:cNvPr>
            <xdr:cNvSpPr txBox="1"/>
          </xdr:nvSpPr>
          <xdr:spPr>
            <a:xfrm>
              <a:off x="2432437" y="45213435"/>
              <a:ext cx="288861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𝑃_(𝑃𝐵,𝑖,𝑗)=√(</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𝑃_(𝑇𝑋,𝐻,𝑗)</a:t>
              </a:r>
              <a:r>
                <a:rPr lang="en-US" sz="1100" b="0" i="0">
                  <a:solidFill>
                    <a:sysClr val="windowText" lastClr="000000"/>
                  </a:solidFill>
                  <a:latin typeface="Cambria Math" panose="02040503050406030204" pitchFamily="18" charset="0"/>
                  <a:ea typeface="Cambria Math" panose="02040503050406030204" pitchFamily="18" charset="0"/>
                </a:rPr>
                <a:t>+</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𝑃_(𝑇𝑋,𝐿,𝑗)+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𝑃_(𝐷𝑆,𝐻,𝑗)+</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𝑃_(𝐷𝑆,𝐿,𝑗)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815008</xdr:colOff>
      <xdr:row>151</xdr:row>
      <xdr:rowOff>185531</xdr:rowOff>
    </xdr:from>
    <xdr:ext cx="4179799" cy="194990"/>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xmlns="" id="{A5DB37CE-0EA0-4778-88CA-347E12882E82}"/>
                </a:ext>
              </a:extLst>
            </xdr:cNvPr>
            <xdr:cNvSpPr txBox="1"/>
          </xdr:nvSpPr>
          <xdr:spPr>
            <a:xfrm>
              <a:off x="1836088" y="4608841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14" name="TextBox 213">
              <a:extLst>
                <a:ext uri="{FF2B5EF4-FFF2-40B4-BE49-F238E27FC236}">
                  <a16:creationId xmlns:a16="http://schemas.microsoft.com/office/drawing/2014/main" id="{A5DB37CE-0EA0-4778-88CA-347E12882E82}"/>
                </a:ext>
              </a:extLst>
            </xdr:cNvPr>
            <xdr:cNvSpPr txBox="1"/>
          </xdr:nvSpPr>
          <xdr:spPr>
            <a:xfrm>
              <a:off x="1836088" y="46088411"/>
              <a:ext cx="4179799"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𝑃_(𝐷𝑆,𝐻,𝑗)=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𝑃_(𝐷𝑆,𝑛𝑜𝑚,𝐻,𝑗)−𝑃_(𝐷𝑆,𝑚𝑎𝑥,𝐻,𝑗)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|𝑃_(𝐷𝑆,𝑛𝑜𝑚,𝐻,𝑗)−𝑃_(𝐷𝑆,𝑚𝑖𝑛,𝐻,𝑗)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788505</xdr:colOff>
      <xdr:row>153</xdr:row>
      <xdr:rowOff>165652</xdr:rowOff>
    </xdr:from>
    <xdr:ext cx="4172361" cy="194990"/>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xmlns="" id="{7203CDDD-9BD4-4512-9790-32A258355384}"/>
                </a:ext>
              </a:extLst>
            </xdr:cNvPr>
            <xdr:cNvSpPr txBox="1"/>
          </xdr:nvSpPr>
          <xdr:spPr>
            <a:xfrm>
              <a:off x="1809585" y="46883872"/>
              <a:ext cx="4172361"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𝑚𝑖𝑛</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𝐿</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215" name="TextBox 214">
              <a:extLst>
                <a:ext uri="{FF2B5EF4-FFF2-40B4-BE49-F238E27FC236}">
                  <a16:creationId xmlns:a16="http://schemas.microsoft.com/office/drawing/2014/main" id="{7203CDDD-9BD4-4512-9790-32A258355384}"/>
                </a:ext>
              </a:extLst>
            </xdr:cNvPr>
            <xdr:cNvSpPr txBox="1"/>
          </xdr:nvSpPr>
          <xdr:spPr>
            <a:xfrm>
              <a:off x="1809585" y="46883872"/>
              <a:ext cx="4172361"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𝑃_(𝐷𝑆,𝐿,𝑗)=</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𝑃_(𝐷𝑆,𝑛𝑜𝑚,𝐿,𝑗)−𝑃_(𝐷𝑆,𝑚𝑎𝑥,𝐿,𝑗)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|𝑃_(𝐷𝑆,𝑛𝑜𝑚,𝐿,𝑗)−𝑃_(𝐷𝑆,𝑚𝑖𝑛,𝐿,𝑗)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1583635</xdr:colOff>
      <xdr:row>125</xdr:row>
      <xdr:rowOff>172278</xdr:rowOff>
    </xdr:from>
    <xdr:ext cx="2555682" cy="243840"/>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xmlns="" id="{C4A96B93-DB82-43B7-99E8-23DCB7733C7D}"/>
                </a:ext>
              </a:extLst>
            </xdr:cNvPr>
            <xdr:cNvSpPr txBox="1"/>
          </xdr:nvSpPr>
          <xdr:spPr>
            <a:xfrm>
              <a:off x="2604715" y="34576578"/>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e>
                      <m:sub>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16" name="TextBox 215">
              <a:extLst>
                <a:ext uri="{FF2B5EF4-FFF2-40B4-BE49-F238E27FC236}">
                  <a16:creationId xmlns:a16="http://schemas.microsoft.com/office/drawing/2014/main" id="{C4A96B93-DB82-43B7-99E8-23DCB7733C7D}"/>
                </a:ext>
              </a:extLst>
            </xdr:cNvPr>
            <xdr:cNvSpPr txBox="1"/>
          </xdr:nvSpPr>
          <xdr:spPr>
            <a:xfrm>
              <a:off x="2604715" y="34576578"/>
              <a:ext cx="255568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_𝑖^′∙(𝑇_(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220980</xdr:colOff>
      <xdr:row>3</xdr:row>
      <xdr:rowOff>198120</xdr:rowOff>
    </xdr:from>
    <xdr:ext cx="2500363" cy="175369"/>
    <mc:AlternateContent xmlns:mc="http://schemas.openxmlformats.org/markup-compatibility/2006" xmlns:a14="http://schemas.microsoft.com/office/drawing/2010/main">
      <mc:Choice Requires="a14">
        <xdr:sp macro="" textlink="">
          <xdr:nvSpPr>
            <xdr:cNvPr id="300" name="TextBox 299">
              <a:extLst>
                <a:ext uri="{FF2B5EF4-FFF2-40B4-BE49-F238E27FC236}">
                  <a16:creationId xmlns:a16="http://schemas.microsoft.com/office/drawing/2014/main" xmlns="" id="{06506536-087D-4FA1-8D97-57F197DF6C0E}"/>
                </a:ext>
              </a:extLst>
            </xdr:cNvPr>
            <xdr:cNvSpPr txBox="1"/>
          </xdr:nvSpPr>
          <xdr:spPr>
            <a:xfrm>
              <a:off x="1242060" y="7467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300" name="TextBox 299">
              <a:extLst>
                <a:ext uri="{FF2B5EF4-FFF2-40B4-BE49-F238E27FC236}">
                  <a16:creationId xmlns:a16="http://schemas.microsoft.com/office/drawing/2014/main" id="{06506536-087D-4FA1-8D97-57F197DF6C0E}"/>
                </a:ext>
              </a:extLst>
            </xdr:cNvPr>
            <xdr:cNvSpPr txBox="1"/>
          </xdr:nvSpPr>
          <xdr:spPr>
            <a:xfrm>
              <a:off x="1242060" y="7467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mn-lt"/>
                  <a:ea typeface="+mn-ea"/>
                  <a:cs typeface="+mn-cs"/>
                </a:rPr>
                <a:t>𝑉〗_𝑖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mn-lt"/>
                  <a:ea typeface="+mn-ea"/>
                  <a:cs typeface="+mn-cs"/>
                </a:rPr>
                <a:t> 〖〖(∆𝑉〗_𝑖)〗^</a:t>
              </a:r>
              <a:r>
                <a:rPr lang="en-US" sz="1100" b="0" i="0">
                  <a:solidFill>
                    <a:schemeClr val="tx1"/>
                  </a:solidFill>
                  <a:effectLst/>
                  <a:latin typeface="Cambria Math" panose="02040503050406030204" pitchFamily="18" charset="0"/>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panose="02040503050406030204" pitchFamily="18" charset="0"/>
                  <a:ea typeface="+mn-ea"/>
                  <a:cs typeface="+mn-cs"/>
                </a:rPr>
                <a:t>𝑐</a:t>
              </a:r>
              <a:r>
                <a:rPr lang="en-US" sz="1100" b="0" i="0">
                  <a:solidFill>
                    <a:schemeClr val="tx1"/>
                  </a:solidFill>
                  <a:effectLst/>
                  <a:latin typeface="+mn-lt"/>
                  <a:ea typeface="+mn-ea"/>
                  <a:cs typeface="+mn-cs"/>
                </a:rPr>
                <a:t>_𝑛𝑜𝑚</a:t>
              </a:r>
              <a:r>
                <a:rPr lang="en-US"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213360</xdr:colOff>
      <xdr:row>11</xdr:row>
      <xdr:rowOff>121920</xdr:rowOff>
    </xdr:from>
    <xdr:ext cx="2924006" cy="301236"/>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xmlns="" id="{C577BDAE-3F45-4CB8-8351-7F546B0967AF}"/>
                </a:ext>
              </a:extLst>
            </xdr:cNvPr>
            <xdr:cNvSpPr txBox="1"/>
          </xdr:nvSpPr>
          <xdr:spPr>
            <a:xfrm>
              <a:off x="1234440" y="393192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19" name="TextBox 318">
              <a:extLst>
                <a:ext uri="{FF2B5EF4-FFF2-40B4-BE49-F238E27FC236}">
                  <a16:creationId xmlns:a16="http://schemas.microsoft.com/office/drawing/2014/main" id="{C577BDAE-3F45-4CB8-8351-7F546B0967AF}"/>
                </a:ext>
              </a:extLst>
            </xdr:cNvPr>
            <xdr:cNvSpPr txBox="1"/>
          </xdr:nvSpPr>
          <xdr:spPr>
            <a:xfrm>
              <a:off x="1234440" y="393192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68580</xdr:colOff>
      <xdr:row>15</xdr:row>
      <xdr:rowOff>160020</xdr:rowOff>
    </xdr:from>
    <xdr:ext cx="3552383" cy="301236"/>
    <mc:AlternateContent xmlns:mc="http://schemas.openxmlformats.org/markup-compatibility/2006" xmlns:a14="http://schemas.microsoft.com/office/drawing/2010/main">
      <mc:Choice Requires="a14">
        <xdr:sp macro="" textlink="">
          <xdr:nvSpPr>
            <xdr:cNvPr id="320" name="TextBox 319">
              <a:extLst>
                <a:ext uri="{FF2B5EF4-FFF2-40B4-BE49-F238E27FC236}">
                  <a16:creationId xmlns:a16="http://schemas.microsoft.com/office/drawing/2014/main" xmlns="" id="{87497973-5DCF-4309-8EC5-590E652F19C8}"/>
                </a:ext>
              </a:extLst>
            </xdr:cNvPr>
            <xdr:cNvSpPr txBox="1"/>
          </xdr:nvSpPr>
          <xdr:spPr>
            <a:xfrm>
              <a:off x="1089660" y="560070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20" name="TextBox 319">
              <a:extLst>
                <a:ext uri="{FF2B5EF4-FFF2-40B4-BE49-F238E27FC236}">
                  <a16:creationId xmlns:a16="http://schemas.microsoft.com/office/drawing/2014/main" id="{87497973-5DCF-4309-8EC5-590E652F19C8}"/>
                </a:ext>
              </a:extLst>
            </xdr:cNvPr>
            <xdr:cNvSpPr txBox="1"/>
          </xdr:nvSpPr>
          <xdr:spPr>
            <a:xfrm>
              <a:off x="1089660" y="560070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129540</xdr:colOff>
      <xdr:row>7</xdr:row>
      <xdr:rowOff>213360</xdr:rowOff>
    </xdr:from>
    <xdr:ext cx="1115049" cy="176972"/>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xmlns="" id="{A4AB8756-38BB-41D3-B246-377440A3AECB}"/>
                </a:ext>
              </a:extLst>
            </xdr:cNvPr>
            <xdr:cNvSpPr txBox="1"/>
          </xdr:nvSpPr>
          <xdr:spPr>
            <a:xfrm>
              <a:off x="1150620" y="32080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21" name="TextBox 320">
              <a:extLst>
                <a:ext uri="{FF2B5EF4-FFF2-40B4-BE49-F238E27FC236}">
                  <a16:creationId xmlns:a16="http://schemas.microsoft.com/office/drawing/2014/main" id="{A4AB8756-38BB-41D3-B246-377440A3AECB}"/>
                </a:ext>
              </a:extLst>
            </xdr:cNvPr>
            <xdr:cNvSpPr txBox="1"/>
          </xdr:nvSpPr>
          <xdr:spPr>
            <a:xfrm>
              <a:off x="1150620" y="32080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1135380</xdr:colOff>
      <xdr:row>163</xdr:row>
      <xdr:rowOff>106680</xdr:rowOff>
    </xdr:from>
    <xdr:ext cx="3475182" cy="397288"/>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xmlns="" id="{D95EAB00-CC4E-43C5-BD44-DEE40C34AF30}"/>
                </a:ext>
              </a:extLst>
            </xdr:cNvPr>
            <xdr:cNvSpPr txBox="1"/>
          </xdr:nvSpPr>
          <xdr:spPr>
            <a:xfrm>
              <a:off x="2156460" y="66728340"/>
              <a:ext cx="3475182"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sub>
                    </m:sSub>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𝑆𝐺</m:t>
                        </m:r>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latin typeface="Cambria Math" panose="02040503050406030204" pitchFamily="18" charset="0"/>
                        <a:ea typeface="Cambria Math" panose="02040503050406030204" pitchFamily="18" charset="0"/>
                      </a:rPr>
                      <m:t>=</m:t>
                    </m:r>
                    <m:r>
                      <a:rPr lang="en-US" sz="1100" b="0" i="1">
                        <a:solidFill>
                          <a:schemeClr val="tx1"/>
                        </a:solidFill>
                        <a:effectLst/>
                        <a:latin typeface="Cambria Math" panose="02040503050406030204" pitchFamily="18" charset="0"/>
                        <a:ea typeface="Cambria Math" panose="02040503050406030204" pitchFamily="18" charset="0"/>
                        <a:cs typeface="+mn-cs"/>
                      </a:rPr>
                      <m:t>𝐻</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𝑆𝐺</m:t>
                    </m:r>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𝑇</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323" name="TextBox 322">
              <a:extLst>
                <a:ext uri="{FF2B5EF4-FFF2-40B4-BE49-F238E27FC236}">
                  <a16:creationId xmlns:a16="http://schemas.microsoft.com/office/drawing/2014/main" id="{D95EAB00-CC4E-43C5-BD44-DEE40C34AF30}"/>
                </a:ext>
              </a:extLst>
            </xdr:cNvPr>
            <xdr:cNvSpPr txBox="1"/>
          </xdr:nvSpPr>
          <xdr:spPr>
            <a:xfrm>
              <a:off x="2156460" y="66728340"/>
              <a:ext cx="3475182"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 (𝐻,𝑆𝐺,</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𝐻∙𝑆𝐺</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∙(𝑇−𝑇_𝑟𝑒𝑓 )</a:t>
              </a:r>
              <a:r>
                <a:rPr lang="en-US" sz="1100" b="0" i="0">
                  <a:latin typeface="Cambria Math" panose="02040503050406030204" pitchFamily="18" charset="0"/>
                  <a:ea typeface="Cambria Math" panose="02040503050406030204" pitchFamily="18" charset="0"/>
                </a:rPr>
                <a:t>+1)−1)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1478280</xdr:colOff>
      <xdr:row>165</xdr:row>
      <xdr:rowOff>152400</xdr:rowOff>
    </xdr:from>
    <xdr:ext cx="2036583" cy="344453"/>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xmlns="" id="{869F8480-1B20-45F6-A3A4-6B8D1EE470CF}"/>
                </a:ext>
              </a:extLst>
            </xdr:cNvPr>
            <xdr:cNvSpPr txBox="1"/>
          </xdr:nvSpPr>
          <xdr:spPr>
            <a:xfrm>
              <a:off x="2499360" y="66774060"/>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𝑇𝑋</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rPr>
                        </m:ctrlPr>
                      </m:radPr>
                      <m:deg/>
                      <m:e>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𝑅𝐴</m:t>
                            </m:r>
                            <m:r>
                              <a:rPr lang="en-US" sz="1100" b="0" i="1">
                                <a:latin typeface="Cambria Math" panose="02040503050406030204" pitchFamily="18" charset="0"/>
                              </a:rPr>
                              <m:t>,</m:t>
                            </m:r>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𝑗</m:t>
                            </m:r>
                          </m:sub>
                          <m:sup>
                            <m:r>
                              <a:rPr lang="en-US" sz="1100" b="0" i="1">
                                <a:latin typeface="Cambria Math" panose="02040503050406030204" pitchFamily="18" charset="0"/>
                              </a:rPr>
                              <m:t>2</m:t>
                            </m:r>
                          </m:sup>
                        </m:sSubSup>
                        <m:r>
                          <a:rPr lang="en-US" sz="1100" b="0" i="1">
                            <a:latin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𝐴𝑇𝐸</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Sup>
                          <m:sSubSupPr>
                            <m:ctrlPr>
                              <a:rPr lang="en-US" sz="1100" b="0" i="1">
                                <a:latin typeface="Cambria Math" panose="02040503050406030204" pitchFamily="18" charset="0"/>
                              </a:rPr>
                            </m:ctrlPr>
                          </m:sSubSupPr>
                          <m:e>
                            <m:r>
                              <a:rPr lang="en-US" sz="1100" b="0" i="1">
                                <a:latin typeface="Cambria Math" panose="02040503050406030204" pitchFamily="18" charset="0"/>
                              </a:rPr>
                              <m:t>𝑃</m:t>
                            </m:r>
                          </m:e>
                          <m:sub>
                            <m:r>
                              <a:rPr lang="en-US" sz="1100" b="0" i="1">
                                <a:latin typeface="Cambria Math" panose="02040503050406030204" pitchFamily="18" charset="0"/>
                              </a:rPr>
                              <m:t>𝐿𝑃𝐸</m:t>
                            </m:r>
                          </m:sub>
                          <m:sup>
                            <m:r>
                              <a:rPr lang="en-US" sz="1100" b="0" i="1">
                                <a:latin typeface="Cambria Math" panose="02040503050406030204" pitchFamily="18" charset="0"/>
                              </a:rPr>
                              <m:t>2</m:t>
                            </m:r>
                          </m:sup>
                        </m:sSubSup>
                      </m:e>
                    </m:rad>
                  </m:oMath>
                </m:oMathPara>
              </a14:m>
              <a:endParaRPr lang="en-US" sz="1100"/>
            </a:p>
          </xdr:txBody>
        </xdr:sp>
      </mc:Choice>
      <mc:Fallback xmlns="">
        <xdr:sp macro="" textlink="">
          <xdr:nvSpPr>
            <xdr:cNvPr id="324" name="TextBox 323">
              <a:extLst>
                <a:ext uri="{FF2B5EF4-FFF2-40B4-BE49-F238E27FC236}">
                  <a16:creationId xmlns:a16="http://schemas.microsoft.com/office/drawing/2014/main" id="{869F8480-1B20-45F6-A3A4-6B8D1EE470CF}"/>
                </a:ext>
              </a:extLst>
            </xdr:cNvPr>
            <xdr:cNvSpPr txBox="1"/>
          </xdr:nvSpPr>
          <xdr:spPr>
            <a:xfrm>
              <a:off x="2499360" y="66774060"/>
              <a:ext cx="2036583"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𝑃_(𝑇𝑋,𝑖,𝑗)=√(𝑃_(𝑅𝐴,𝑖,𝑗)^2+</a:t>
              </a:r>
              <a:r>
                <a:rPr lang="en-US" sz="1100" b="0" i="0">
                  <a:solidFill>
                    <a:schemeClr val="tx1"/>
                  </a:solidFill>
                  <a:effectLst/>
                  <a:latin typeface="Cambria Math" panose="02040503050406030204" pitchFamily="18" charset="0"/>
                  <a:ea typeface="+mn-ea"/>
                  <a:cs typeface="+mn-cs"/>
                </a:rPr>
                <a:t>𝑃_(𝐴𝑇𝐸,𝑖,𝑗)^2+</a:t>
              </a:r>
              <a:r>
                <a:rPr lang="en-US" sz="1100" b="0" i="0">
                  <a:latin typeface="Cambria Math" panose="02040503050406030204" pitchFamily="18" charset="0"/>
                </a:rPr>
                <a:t>𝑃_𝐿𝑃𝐸^2 )</a:t>
              </a:r>
              <a:endParaRPr lang="en-US" sz="1100"/>
            </a:p>
          </xdr:txBody>
        </xdr:sp>
      </mc:Fallback>
    </mc:AlternateContent>
    <xdr:clientData/>
  </xdr:oneCellAnchor>
  <xdr:oneCellAnchor>
    <xdr:from>
      <xdr:col>2</xdr:col>
      <xdr:colOff>1912620</xdr:colOff>
      <xdr:row>169</xdr:row>
      <xdr:rowOff>182880</xdr:rowOff>
    </xdr:from>
    <xdr:ext cx="1196340" cy="286670"/>
    <mc:AlternateContent xmlns:mc="http://schemas.openxmlformats.org/markup-compatibility/2006" xmlns:a14="http://schemas.microsoft.com/office/drawing/2010/main">
      <mc:Choice Requires="a14">
        <xdr:sp macro="" textlink="">
          <xdr:nvSpPr>
            <xdr:cNvPr id="326" name="TextBox 325">
              <a:extLst>
                <a:ext uri="{FF2B5EF4-FFF2-40B4-BE49-F238E27FC236}">
                  <a16:creationId xmlns:a16="http://schemas.microsoft.com/office/drawing/2014/main" xmlns="" id="{6A46F3F8-BBAD-4E12-B896-9D3EBA1773C2}"/>
                </a:ext>
              </a:extLst>
            </xdr:cNvPr>
            <xdr:cNvSpPr txBox="1"/>
          </xdr:nvSpPr>
          <xdr:spPr>
            <a:xfrm>
              <a:off x="2933700" y="6843522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26" name="TextBox 325">
              <a:extLst>
                <a:ext uri="{FF2B5EF4-FFF2-40B4-BE49-F238E27FC236}">
                  <a16:creationId xmlns:a16="http://schemas.microsoft.com/office/drawing/2014/main" id="{6A46F3F8-BBAD-4E12-B896-9D3EBA1773C2}"/>
                </a:ext>
              </a:extLst>
            </xdr:cNvPr>
            <xdr:cNvSpPr txBox="1"/>
          </xdr:nvSpPr>
          <xdr:spPr>
            <a:xfrm>
              <a:off x="2933700" y="6843522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1958340</xdr:colOff>
      <xdr:row>171</xdr:row>
      <xdr:rowOff>228600</xdr:rowOff>
    </xdr:from>
    <xdr:ext cx="1168397" cy="172227"/>
    <mc:AlternateContent xmlns:mc="http://schemas.openxmlformats.org/markup-compatibility/2006" xmlns:a14="http://schemas.microsoft.com/office/drawing/2010/main">
      <mc:Choice Requires="a14">
        <xdr:sp macro="" textlink="">
          <xdr:nvSpPr>
            <xdr:cNvPr id="327" name="TextBox 326">
              <a:extLst>
                <a:ext uri="{FF2B5EF4-FFF2-40B4-BE49-F238E27FC236}">
                  <a16:creationId xmlns:a16="http://schemas.microsoft.com/office/drawing/2014/main" xmlns="" id="{63480F9B-ED0D-4962-B695-9DF738FBE382}"/>
                </a:ext>
              </a:extLst>
            </xdr:cNvPr>
            <xdr:cNvSpPr txBox="1"/>
          </xdr:nvSpPr>
          <xdr:spPr>
            <a:xfrm>
              <a:off x="2979420" y="6929628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327" name="TextBox 326">
              <a:extLst>
                <a:ext uri="{FF2B5EF4-FFF2-40B4-BE49-F238E27FC236}">
                  <a16:creationId xmlns:a16="http://schemas.microsoft.com/office/drawing/2014/main" id="{63480F9B-ED0D-4962-B695-9DF738FBE382}"/>
                </a:ext>
              </a:extLst>
            </xdr:cNvPr>
            <xdr:cNvSpPr txBox="1"/>
          </xdr:nvSpPr>
          <xdr:spPr>
            <a:xfrm>
              <a:off x="2979420" y="6929628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2</xdr:col>
      <xdr:colOff>1767840</xdr:colOff>
      <xdr:row>173</xdr:row>
      <xdr:rowOff>175260</xdr:rowOff>
    </xdr:from>
    <xdr:ext cx="1196340" cy="286670"/>
    <mc:AlternateContent xmlns:mc="http://schemas.openxmlformats.org/markup-compatibility/2006" xmlns:a14="http://schemas.microsoft.com/office/drawing/2010/main">
      <mc:Choice Requires="a14">
        <xdr:sp macro="" textlink="">
          <xdr:nvSpPr>
            <xdr:cNvPr id="328" name="TextBox 327">
              <a:extLst>
                <a:ext uri="{FF2B5EF4-FFF2-40B4-BE49-F238E27FC236}">
                  <a16:creationId xmlns:a16="http://schemas.microsoft.com/office/drawing/2014/main" xmlns="" id="{1632A71A-BDB7-4BEE-B34C-1CD117B07287}"/>
                </a:ext>
              </a:extLst>
            </xdr:cNvPr>
            <xdr:cNvSpPr txBox="1"/>
          </xdr:nvSpPr>
          <xdr:spPr>
            <a:xfrm>
              <a:off x="2788920" y="7005828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28" name="TextBox 327">
              <a:extLst>
                <a:ext uri="{FF2B5EF4-FFF2-40B4-BE49-F238E27FC236}">
                  <a16:creationId xmlns:a16="http://schemas.microsoft.com/office/drawing/2014/main" id="{1632A71A-BDB7-4BEE-B34C-1CD117B07287}"/>
                </a:ext>
              </a:extLst>
            </xdr:cNvPr>
            <xdr:cNvSpPr txBox="1"/>
          </xdr:nvSpPr>
          <xdr:spPr>
            <a:xfrm>
              <a:off x="2788920" y="7005828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1318260</xdr:colOff>
      <xdr:row>175</xdr:row>
      <xdr:rowOff>190500</xdr:rowOff>
    </xdr:from>
    <xdr:ext cx="2500363" cy="175369"/>
    <mc:AlternateContent xmlns:mc="http://schemas.openxmlformats.org/markup-compatibility/2006" xmlns:a14="http://schemas.microsoft.com/office/drawing/2010/main">
      <mc:Choice Requires="a14">
        <xdr:sp macro="" textlink="">
          <xdr:nvSpPr>
            <xdr:cNvPr id="329" name="TextBox 328">
              <a:extLst>
                <a:ext uri="{FF2B5EF4-FFF2-40B4-BE49-F238E27FC236}">
                  <a16:creationId xmlns:a16="http://schemas.microsoft.com/office/drawing/2014/main" xmlns="" id="{37FC0DF1-5670-43BF-8B96-43C76D1266A3}"/>
                </a:ext>
              </a:extLst>
            </xdr:cNvPr>
            <xdr:cNvSpPr txBox="1"/>
          </xdr:nvSpPr>
          <xdr:spPr>
            <a:xfrm>
              <a:off x="2339340" y="708888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329" name="TextBox 328">
              <a:extLst>
                <a:ext uri="{FF2B5EF4-FFF2-40B4-BE49-F238E27FC236}">
                  <a16:creationId xmlns:a16="http://schemas.microsoft.com/office/drawing/2014/main" id="{37FC0DF1-5670-43BF-8B96-43C76D1266A3}"/>
                </a:ext>
              </a:extLst>
            </xdr:cNvPr>
            <xdr:cNvSpPr txBox="1"/>
          </xdr:nvSpPr>
          <xdr:spPr>
            <a:xfrm>
              <a:off x="2339340" y="70888860"/>
              <a:ext cx="250036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mn-lt"/>
                  <a:ea typeface="+mn-ea"/>
                  <a:cs typeface="+mn-cs"/>
                </a:rPr>
                <a:t>𝑉〗_𝑖</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mn-lt"/>
                  <a:ea typeface="+mn-ea"/>
                  <a:cs typeface="+mn-cs"/>
                </a:rPr>
                <a:t> 〖〖(∆𝑉〗_𝑖)〗^</a:t>
              </a:r>
              <a:r>
                <a:rPr lang="en-US" sz="1100" b="0" i="0">
                  <a:solidFill>
                    <a:schemeClr val="tx1"/>
                  </a:solidFill>
                  <a:effectLst/>
                  <a:latin typeface="Cambria Math" panose="02040503050406030204" pitchFamily="18" charset="0"/>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panose="02040503050406030204" pitchFamily="18" charset="0"/>
                  <a:ea typeface="+mn-ea"/>
                  <a:cs typeface="+mn-cs"/>
                </a:rPr>
                <a:t>𝑐</a:t>
              </a:r>
              <a:r>
                <a:rPr lang="en-US" sz="1100" b="0" i="0">
                  <a:solidFill>
                    <a:schemeClr val="tx1"/>
                  </a:solidFill>
                  <a:effectLst/>
                  <a:latin typeface="+mn-lt"/>
                  <a:ea typeface="+mn-ea"/>
                  <a:cs typeface="+mn-cs"/>
                </a:rPr>
                <a:t>_𝑛𝑜𝑚</a:t>
              </a:r>
              <a:r>
                <a:rPr lang="en-US"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2087880</xdr:colOff>
      <xdr:row>177</xdr:row>
      <xdr:rowOff>251460</xdr:rowOff>
    </xdr:from>
    <xdr:ext cx="1115049" cy="176972"/>
    <mc:AlternateContent xmlns:mc="http://schemas.openxmlformats.org/markup-compatibility/2006" xmlns:a14="http://schemas.microsoft.com/office/drawing/2010/main">
      <mc:Choice Requires="a14">
        <xdr:sp macro="" textlink="">
          <xdr:nvSpPr>
            <xdr:cNvPr id="330" name="TextBox 329">
              <a:extLst>
                <a:ext uri="{FF2B5EF4-FFF2-40B4-BE49-F238E27FC236}">
                  <a16:creationId xmlns:a16="http://schemas.microsoft.com/office/drawing/2014/main" xmlns="" id="{726715CA-EA84-4F19-8928-5C1985C2BC53}"/>
                </a:ext>
              </a:extLst>
            </xdr:cNvPr>
            <xdr:cNvSpPr txBox="1"/>
          </xdr:nvSpPr>
          <xdr:spPr>
            <a:xfrm>
              <a:off x="3108960" y="7176516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30" name="TextBox 329">
              <a:extLst>
                <a:ext uri="{FF2B5EF4-FFF2-40B4-BE49-F238E27FC236}">
                  <a16:creationId xmlns:a16="http://schemas.microsoft.com/office/drawing/2014/main" id="{726715CA-EA84-4F19-8928-5C1985C2BC53}"/>
                </a:ext>
              </a:extLst>
            </xdr:cNvPr>
            <xdr:cNvSpPr txBox="1"/>
          </xdr:nvSpPr>
          <xdr:spPr>
            <a:xfrm>
              <a:off x="3108960" y="7176516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1295400</xdr:colOff>
      <xdr:row>179</xdr:row>
      <xdr:rowOff>121920</xdr:rowOff>
    </xdr:from>
    <xdr:ext cx="2924006" cy="301236"/>
    <mc:AlternateContent xmlns:mc="http://schemas.openxmlformats.org/markup-compatibility/2006" xmlns:a14="http://schemas.microsoft.com/office/drawing/2010/main">
      <mc:Choice Requires="a14">
        <xdr:sp macro="" textlink="">
          <xdr:nvSpPr>
            <xdr:cNvPr id="331" name="TextBox 330">
              <a:extLst>
                <a:ext uri="{FF2B5EF4-FFF2-40B4-BE49-F238E27FC236}">
                  <a16:creationId xmlns:a16="http://schemas.microsoft.com/office/drawing/2014/main" xmlns="" id="{CB2FE483-0F75-40D2-8B76-8C4045D7BF19}"/>
                </a:ext>
              </a:extLst>
            </xdr:cNvPr>
            <xdr:cNvSpPr txBox="1"/>
          </xdr:nvSpPr>
          <xdr:spPr>
            <a:xfrm>
              <a:off x="2316480" y="7245096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31" name="TextBox 330">
              <a:extLst>
                <a:ext uri="{FF2B5EF4-FFF2-40B4-BE49-F238E27FC236}">
                  <a16:creationId xmlns:a16="http://schemas.microsoft.com/office/drawing/2014/main" id="{CB2FE483-0F75-40D2-8B76-8C4045D7BF19}"/>
                </a:ext>
              </a:extLst>
            </xdr:cNvPr>
            <xdr:cNvSpPr txBox="1"/>
          </xdr:nvSpPr>
          <xdr:spPr>
            <a:xfrm>
              <a:off x="2316480" y="7245096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1021080</xdr:colOff>
      <xdr:row>181</xdr:row>
      <xdr:rowOff>144780</xdr:rowOff>
    </xdr:from>
    <xdr:ext cx="3552383" cy="301236"/>
    <mc:AlternateContent xmlns:mc="http://schemas.openxmlformats.org/markup-compatibility/2006" xmlns:a14="http://schemas.microsoft.com/office/drawing/2010/main">
      <mc:Choice Requires="a14">
        <xdr:sp macro="" textlink="">
          <xdr:nvSpPr>
            <xdr:cNvPr id="332" name="TextBox 331">
              <a:extLst>
                <a:ext uri="{FF2B5EF4-FFF2-40B4-BE49-F238E27FC236}">
                  <a16:creationId xmlns:a16="http://schemas.microsoft.com/office/drawing/2014/main" xmlns="" id="{97F3B70D-AD92-4795-A2E5-6AF4B74FAA6C}"/>
                </a:ext>
              </a:extLst>
            </xdr:cNvPr>
            <xdr:cNvSpPr txBox="1"/>
          </xdr:nvSpPr>
          <xdr:spPr>
            <a:xfrm>
              <a:off x="2042160" y="7328916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32" name="TextBox 331">
              <a:extLst>
                <a:ext uri="{FF2B5EF4-FFF2-40B4-BE49-F238E27FC236}">
                  <a16:creationId xmlns:a16="http://schemas.microsoft.com/office/drawing/2014/main" id="{97F3B70D-AD92-4795-A2E5-6AF4B74FAA6C}"/>
                </a:ext>
              </a:extLst>
            </xdr:cNvPr>
            <xdr:cNvSpPr txBox="1"/>
          </xdr:nvSpPr>
          <xdr:spPr>
            <a:xfrm>
              <a:off x="2042160" y="7328916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mn-lt"/>
                  <a:ea typeface="+mn-ea"/>
                  <a:cs typeface="+mn-cs"/>
                </a:rPr>
                <a:t>(𝐷_(𝑐𝑎𝑝,𝑖) )</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2156460</xdr:colOff>
      <xdr:row>183</xdr:row>
      <xdr:rowOff>213360</xdr:rowOff>
    </xdr:from>
    <xdr:ext cx="1392432" cy="172227"/>
    <mc:AlternateContent xmlns:mc="http://schemas.openxmlformats.org/markup-compatibility/2006" xmlns:a14="http://schemas.microsoft.com/office/drawing/2010/main">
      <mc:Choice Requires="a14">
        <xdr:sp macro="" textlink="">
          <xdr:nvSpPr>
            <xdr:cNvPr id="333" name="TextBox 332">
              <a:extLst>
                <a:ext uri="{FF2B5EF4-FFF2-40B4-BE49-F238E27FC236}">
                  <a16:creationId xmlns:a16="http://schemas.microsoft.com/office/drawing/2014/main" xmlns="" id="{E6AB4CEA-BB41-4D2F-A955-9C59A7FF7127}"/>
                </a:ext>
              </a:extLst>
            </xdr:cNvPr>
            <xdr:cNvSpPr txBox="1"/>
          </xdr:nvSpPr>
          <xdr:spPr>
            <a:xfrm>
              <a:off x="3177540" y="741730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333" name="TextBox 332">
              <a:extLst>
                <a:ext uri="{FF2B5EF4-FFF2-40B4-BE49-F238E27FC236}">
                  <a16:creationId xmlns:a16="http://schemas.microsoft.com/office/drawing/2014/main" id="{E6AB4CEA-BB41-4D2F-A955-9C59A7FF7127}"/>
                </a:ext>
              </a:extLst>
            </xdr:cNvPr>
            <xdr:cNvSpPr txBox="1"/>
          </xdr:nvSpPr>
          <xdr:spPr>
            <a:xfrm>
              <a:off x="3177540" y="741730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2</xdr:col>
      <xdr:colOff>1257300</xdr:colOff>
      <xdr:row>185</xdr:row>
      <xdr:rowOff>220980</xdr:rowOff>
    </xdr:from>
    <xdr:ext cx="3186450" cy="176972"/>
    <mc:AlternateContent xmlns:mc="http://schemas.openxmlformats.org/markup-compatibility/2006" xmlns:a14="http://schemas.microsoft.com/office/drawing/2010/main">
      <mc:Choice Requires="a14">
        <xdr:sp macro="" textlink="">
          <xdr:nvSpPr>
            <xdr:cNvPr id="334" name="TextBox 333">
              <a:extLst>
                <a:ext uri="{FF2B5EF4-FFF2-40B4-BE49-F238E27FC236}">
                  <a16:creationId xmlns:a16="http://schemas.microsoft.com/office/drawing/2014/main" xmlns="" id="{118F49AD-B105-4B17-BD64-0B44D8315158}"/>
                </a:ext>
              </a:extLst>
            </xdr:cNvPr>
            <xdr:cNvSpPr txBox="1"/>
          </xdr:nvSpPr>
          <xdr:spPr>
            <a:xfrm>
              <a:off x="2278380" y="7499604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334" name="TextBox 333">
              <a:extLst>
                <a:ext uri="{FF2B5EF4-FFF2-40B4-BE49-F238E27FC236}">
                  <a16:creationId xmlns:a16="http://schemas.microsoft.com/office/drawing/2014/main" id="{118F49AD-B105-4B17-BD64-0B44D8315158}"/>
                </a:ext>
              </a:extLst>
            </xdr:cNvPr>
            <xdr:cNvSpPr txBox="1"/>
          </xdr:nvSpPr>
          <xdr:spPr>
            <a:xfrm>
              <a:off x="2278380" y="7499604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1455420</xdr:colOff>
      <xdr:row>187</xdr:row>
      <xdr:rowOff>205740</xdr:rowOff>
    </xdr:from>
    <xdr:ext cx="3126432" cy="176972"/>
    <mc:AlternateContent xmlns:mc="http://schemas.openxmlformats.org/markup-compatibility/2006" xmlns:a14="http://schemas.microsoft.com/office/drawing/2010/main">
      <mc:Choice Requires="a14">
        <xdr:sp macro="" textlink="">
          <xdr:nvSpPr>
            <xdr:cNvPr id="335" name="TextBox 334">
              <a:extLst>
                <a:ext uri="{FF2B5EF4-FFF2-40B4-BE49-F238E27FC236}">
                  <a16:creationId xmlns:a16="http://schemas.microsoft.com/office/drawing/2014/main" xmlns="" id="{AFB66940-5196-4CA7-BBDE-351A5DD7FE3C}"/>
                </a:ext>
              </a:extLst>
            </xdr:cNvPr>
            <xdr:cNvSpPr txBox="1"/>
          </xdr:nvSpPr>
          <xdr:spPr>
            <a:xfrm>
              <a:off x="2476500" y="7579614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335" name="TextBox 334">
              <a:extLst>
                <a:ext uri="{FF2B5EF4-FFF2-40B4-BE49-F238E27FC236}">
                  <a16:creationId xmlns:a16="http://schemas.microsoft.com/office/drawing/2014/main" id="{AFB66940-5196-4CA7-BBDE-351A5DD7FE3C}"/>
                </a:ext>
              </a:extLst>
            </xdr:cNvPr>
            <xdr:cNvSpPr txBox="1"/>
          </xdr:nvSpPr>
          <xdr:spPr>
            <a:xfrm>
              <a:off x="2476500" y="7579614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1676400</xdr:colOff>
      <xdr:row>189</xdr:row>
      <xdr:rowOff>137160</xdr:rowOff>
    </xdr:from>
    <xdr:ext cx="2497800" cy="344453"/>
    <mc:AlternateContent xmlns:mc="http://schemas.openxmlformats.org/markup-compatibility/2006" xmlns:a14="http://schemas.microsoft.com/office/drawing/2010/main">
      <mc:Choice Requires="a14">
        <xdr:sp macro="" textlink="">
          <xdr:nvSpPr>
            <xdr:cNvPr id="336" name="TextBox 335">
              <a:extLst>
                <a:ext uri="{FF2B5EF4-FFF2-40B4-BE49-F238E27FC236}">
                  <a16:creationId xmlns:a16="http://schemas.microsoft.com/office/drawing/2014/main" xmlns="" id="{BD4798B0-7DC0-459A-9E3C-5F4A22F05F45}"/>
                </a:ext>
              </a:extLst>
            </xdr:cNvPr>
            <xdr:cNvSpPr txBox="1"/>
          </xdr:nvSpPr>
          <xdr:spPr>
            <a:xfrm>
              <a:off x="2697480" y="7654290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36" name="TextBox 335">
              <a:extLst>
                <a:ext uri="{FF2B5EF4-FFF2-40B4-BE49-F238E27FC236}">
                  <a16:creationId xmlns:a16="http://schemas.microsoft.com/office/drawing/2014/main" id="{BD4798B0-7DC0-459A-9E3C-5F4A22F05F45}"/>
                </a:ext>
              </a:extLst>
            </xdr:cNvPr>
            <xdr:cNvSpPr txBox="1"/>
          </xdr:nvSpPr>
          <xdr:spPr>
            <a:xfrm>
              <a:off x="2697480" y="7654290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2065020</xdr:colOff>
      <xdr:row>191</xdr:row>
      <xdr:rowOff>160020</xdr:rowOff>
    </xdr:from>
    <xdr:ext cx="1955664" cy="344453"/>
    <mc:AlternateContent xmlns:mc="http://schemas.openxmlformats.org/markup-compatibility/2006" xmlns:a14="http://schemas.microsoft.com/office/drawing/2010/main">
      <mc:Choice Requires="a14">
        <xdr:sp macro="" textlink="">
          <xdr:nvSpPr>
            <xdr:cNvPr id="337" name="TextBox 336">
              <a:extLst>
                <a:ext uri="{FF2B5EF4-FFF2-40B4-BE49-F238E27FC236}">
                  <a16:creationId xmlns:a16="http://schemas.microsoft.com/office/drawing/2014/main" xmlns="" id="{D50950FE-686E-494E-BAC7-C02452A55816}"/>
                </a:ext>
              </a:extLst>
            </xdr:cNvPr>
            <xdr:cNvSpPr txBox="1"/>
          </xdr:nvSpPr>
          <xdr:spPr>
            <a:xfrm>
              <a:off x="3086100" y="773811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37" name="TextBox 336">
              <a:extLst>
                <a:ext uri="{FF2B5EF4-FFF2-40B4-BE49-F238E27FC236}">
                  <a16:creationId xmlns:a16="http://schemas.microsoft.com/office/drawing/2014/main" id="{D50950FE-686E-494E-BAC7-C02452A55816}"/>
                </a:ext>
              </a:extLst>
            </xdr:cNvPr>
            <xdr:cNvSpPr txBox="1"/>
          </xdr:nvSpPr>
          <xdr:spPr>
            <a:xfrm>
              <a:off x="3086100" y="773811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1424940</xdr:colOff>
      <xdr:row>193</xdr:row>
      <xdr:rowOff>91440</xdr:rowOff>
    </xdr:from>
    <xdr:ext cx="3316228" cy="437492"/>
    <mc:AlternateContent xmlns:mc="http://schemas.openxmlformats.org/markup-compatibility/2006" xmlns:a14="http://schemas.microsoft.com/office/drawing/2010/main">
      <mc:Choice Requires="a14">
        <xdr:sp macro="" textlink="">
          <xdr:nvSpPr>
            <xdr:cNvPr id="338" name="TextBox 337">
              <a:extLst>
                <a:ext uri="{FF2B5EF4-FFF2-40B4-BE49-F238E27FC236}">
                  <a16:creationId xmlns:a16="http://schemas.microsoft.com/office/drawing/2014/main" xmlns="" id="{3BB8A6A5-9655-4B37-BAC2-66FEF8CAA7E0}"/>
                </a:ext>
              </a:extLst>
            </xdr:cNvPr>
            <xdr:cNvSpPr txBox="1"/>
          </xdr:nvSpPr>
          <xdr:spPr>
            <a:xfrm>
              <a:off x="2446020" y="7812786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338" name="TextBox 337">
              <a:extLst>
                <a:ext uri="{FF2B5EF4-FFF2-40B4-BE49-F238E27FC236}">
                  <a16:creationId xmlns:a16="http://schemas.microsoft.com/office/drawing/2014/main" id="{3BB8A6A5-9655-4B37-BAC2-66FEF8CAA7E0}"/>
                </a:ext>
              </a:extLst>
            </xdr:cNvPr>
            <xdr:cNvSpPr txBox="1"/>
          </xdr:nvSpPr>
          <xdr:spPr>
            <a:xfrm>
              <a:off x="2446020" y="7812786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2</xdr:col>
      <xdr:colOff>1943100</xdr:colOff>
      <xdr:row>195</xdr:row>
      <xdr:rowOff>137160</xdr:rowOff>
    </xdr:from>
    <xdr:ext cx="2188163" cy="316882"/>
    <mc:AlternateContent xmlns:mc="http://schemas.openxmlformats.org/markup-compatibility/2006" xmlns:a14="http://schemas.microsoft.com/office/drawing/2010/main">
      <mc:Choice Requires="a14">
        <xdr:sp macro="" textlink="">
          <xdr:nvSpPr>
            <xdr:cNvPr id="339" name="TextBox 338">
              <a:extLst>
                <a:ext uri="{FF2B5EF4-FFF2-40B4-BE49-F238E27FC236}">
                  <a16:creationId xmlns:a16="http://schemas.microsoft.com/office/drawing/2014/main" xmlns="" id="{E5E2E91C-CD1B-4EDB-AF5A-B127DAF43DA8}"/>
                </a:ext>
              </a:extLst>
            </xdr:cNvPr>
            <xdr:cNvSpPr txBox="1"/>
          </xdr:nvSpPr>
          <xdr:spPr>
            <a:xfrm>
              <a:off x="2964180" y="789889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339" name="TextBox 338">
              <a:extLst>
                <a:ext uri="{FF2B5EF4-FFF2-40B4-BE49-F238E27FC236}">
                  <a16:creationId xmlns:a16="http://schemas.microsoft.com/office/drawing/2014/main" id="{E5E2E91C-CD1B-4EDB-AF5A-B127DAF43DA8}"/>
                </a:ext>
              </a:extLst>
            </xdr:cNvPr>
            <xdr:cNvSpPr txBox="1"/>
          </xdr:nvSpPr>
          <xdr:spPr>
            <a:xfrm>
              <a:off x="2964180" y="789889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2</xdr:col>
      <xdr:colOff>1371600</xdr:colOff>
      <xdr:row>197</xdr:row>
      <xdr:rowOff>167640</xdr:rowOff>
    </xdr:from>
    <xdr:ext cx="3092129" cy="318100"/>
    <mc:AlternateContent xmlns:mc="http://schemas.openxmlformats.org/markup-compatibility/2006" xmlns:a14="http://schemas.microsoft.com/office/drawing/2010/main">
      <mc:Choice Requires="a14">
        <xdr:sp macro="" textlink="">
          <xdr:nvSpPr>
            <xdr:cNvPr id="340" name="TextBox 339">
              <a:extLst>
                <a:ext uri="{FF2B5EF4-FFF2-40B4-BE49-F238E27FC236}">
                  <a16:creationId xmlns:a16="http://schemas.microsoft.com/office/drawing/2014/main" xmlns="" id="{73B43A31-1196-48E2-8914-709A2A540106}"/>
                </a:ext>
              </a:extLst>
            </xdr:cNvPr>
            <xdr:cNvSpPr txBox="1"/>
          </xdr:nvSpPr>
          <xdr:spPr>
            <a:xfrm>
              <a:off x="2392680" y="7983474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340" name="TextBox 339">
              <a:extLst>
                <a:ext uri="{FF2B5EF4-FFF2-40B4-BE49-F238E27FC236}">
                  <a16:creationId xmlns:a16="http://schemas.microsoft.com/office/drawing/2014/main" id="{73B43A31-1196-48E2-8914-709A2A540106}"/>
                </a:ext>
              </a:extLst>
            </xdr:cNvPr>
            <xdr:cNvSpPr txBox="1"/>
          </xdr:nvSpPr>
          <xdr:spPr>
            <a:xfrm>
              <a:off x="2392680" y="7983474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2</xdr:col>
      <xdr:colOff>1623060</xdr:colOff>
      <xdr:row>199</xdr:row>
      <xdr:rowOff>213360</xdr:rowOff>
    </xdr:from>
    <xdr:ext cx="2867645" cy="175369"/>
    <mc:AlternateContent xmlns:mc="http://schemas.openxmlformats.org/markup-compatibility/2006" xmlns:a14="http://schemas.microsoft.com/office/drawing/2010/main">
      <mc:Choice Requires="a14">
        <xdr:sp macro="" textlink="">
          <xdr:nvSpPr>
            <xdr:cNvPr id="341" name="TextBox 340">
              <a:extLst>
                <a:ext uri="{FF2B5EF4-FFF2-40B4-BE49-F238E27FC236}">
                  <a16:creationId xmlns:a16="http://schemas.microsoft.com/office/drawing/2014/main" xmlns="" id="{20E8E363-BC1B-426E-AE14-9D4351C9C298}"/>
                </a:ext>
              </a:extLst>
            </xdr:cNvPr>
            <xdr:cNvSpPr txBox="1"/>
          </xdr:nvSpPr>
          <xdr:spPr>
            <a:xfrm>
              <a:off x="2644140" y="8069580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41" name="TextBox 340">
              <a:extLst>
                <a:ext uri="{FF2B5EF4-FFF2-40B4-BE49-F238E27FC236}">
                  <a16:creationId xmlns:a16="http://schemas.microsoft.com/office/drawing/2014/main" id="{20E8E363-BC1B-426E-AE14-9D4351C9C298}"/>
                </a:ext>
              </a:extLst>
            </xdr:cNvPr>
            <xdr:cNvSpPr txBox="1"/>
          </xdr:nvSpPr>
          <xdr:spPr>
            <a:xfrm>
              <a:off x="2644140" y="8069580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1645920</xdr:colOff>
      <xdr:row>201</xdr:row>
      <xdr:rowOff>213360</xdr:rowOff>
    </xdr:from>
    <xdr:ext cx="2787238" cy="175369"/>
    <mc:AlternateContent xmlns:mc="http://schemas.openxmlformats.org/markup-compatibility/2006" xmlns:a14="http://schemas.microsoft.com/office/drawing/2010/main">
      <mc:Choice Requires="a14">
        <xdr:sp macro="" textlink="">
          <xdr:nvSpPr>
            <xdr:cNvPr id="342" name="TextBox 341">
              <a:extLst>
                <a:ext uri="{FF2B5EF4-FFF2-40B4-BE49-F238E27FC236}">
                  <a16:creationId xmlns:a16="http://schemas.microsoft.com/office/drawing/2014/main" xmlns="" id="{69A20148-A01D-4EDD-AC3B-FE9B23DD2052}"/>
                </a:ext>
              </a:extLst>
            </xdr:cNvPr>
            <xdr:cNvSpPr txBox="1"/>
          </xdr:nvSpPr>
          <xdr:spPr>
            <a:xfrm>
              <a:off x="2667000" y="8151114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342" name="TextBox 341">
              <a:extLst>
                <a:ext uri="{FF2B5EF4-FFF2-40B4-BE49-F238E27FC236}">
                  <a16:creationId xmlns:a16="http://schemas.microsoft.com/office/drawing/2014/main" id="{69A20148-A01D-4EDD-AC3B-FE9B23DD2052}"/>
                </a:ext>
              </a:extLst>
            </xdr:cNvPr>
            <xdr:cNvSpPr txBox="1"/>
          </xdr:nvSpPr>
          <xdr:spPr>
            <a:xfrm>
              <a:off x="2667000" y="8151114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1524000</xdr:colOff>
      <xdr:row>203</xdr:row>
      <xdr:rowOff>190500</xdr:rowOff>
    </xdr:from>
    <xdr:ext cx="3164649" cy="191078"/>
    <mc:AlternateContent xmlns:mc="http://schemas.openxmlformats.org/markup-compatibility/2006" xmlns:a14="http://schemas.microsoft.com/office/drawing/2010/main">
      <mc:Choice Requires="a14">
        <xdr:sp macro="" textlink="">
          <xdr:nvSpPr>
            <xdr:cNvPr id="343" name="TextBox 342">
              <a:extLst>
                <a:ext uri="{FF2B5EF4-FFF2-40B4-BE49-F238E27FC236}">
                  <a16:creationId xmlns:a16="http://schemas.microsoft.com/office/drawing/2014/main" xmlns="" id="{DB1FF1F7-6498-4AEA-88D5-0FA28F361B44}"/>
                </a:ext>
              </a:extLst>
            </xdr:cNvPr>
            <xdr:cNvSpPr txBox="1"/>
          </xdr:nvSpPr>
          <xdr:spPr>
            <a:xfrm>
              <a:off x="2545080" y="8230362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343" name="TextBox 342">
              <a:extLst>
                <a:ext uri="{FF2B5EF4-FFF2-40B4-BE49-F238E27FC236}">
                  <a16:creationId xmlns:a16="http://schemas.microsoft.com/office/drawing/2014/main" id="{DB1FF1F7-6498-4AEA-88D5-0FA28F361B44}"/>
                </a:ext>
              </a:extLst>
            </xdr:cNvPr>
            <xdr:cNvSpPr txBox="1"/>
          </xdr:nvSpPr>
          <xdr:spPr>
            <a:xfrm>
              <a:off x="2545080" y="8230362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1508760</xdr:colOff>
      <xdr:row>205</xdr:row>
      <xdr:rowOff>205740</xdr:rowOff>
    </xdr:from>
    <xdr:ext cx="3103542" cy="191078"/>
    <mc:AlternateContent xmlns:mc="http://schemas.openxmlformats.org/markup-compatibility/2006" xmlns:a14="http://schemas.microsoft.com/office/drawing/2010/main">
      <mc:Choice Requires="a14">
        <xdr:sp macro="" textlink="">
          <xdr:nvSpPr>
            <xdr:cNvPr id="344" name="TextBox 343">
              <a:extLst>
                <a:ext uri="{FF2B5EF4-FFF2-40B4-BE49-F238E27FC236}">
                  <a16:creationId xmlns:a16="http://schemas.microsoft.com/office/drawing/2014/main" xmlns="" id="{0CA346C2-352D-400A-A303-B22646585091}"/>
                </a:ext>
              </a:extLst>
            </xdr:cNvPr>
            <xdr:cNvSpPr txBox="1"/>
          </xdr:nvSpPr>
          <xdr:spPr>
            <a:xfrm>
              <a:off x="2529840" y="831342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344" name="TextBox 343">
              <a:extLst>
                <a:ext uri="{FF2B5EF4-FFF2-40B4-BE49-F238E27FC236}">
                  <a16:creationId xmlns:a16="http://schemas.microsoft.com/office/drawing/2014/main" id="{0CA346C2-352D-400A-A303-B22646585091}"/>
                </a:ext>
              </a:extLst>
            </xdr:cNvPr>
            <xdr:cNvSpPr txBox="1"/>
          </xdr:nvSpPr>
          <xdr:spPr>
            <a:xfrm>
              <a:off x="2529840" y="831342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2606040</xdr:colOff>
      <xdr:row>207</xdr:row>
      <xdr:rowOff>220980</xdr:rowOff>
    </xdr:from>
    <xdr:ext cx="1221104" cy="172227"/>
    <mc:AlternateContent xmlns:mc="http://schemas.openxmlformats.org/markup-compatibility/2006" xmlns:a14="http://schemas.microsoft.com/office/drawing/2010/main">
      <mc:Choice Requires="a14">
        <xdr:sp macro="" textlink="">
          <xdr:nvSpPr>
            <xdr:cNvPr id="345" name="TextBox 344">
              <a:extLst>
                <a:ext uri="{FF2B5EF4-FFF2-40B4-BE49-F238E27FC236}">
                  <a16:creationId xmlns:a16="http://schemas.microsoft.com/office/drawing/2014/main" xmlns="" id="{6F47429E-6DEC-4D2C-B8FE-9834BB1F77C5}"/>
                </a:ext>
              </a:extLst>
            </xdr:cNvPr>
            <xdr:cNvSpPr txBox="1"/>
          </xdr:nvSpPr>
          <xdr:spPr>
            <a:xfrm>
              <a:off x="3627120" y="8396478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345" name="TextBox 344">
              <a:extLst>
                <a:ext uri="{FF2B5EF4-FFF2-40B4-BE49-F238E27FC236}">
                  <a16:creationId xmlns:a16="http://schemas.microsoft.com/office/drawing/2014/main" id="{6F47429E-6DEC-4D2C-B8FE-9834BB1F77C5}"/>
                </a:ext>
              </a:extLst>
            </xdr:cNvPr>
            <xdr:cNvSpPr txBox="1"/>
          </xdr:nvSpPr>
          <xdr:spPr>
            <a:xfrm>
              <a:off x="3627120" y="8396478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𝑇𝑅=.48(𝑅)+.525</a:t>
              </a:r>
              <a:endParaRPr lang="en-US" sz="1100"/>
            </a:p>
          </xdr:txBody>
        </xdr:sp>
      </mc:Fallback>
    </mc:AlternateContent>
    <xdr:clientData/>
  </xdr:oneCellAnchor>
  <xdr:oneCellAnchor>
    <xdr:from>
      <xdr:col>2</xdr:col>
      <xdr:colOff>1965960</xdr:colOff>
      <xdr:row>209</xdr:row>
      <xdr:rowOff>205740</xdr:rowOff>
    </xdr:from>
    <xdr:ext cx="2339808" cy="182614"/>
    <mc:AlternateContent xmlns:mc="http://schemas.openxmlformats.org/markup-compatibility/2006" xmlns:a14="http://schemas.microsoft.com/office/drawing/2010/main">
      <mc:Choice Requires="a14">
        <xdr:sp macro="" textlink="">
          <xdr:nvSpPr>
            <xdr:cNvPr id="346" name="TextBox 345">
              <a:extLst>
                <a:ext uri="{FF2B5EF4-FFF2-40B4-BE49-F238E27FC236}">
                  <a16:creationId xmlns:a16="http://schemas.microsoft.com/office/drawing/2014/main" xmlns="" id="{0A2F0879-8425-45F4-A68C-5FD3EFF329ED}"/>
                </a:ext>
              </a:extLst>
            </xdr:cNvPr>
            <xdr:cNvSpPr txBox="1"/>
          </xdr:nvSpPr>
          <xdr:spPr>
            <a:xfrm>
              <a:off x="2987040" y="8476488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346" name="TextBox 345">
              <a:extLst>
                <a:ext uri="{FF2B5EF4-FFF2-40B4-BE49-F238E27FC236}">
                  <a16:creationId xmlns:a16="http://schemas.microsoft.com/office/drawing/2014/main" id="{0A2F0879-8425-45F4-A68C-5FD3EFF329ED}"/>
                </a:ext>
              </a:extLst>
            </xdr:cNvPr>
            <xdr:cNvSpPr txBox="1"/>
          </xdr:nvSpPr>
          <xdr:spPr>
            <a:xfrm>
              <a:off x="2987040" y="8476488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2</xdr:col>
      <xdr:colOff>1821180</xdr:colOff>
      <xdr:row>211</xdr:row>
      <xdr:rowOff>121920</xdr:rowOff>
    </xdr:from>
    <xdr:ext cx="2548005" cy="383438"/>
    <mc:AlternateContent xmlns:mc="http://schemas.openxmlformats.org/markup-compatibility/2006" xmlns:a14="http://schemas.microsoft.com/office/drawing/2010/main">
      <mc:Choice Requires="a14">
        <xdr:sp macro="" textlink="">
          <xdr:nvSpPr>
            <xdr:cNvPr id="347" name="TextBox 346">
              <a:extLst>
                <a:ext uri="{FF2B5EF4-FFF2-40B4-BE49-F238E27FC236}">
                  <a16:creationId xmlns:a16="http://schemas.microsoft.com/office/drawing/2014/main" xmlns="" id="{0F2A3800-BC47-480D-8744-C607D0A7ACEE}"/>
                </a:ext>
              </a:extLst>
            </xdr:cNvPr>
            <xdr:cNvSpPr txBox="1"/>
          </xdr:nvSpPr>
          <xdr:spPr>
            <a:xfrm>
              <a:off x="2842260" y="85496400"/>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347" name="TextBox 346">
              <a:extLst>
                <a:ext uri="{FF2B5EF4-FFF2-40B4-BE49-F238E27FC236}">
                  <a16:creationId xmlns:a16="http://schemas.microsoft.com/office/drawing/2014/main" id="{0F2A3800-BC47-480D-8744-C607D0A7ACEE}"/>
                </a:ext>
              </a:extLst>
            </xdr:cNvPr>
            <xdr:cNvSpPr txBox="1"/>
          </xdr:nvSpPr>
          <xdr:spPr>
            <a:xfrm>
              <a:off x="2842260" y="85496400"/>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2</xdr:col>
      <xdr:colOff>2354580</xdr:colOff>
      <xdr:row>213</xdr:row>
      <xdr:rowOff>106680</xdr:rowOff>
    </xdr:from>
    <xdr:ext cx="1860766" cy="380361"/>
    <mc:AlternateContent xmlns:mc="http://schemas.openxmlformats.org/markup-compatibility/2006" xmlns:a14="http://schemas.microsoft.com/office/drawing/2010/main">
      <mc:Choice Requires="a14">
        <xdr:sp macro="" textlink="">
          <xdr:nvSpPr>
            <xdr:cNvPr id="348" name="TextBox 347">
              <a:extLst>
                <a:ext uri="{FF2B5EF4-FFF2-40B4-BE49-F238E27FC236}">
                  <a16:creationId xmlns:a16="http://schemas.microsoft.com/office/drawing/2014/main" xmlns="" id="{3E1D5EBE-A871-47B2-B08E-42DA7F8E7740}"/>
                </a:ext>
              </a:extLst>
            </xdr:cNvPr>
            <xdr:cNvSpPr txBox="1"/>
          </xdr:nvSpPr>
          <xdr:spPr>
            <a:xfrm>
              <a:off x="3375660" y="8629650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348" name="TextBox 347">
              <a:extLst>
                <a:ext uri="{FF2B5EF4-FFF2-40B4-BE49-F238E27FC236}">
                  <a16:creationId xmlns:a16="http://schemas.microsoft.com/office/drawing/2014/main" id="{3E1D5EBE-A871-47B2-B08E-42DA7F8E7740}"/>
                </a:ext>
              </a:extLst>
            </xdr:cNvPr>
            <xdr:cNvSpPr txBox="1"/>
          </xdr:nvSpPr>
          <xdr:spPr>
            <a:xfrm>
              <a:off x="3375660" y="8629650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𝑣=𝑣_0+(𝑇−𝑇_0 )(((𝑣_1−𝑣_0))/((𝑇_1−𝑇_0)))</a:t>
              </a:r>
              <a:endParaRPr lang="en-US" sz="1100"/>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xdr:oneCellAnchor>
    <xdr:from>
      <xdr:col>1</xdr:col>
      <xdr:colOff>76200</xdr:colOff>
      <xdr:row>0</xdr:row>
      <xdr:rowOff>147670</xdr:rowOff>
    </xdr:from>
    <xdr:ext cx="4076700" cy="28667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8310FE90-0BB1-47F0-8CBE-754946F2D29F}"/>
                </a:ext>
              </a:extLst>
            </xdr:cNvPr>
            <xdr:cNvSpPr txBox="1"/>
          </xdr:nvSpPr>
          <xdr:spPr>
            <a:xfrm>
              <a:off x="10180320" y="147670"/>
              <a:ext cx="407670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𝐻𝑇𝐸𝑟𝑒𝑓</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 name="TextBox 1">
              <a:extLst>
                <a:ext uri="{FF2B5EF4-FFF2-40B4-BE49-F238E27FC236}">
                  <a16:creationId xmlns:a16="http://schemas.microsoft.com/office/drawing/2014/main" id="{8310FE90-0BB1-47F0-8CBE-754946F2D29F}"/>
                </a:ext>
              </a:extLst>
            </xdr:cNvPr>
            <xdr:cNvSpPr txBox="1"/>
          </xdr:nvSpPr>
          <xdr:spPr>
            <a:xfrm>
              <a:off x="10180320" y="147670"/>
              <a:ext cx="407670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𝑃_𝑛𝑜𝑚=𝑃_𝑃𝐷𝑆𝑛𝑜𝑚+𝑃_𝑆𝐷𝑆𝑛𝑜𝑚+𝑃_𝑃𝐷𝑆𝑟𝑒𝑓+𝑃_𝑆𝐷𝑆𝑟𝑒𝑓+</a:t>
              </a:r>
              <a:r>
                <a:rPr lang="en-US" sz="1100" b="0" i="0">
                  <a:solidFill>
                    <a:schemeClr val="tx1"/>
                  </a:solidFill>
                  <a:effectLst/>
                  <a:latin typeface="Cambria Math" panose="02040503050406030204" pitchFamily="18" charset="0"/>
                  <a:ea typeface="+mn-ea"/>
                  <a:cs typeface="+mn-cs"/>
                </a:rPr>
                <a:t>𝑃_𝐻𝑇𝐸+𝑃_𝐻𝑇𝐸𝑟𝑒𝑓</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391773</xdr:colOff>
      <xdr:row>2</xdr:row>
      <xdr:rowOff>84870</xdr:rowOff>
    </xdr:from>
    <xdr:ext cx="3589677" cy="311369"/>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32FEFE5B-11FA-4B69-ADDD-345B86B9CC0C}"/>
                </a:ext>
              </a:extLst>
            </xdr:cNvPr>
            <xdr:cNvSpPr txBox="1"/>
          </xdr:nvSpPr>
          <xdr:spPr>
            <a:xfrm>
              <a:off x="10495893" y="450630"/>
              <a:ext cx="358967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baseline="-25000">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 name="TextBox 2">
              <a:extLst>
                <a:ext uri="{FF2B5EF4-FFF2-40B4-BE49-F238E27FC236}">
                  <a16:creationId xmlns:a16="http://schemas.microsoft.com/office/drawing/2014/main" id="{32FEFE5B-11FA-4B69-ADDD-345B86B9CC0C}"/>
                </a:ext>
              </a:extLst>
            </xdr:cNvPr>
            <xdr:cNvSpPr txBox="1"/>
          </xdr:nvSpPr>
          <xdr:spPr>
            <a:xfrm>
              <a:off x="10495893" y="450630"/>
              <a:ext cx="358967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𝑃_𝑃𝐷𝑆𝑛𝑜𝑚=𝑎_𝑛𝑜𝑚∙〖</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𝑉〗_𝑇𝑜𝑡𝑎𝑙^3+𝑏_𝑛𝑜𝑚∙〖</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𝑉〗_𝑇𝑜𝑡𝑎𝑙^2+𝑐_𝑛𝑜𝑚∙∆𝑉_𝑇𝑜𝑡𝑎𝑙</a:t>
              </a:r>
              <a:endParaRPr lang="en-US" sz="1100" b="0" i="1" baseline="-25000">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366901</xdr:colOff>
      <xdr:row>17</xdr:row>
      <xdr:rowOff>98102</xdr:rowOff>
    </xdr:from>
    <xdr:ext cx="2536017" cy="30480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xmlns="" id="{243AA2D4-F87C-4670-9431-98EAA8952990}"/>
                </a:ext>
              </a:extLst>
            </xdr:cNvPr>
            <xdr:cNvSpPr txBox="1"/>
          </xdr:nvSpPr>
          <xdr:spPr>
            <a:xfrm>
              <a:off x="16521301" y="6354122"/>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sub>
                    </m:sSub>
                    <m:r>
                      <a:rPr lang="en-US" sz="1100" b="0" i="1">
                        <a:latin typeface="Cambria Math"/>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 </m:t>
                    </m:r>
                  </m:oMath>
                </m:oMathPara>
              </a14:m>
              <a:endParaRPr lang="en-US" sz="1100"/>
            </a:p>
          </xdr:txBody>
        </xdr:sp>
      </mc:Choice>
      <mc:Fallback xmlns="">
        <xdr:sp macro="" textlink="">
          <xdr:nvSpPr>
            <xdr:cNvPr id="4" name="TextBox 3">
              <a:extLst>
                <a:ext uri="{FF2B5EF4-FFF2-40B4-BE49-F238E27FC236}">
                  <a16:creationId xmlns:a16="http://schemas.microsoft.com/office/drawing/2014/main" id="{243AA2D4-F87C-4670-9431-98EAA8952990}"/>
                </a:ext>
              </a:extLst>
            </xdr:cNvPr>
            <xdr:cNvSpPr txBox="1"/>
          </xdr:nvSpPr>
          <xdr:spPr>
            <a:xfrm>
              <a:off x="16521301" y="6354122"/>
              <a:ext cx="2536017"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latin typeface="Cambria Math"/>
                </a:rPr>
                <a:t>=</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_1∙𝑇_𝑝^2+</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_2∙𝑇_𝑝+</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_3∙𝑇_𝑎+</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  </a:t>
              </a:r>
              <a:endParaRPr lang="en-US" sz="1100"/>
            </a:p>
          </xdr:txBody>
        </xdr:sp>
      </mc:Fallback>
    </mc:AlternateContent>
    <xdr:clientData/>
  </xdr:oneCellAnchor>
  <xdr:oneCellAnchor>
    <xdr:from>
      <xdr:col>3</xdr:col>
      <xdr:colOff>585232</xdr:colOff>
      <xdr:row>14</xdr:row>
      <xdr:rowOff>124102</xdr:rowOff>
    </xdr:from>
    <xdr:ext cx="1519711" cy="194925"/>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E7C4834D-AD82-4753-A46B-12C2E9EC78FB}"/>
                </a:ext>
              </a:extLst>
            </xdr:cNvPr>
            <xdr:cNvSpPr txBox="1"/>
          </xdr:nvSpPr>
          <xdr:spPr>
            <a:xfrm>
              <a:off x="14910832" y="5381902"/>
              <a:ext cx="1519711"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5" name="TextBox 4">
              <a:extLst>
                <a:ext uri="{FF2B5EF4-FFF2-40B4-BE49-F238E27FC236}">
                  <a16:creationId xmlns:a16="http://schemas.microsoft.com/office/drawing/2014/main" id="{E7C4834D-AD82-4753-A46B-12C2E9EC78FB}"/>
                </a:ext>
              </a:extLst>
            </xdr:cNvPr>
            <xdr:cNvSpPr txBox="1"/>
          </xdr:nvSpPr>
          <xdr:spPr>
            <a:xfrm>
              <a:off x="14910832" y="5381902"/>
              <a:ext cx="1519711" cy="19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𝑉〗_𝑝=𝑉_𝑝∙</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∙(𝑇_𝑝−𝑇_𝑟𝑒𝑓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238633</xdr:colOff>
      <xdr:row>31</xdr:row>
      <xdr:rowOff>116247</xdr:rowOff>
    </xdr:from>
    <xdr:ext cx="2495042" cy="23563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xmlns="" id="{8E614DF5-996B-4FD3-B212-6524059CAC03}"/>
                </a:ext>
              </a:extLst>
            </xdr:cNvPr>
            <xdr:cNvSpPr txBox="1"/>
          </xdr:nvSpPr>
          <xdr:spPr>
            <a:xfrm>
              <a:off x="16393033" y="12079647"/>
              <a:ext cx="2495042"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𝐴𝑆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𝑆𝐶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𝐸𝑥𝐿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𝐶𝐹</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6" name="TextBox 5">
              <a:extLst>
                <a:ext uri="{FF2B5EF4-FFF2-40B4-BE49-F238E27FC236}">
                  <a16:creationId xmlns:a16="http://schemas.microsoft.com/office/drawing/2014/main" id="{8E614DF5-996B-4FD3-B212-6524059CAC03}"/>
                </a:ext>
              </a:extLst>
            </xdr:cNvPr>
            <xdr:cNvSpPr txBox="1"/>
          </xdr:nvSpPr>
          <xdr:spPr>
            <a:xfrm>
              <a:off x="16393033" y="12079647"/>
              <a:ext cx="2495042"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𝑉_(𝑝_0 )=𝑉_𝐴𝑆+𝑉_𝑆𝐶+𝑉_𝐸𝑥𝐿+𝑉_𝐶𝐹</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5</xdr:col>
      <xdr:colOff>382777</xdr:colOff>
      <xdr:row>38</xdr:row>
      <xdr:rowOff>161041</xdr:rowOff>
    </xdr:from>
    <xdr:ext cx="1656351" cy="257314"/>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CCD56AC9-3D2C-4778-A6E0-FA2F9B347766}"/>
                </a:ext>
              </a:extLst>
            </xdr:cNvPr>
            <xdr:cNvSpPr txBox="1"/>
          </xdr:nvSpPr>
          <xdr:spPr>
            <a:xfrm>
              <a:off x="15927577" y="15202921"/>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7" name="TextBox 6">
              <a:extLst>
                <a:ext uri="{FF2B5EF4-FFF2-40B4-BE49-F238E27FC236}">
                  <a16:creationId xmlns:a16="http://schemas.microsoft.com/office/drawing/2014/main" id="{CCD56AC9-3D2C-4778-A6E0-FA2F9B347766}"/>
                </a:ext>
              </a:extLst>
            </xdr:cNvPr>
            <xdr:cNvSpPr txBox="1"/>
          </xdr:nvSpPr>
          <xdr:spPr>
            <a:xfrm>
              <a:off x="15927577" y="15202921"/>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5</xdr:col>
      <xdr:colOff>460316</xdr:colOff>
      <xdr:row>30</xdr:row>
      <xdr:rowOff>37498</xdr:rowOff>
    </xdr:from>
    <xdr:ext cx="1619226" cy="196849"/>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B6798DC4-250D-4C17-A6DA-0A1A04710DD6}"/>
                </a:ext>
              </a:extLst>
            </xdr:cNvPr>
            <xdr:cNvSpPr txBox="1"/>
          </xdr:nvSpPr>
          <xdr:spPr>
            <a:xfrm>
              <a:off x="16005116" y="11818018"/>
              <a:ext cx="1619226"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8" name="TextBox 7">
              <a:extLst>
                <a:ext uri="{FF2B5EF4-FFF2-40B4-BE49-F238E27FC236}">
                  <a16:creationId xmlns:a16="http://schemas.microsoft.com/office/drawing/2014/main" id="{B6798DC4-250D-4C17-A6DA-0A1A04710DD6}"/>
                </a:ext>
              </a:extLst>
            </xdr:cNvPr>
            <xdr:cNvSpPr txBox="1"/>
          </xdr:nvSpPr>
          <xdr:spPr>
            <a:xfrm>
              <a:off x="16005116" y="11818018"/>
              <a:ext cx="1619226" cy="1968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5</xdr:col>
      <xdr:colOff>375907</xdr:colOff>
      <xdr:row>37</xdr:row>
      <xdr:rowOff>50551</xdr:rowOff>
    </xdr:from>
    <xdr:ext cx="1714832" cy="243840"/>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6C00788C-188A-494B-99C4-4C5E40B5FCC0}"/>
                </a:ext>
              </a:extLst>
            </xdr:cNvPr>
            <xdr:cNvSpPr txBox="1"/>
          </xdr:nvSpPr>
          <xdr:spPr>
            <a:xfrm>
              <a:off x="15920707" y="14459971"/>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9" name="TextBox 8">
              <a:extLst>
                <a:ext uri="{FF2B5EF4-FFF2-40B4-BE49-F238E27FC236}">
                  <a16:creationId xmlns:a16="http://schemas.microsoft.com/office/drawing/2014/main" id="{6C00788C-188A-494B-99C4-4C5E40B5FCC0}"/>
                </a:ext>
              </a:extLst>
            </xdr:cNvPr>
            <xdr:cNvSpPr txBox="1"/>
          </xdr:nvSpPr>
          <xdr:spPr>
            <a:xfrm>
              <a:off x="15920707" y="14459971"/>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5</xdr:col>
      <xdr:colOff>358016</xdr:colOff>
      <xdr:row>35</xdr:row>
      <xdr:rowOff>81362</xdr:rowOff>
    </xdr:from>
    <xdr:ext cx="1714832" cy="243840"/>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516B25F6-8873-416D-8BEA-68FA7D8F77F4}"/>
                </a:ext>
              </a:extLst>
            </xdr:cNvPr>
            <xdr:cNvSpPr txBox="1"/>
          </xdr:nvSpPr>
          <xdr:spPr>
            <a:xfrm>
              <a:off x="15902816" y="1367544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0" name="TextBox 9">
              <a:extLst>
                <a:ext uri="{FF2B5EF4-FFF2-40B4-BE49-F238E27FC236}">
                  <a16:creationId xmlns:a16="http://schemas.microsoft.com/office/drawing/2014/main" id="{516B25F6-8873-416D-8BEA-68FA7D8F77F4}"/>
                </a:ext>
              </a:extLst>
            </xdr:cNvPr>
            <xdr:cNvSpPr txBox="1"/>
          </xdr:nvSpPr>
          <xdr:spPr>
            <a:xfrm>
              <a:off x="15902816" y="1367544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∙(𝑇_𝑟𝑒𝑓−𝑇_0 )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6</xdr:col>
      <xdr:colOff>236075</xdr:colOff>
      <xdr:row>40</xdr:row>
      <xdr:rowOff>65124</xdr:rowOff>
    </xdr:from>
    <xdr:ext cx="2983375" cy="312066"/>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F90D360A-2EA1-4BFA-B3D6-3F8065FA9D52}"/>
                </a:ext>
              </a:extLst>
            </xdr:cNvPr>
            <xdr:cNvSpPr txBox="1"/>
          </xdr:nvSpPr>
          <xdr:spPr>
            <a:xfrm>
              <a:off x="16390475" y="15922344"/>
              <a:ext cx="2983375"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1" name="TextBox 10">
              <a:extLst>
                <a:ext uri="{FF2B5EF4-FFF2-40B4-BE49-F238E27FC236}">
                  <a16:creationId xmlns:a16="http://schemas.microsoft.com/office/drawing/2014/main" id="{F90D360A-2EA1-4BFA-B3D6-3F8065FA9D52}"/>
                </a:ext>
              </a:extLst>
            </xdr:cNvPr>
            <xdr:cNvSpPr txBox="1"/>
          </xdr:nvSpPr>
          <xdr:spPr>
            <a:xfrm>
              <a:off x="16390475" y="15922344"/>
              <a:ext cx="2983375"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𝑉_𝑇𝑋</a:t>
              </a:r>
              <a:r>
                <a:rPr lang="en-US" sz="1100" b="0" i="0">
                  <a:solidFill>
                    <a:schemeClr val="tx1"/>
                  </a:solidFill>
                  <a:effectLst/>
                  <a:latin typeface="Cambria Math" panose="02040503050406030204" pitchFamily="18" charset="0"/>
                  <a:ea typeface="+mn-ea"/>
                  <a:cs typeface="+mn-cs"/>
                </a:rPr>
                <a:t> 〖+𝑉〗_𝐼𝐶</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𝑉_𝑐𝑎𝑝+𝑉_𝐹𝑇</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458541</xdr:colOff>
      <xdr:row>24</xdr:row>
      <xdr:rowOff>31475</xdr:rowOff>
    </xdr:from>
    <xdr:ext cx="2418174" cy="294810"/>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61D8E0A2-B511-480F-831D-A7FD7A4FC4FB}"/>
                </a:ext>
              </a:extLst>
            </xdr:cNvPr>
            <xdr:cNvSpPr txBox="1"/>
          </xdr:nvSpPr>
          <xdr:spPr>
            <a:xfrm>
              <a:off x="15393741" y="9365975"/>
              <a:ext cx="2418174"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𝐶𝐹</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2" name="TextBox 11">
              <a:extLst>
                <a:ext uri="{FF2B5EF4-FFF2-40B4-BE49-F238E27FC236}">
                  <a16:creationId xmlns:a16="http://schemas.microsoft.com/office/drawing/2014/main" id="{61D8E0A2-B511-480F-831D-A7FD7A4FC4FB}"/>
                </a:ext>
              </a:extLst>
            </xdr:cNvPr>
            <xdr:cNvSpPr txBox="1"/>
          </xdr:nvSpPr>
          <xdr:spPr>
            <a:xfrm>
              <a:off x="15393741" y="9365975"/>
              <a:ext cx="2418174"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𝑉_(𝑝_0 )+〖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r>
                <a:rPr lang="en-US" sz="1100" b="0" i="0">
                  <a:solidFill>
                    <a:schemeClr val="tx1"/>
                  </a:solidFill>
                  <a:effectLst/>
                  <a:latin typeface="Cambria Math" panose="02040503050406030204" pitchFamily="18" charset="0"/>
                  <a:ea typeface="+mn-ea"/>
                  <a:cs typeface="+mn-cs"/>
                </a:rPr>
                <a:t>𝑉_𝐶𝐹</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279288</xdr:colOff>
      <xdr:row>15</xdr:row>
      <xdr:rowOff>161348</xdr:rowOff>
    </xdr:from>
    <xdr:ext cx="1186069" cy="294810"/>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C92A472E-6A8B-4788-ABD8-BD3A9D1B89C4}"/>
                </a:ext>
              </a:extLst>
            </xdr:cNvPr>
            <xdr:cNvSpPr txBox="1"/>
          </xdr:nvSpPr>
          <xdr:spPr>
            <a:xfrm>
              <a:off x="15214488" y="5602028"/>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𝑝</m:t>
                        </m:r>
                      </m:sub>
                    </m:sSub>
                    <m:r>
                      <a:rPr lang="en-US" sz="1100" b="0" i="1">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3" name="TextBox 12">
              <a:extLst>
                <a:ext uri="{FF2B5EF4-FFF2-40B4-BE49-F238E27FC236}">
                  <a16:creationId xmlns:a16="http://schemas.microsoft.com/office/drawing/2014/main" id="{C92A472E-6A8B-4788-ABD8-BD3A9D1B89C4}"/>
                </a:ext>
              </a:extLst>
            </xdr:cNvPr>
            <xdr:cNvSpPr txBox="1"/>
          </xdr:nvSpPr>
          <xdr:spPr>
            <a:xfrm>
              <a:off x="15214488" y="5602028"/>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n-US" sz="1100" b="0" i="0">
                  <a:solidFill>
                    <a:schemeClr val="tx1"/>
                  </a:solidFill>
                  <a:effectLst/>
                  <a:latin typeface="Cambria Math" panose="02040503050406030204" pitchFamily="18" charset="0"/>
                  <a:ea typeface="Cambria Math" panose="02040503050406030204" pitchFamily="18" charset="0"/>
                  <a:cs typeface="+mn-cs"/>
                </a:rPr>
                <a:t>𝑉_𝑝</a:t>
              </a:r>
              <a:r>
                <a:rPr lang="en-US" sz="1100" b="0" i="0">
                  <a:latin typeface="Cambria Math" panose="02040503050406030204" pitchFamily="18" charset="0"/>
                  <a:ea typeface="Cambria Math" panose="02040503050406030204" pitchFamily="18" charset="0"/>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𝑉_0+𝑉_(𝑝_0 )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599699</xdr:colOff>
      <xdr:row>22</xdr:row>
      <xdr:rowOff>12700</xdr:rowOff>
    </xdr:from>
    <xdr:ext cx="1656351" cy="257314"/>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309404B8-1F80-42F6-AE00-AFC194920255}"/>
                </a:ext>
              </a:extLst>
            </xdr:cNvPr>
            <xdr:cNvSpPr txBox="1"/>
          </xdr:nvSpPr>
          <xdr:spPr>
            <a:xfrm>
              <a:off x="14925299" y="8531860"/>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4" name="TextBox 13">
              <a:extLst>
                <a:ext uri="{FF2B5EF4-FFF2-40B4-BE49-F238E27FC236}">
                  <a16:creationId xmlns:a16="http://schemas.microsoft.com/office/drawing/2014/main" id="{309404B8-1F80-42F6-AE00-AFC194920255}"/>
                </a:ext>
              </a:extLst>
            </xdr:cNvPr>
            <xdr:cNvSpPr txBox="1"/>
          </xdr:nvSpPr>
          <xdr:spPr>
            <a:xfrm>
              <a:off x="14925299" y="8531860"/>
              <a:ext cx="1656351" cy="257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∙(𝑇_𝑎−𝑇_𝑟𝑒𝑓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577588</xdr:colOff>
      <xdr:row>18</xdr:row>
      <xdr:rowOff>179842</xdr:rowOff>
    </xdr:from>
    <xdr:ext cx="1714832" cy="243840"/>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CF4C32D5-3FB6-4C0E-9EF9-3F06CE607313}"/>
                </a:ext>
              </a:extLst>
            </xdr:cNvPr>
            <xdr:cNvSpPr txBox="1"/>
          </xdr:nvSpPr>
          <xdr:spPr>
            <a:xfrm>
              <a:off x="14903188" y="706832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5" name="TextBox 14">
              <a:extLst>
                <a:ext uri="{FF2B5EF4-FFF2-40B4-BE49-F238E27FC236}">
                  <a16:creationId xmlns:a16="http://schemas.microsoft.com/office/drawing/2014/main" id="{CF4C32D5-3FB6-4C0E-9EF9-3F06CE607313}"/>
                </a:ext>
              </a:extLst>
            </xdr:cNvPr>
            <xdr:cNvSpPr txBox="1"/>
          </xdr:nvSpPr>
          <xdr:spPr>
            <a:xfrm>
              <a:off x="14903188" y="7068322"/>
              <a:ext cx="1714832" cy="2438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 </a:t>
              </a:r>
              <a:r>
                <a:rPr lang="el-GR" sz="1100" b="0" i="0">
                  <a:solidFill>
                    <a:schemeClr val="tx1"/>
                  </a:solidFill>
                  <a:effectLst/>
                  <a:latin typeface="Cambria Math" panose="02040503050406030204" pitchFamily="18" charset="0"/>
                  <a:ea typeface="Cambria Math" panose="02040503050406030204" pitchFamily="18" charset="0"/>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531204</xdr:colOff>
      <xdr:row>17</xdr:row>
      <xdr:rowOff>24848</xdr:rowOff>
    </xdr:from>
    <xdr:ext cx="1714832" cy="302094"/>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FF603736-BDD4-4D56-821B-11EB7DD90688}"/>
                </a:ext>
              </a:extLst>
            </xdr:cNvPr>
            <xdr:cNvSpPr txBox="1"/>
          </xdr:nvSpPr>
          <xdr:spPr>
            <a:xfrm>
              <a:off x="14856804" y="6280868"/>
              <a:ext cx="1714832" cy="3020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 </m:t>
                    </m:r>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β</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𝑇</m:t>
                            </m:r>
                          </m:e>
                          <m:sub>
                            <m:r>
                              <a:rPr lang="en-US" sz="1100" b="0" i="1">
                                <a:solidFill>
                                  <a:schemeClr val="tx1"/>
                                </a:solidFill>
                                <a:effectLst/>
                                <a:latin typeface="Cambria Math" panose="02040503050406030204" pitchFamily="18" charset="0"/>
                                <a:ea typeface="Cambria Math" panose="02040503050406030204" pitchFamily="18" charset="0"/>
                                <a:cs typeface="+mn-cs"/>
                              </a:rPr>
                              <m:t>𝑟𝑒𝑓</m:t>
                            </m:r>
                          </m:sub>
                        </m:sSub>
                      </m:e>
                    </m:d>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6" name="TextBox 15">
              <a:extLst>
                <a:ext uri="{FF2B5EF4-FFF2-40B4-BE49-F238E27FC236}">
                  <a16:creationId xmlns:a16="http://schemas.microsoft.com/office/drawing/2014/main" id="{FF603736-BDD4-4D56-821B-11EB7DD90688}"/>
                </a:ext>
              </a:extLst>
            </xdr:cNvPr>
            <xdr:cNvSpPr txBox="1"/>
          </xdr:nvSpPr>
          <xdr:spPr>
            <a:xfrm>
              <a:off x="14856804" y="6280868"/>
              <a:ext cx="1714832" cy="3020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lgn="ct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l-GR" sz="1100" b="0" i="0">
                  <a:solidFill>
                    <a:schemeClr val="tx1"/>
                  </a:solidFill>
                  <a:effectLst/>
                  <a:latin typeface="Cambria Math" panose="02040503050406030204" pitchFamily="18" charset="0"/>
                  <a:ea typeface="Cambria Math" panose="02040503050406030204" pitchFamily="18" charset="0"/>
                  <a:cs typeface="+mn-cs"/>
                </a:rPr>
                <a:t>β</a:t>
              </a:r>
              <a:r>
                <a:rPr lang="en-US" sz="1100" b="0" i="0">
                  <a:solidFill>
                    <a:schemeClr val="tx1"/>
                  </a:solidFill>
                  <a:effectLst/>
                  <a:latin typeface="Cambria Math" panose="02040503050406030204" pitchFamily="18" charset="0"/>
                  <a:ea typeface="Cambria Math" panose="02040503050406030204" pitchFamily="18" charset="0"/>
                  <a:cs typeface="+mn-cs"/>
                </a:rPr>
                <a:t>∙(𝑇_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−𝑇_𝑟𝑒𝑓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4</xdr:col>
      <xdr:colOff>391932</xdr:colOff>
      <xdr:row>20</xdr:row>
      <xdr:rowOff>88460</xdr:rowOff>
    </xdr:from>
    <xdr:ext cx="1186069" cy="29481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159F0592-D362-4A70-AE5A-29C4FEFB21BF}"/>
                </a:ext>
              </a:extLst>
            </xdr:cNvPr>
            <xdr:cNvSpPr txBox="1"/>
          </xdr:nvSpPr>
          <xdr:spPr>
            <a:xfrm>
              <a:off x="15327132" y="7792280"/>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7" name="TextBox 16">
              <a:extLst>
                <a:ext uri="{FF2B5EF4-FFF2-40B4-BE49-F238E27FC236}">
                  <a16:creationId xmlns:a16="http://schemas.microsoft.com/office/drawing/2014/main" id="{159F0592-D362-4A70-AE5A-29C4FEFB21BF}"/>
                </a:ext>
              </a:extLst>
            </xdr:cNvPr>
            <xdr:cNvSpPr txBox="1"/>
          </xdr:nvSpPr>
          <xdr:spPr>
            <a:xfrm>
              <a:off x="15327132" y="7792280"/>
              <a:ext cx="1186069"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379026</xdr:colOff>
      <xdr:row>25</xdr:row>
      <xdr:rowOff>95086</xdr:rowOff>
    </xdr:from>
    <xdr:ext cx="1444141" cy="294810"/>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35C9FB7E-666E-4C78-894E-E2DAEBC5171D}"/>
                </a:ext>
              </a:extLst>
            </xdr:cNvPr>
            <xdr:cNvSpPr txBox="1"/>
          </xdr:nvSpPr>
          <xdr:spPr>
            <a:xfrm>
              <a:off x="15314226" y="9612466"/>
              <a:ext cx="1444141"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18" name="TextBox 17">
              <a:extLst>
                <a:ext uri="{FF2B5EF4-FFF2-40B4-BE49-F238E27FC236}">
                  <a16:creationId xmlns:a16="http://schemas.microsoft.com/office/drawing/2014/main" id="{35C9FB7E-666E-4C78-894E-E2DAEBC5171D}"/>
                </a:ext>
              </a:extLst>
            </xdr:cNvPr>
            <xdr:cNvSpPr txBox="1"/>
          </xdr:nvSpPr>
          <xdr:spPr>
            <a:xfrm>
              <a:off x="15314226" y="9612466"/>
              <a:ext cx="1444141" cy="2948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_0^′ )+</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𝑉_(𝑎_0 )</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40236</xdr:colOff>
      <xdr:row>10</xdr:row>
      <xdr:rowOff>114252</xdr:rowOff>
    </xdr:from>
    <xdr:ext cx="2188614" cy="191784"/>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6B357E3B-7F4C-40E1-8F63-6495DB227BA6}"/>
                </a:ext>
              </a:extLst>
            </xdr:cNvPr>
            <xdr:cNvSpPr txBox="1"/>
          </xdr:nvSpPr>
          <xdr:spPr>
            <a:xfrm>
              <a:off x="14365836" y="3741372"/>
              <a:ext cx="2188614"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𝑝</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r>
                      <a:rPr lang="el-GR" sz="1100" b="0" i="1">
                        <a:solidFill>
                          <a:schemeClr val="accent2"/>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9" name="TextBox 18">
              <a:extLst>
                <a:ext uri="{FF2B5EF4-FFF2-40B4-BE49-F238E27FC236}">
                  <a16:creationId xmlns:a16="http://schemas.microsoft.com/office/drawing/2014/main" id="{6B357E3B-7F4C-40E1-8F63-6495DB227BA6}"/>
                </a:ext>
              </a:extLst>
            </xdr:cNvPr>
            <xdr:cNvSpPr txBox="1"/>
          </xdr:nvSpPr>
          <xdr:spPr>
            <a:xfrm>
              <a:off x="14365836" y="3741372"/>
              <a:ext cx="2188614"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spAutoFit/>
            </a:bodyPr>
            <a:lstStyle/>
            <a:p>
              <a:pPr marL="0" indent="0" algn="ct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𝑉〗_𝑝+〖</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 )+</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𝑉_𝑎</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186287</xdr:colOff>
      <xdr:row>12</xdr:row>
      <xdr:rowOff>7878</xdr:rowOff>
    </xdr:from>
    <xdr:ext cx="1072666" cy="191784"/>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826B6F3B-B449-4677-8DFB-71C9E67135E6}"/>
                </a:ext>
              </a:extLst>
            </xdr:cNvPr>
            <xdr:cNvSpPr txBox="1"/>
          </xdr:nvSpPr>
          <xdr:spPr>
            <a:xfrm>
              <a:off x="14511887" y="4450338"/>
              <a:ext cx="1072666"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indent="0" algn="ctr"/>
              <a14:m>
                <m:oMathPara xmlns:m="http://schemas.openxmlformats.org/officeDocument/2006/math">
                  <m:oMathParaPr>
                    <m:jc m:val="centerGroup"/>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γ</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r>
                      <a:rPr lang="el-GR" sz="1100" b="0" i="1">
                        <a:solidFill>
                          <a:schemeClr val="accent2"/>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0" name="TextBox 19">
              <a:extLst>
                <a:ext uri="{FF2B5EF4-FFF2-40B4-BE49-F238E27FC236}">
                  <a16:creationId xmlns:a16="http://schemas.microsoft.com/office/drawing/2014/main" id="{826B6F3B-B449-4677-8DFB-71C9E67135E6}"/>
                </a:ext>
              </a:extLst>
            </xdr:cNvPr>
            <xdr:cNvSpPr txBox="1"/>
          </xdr:nvSpPr>
          <xdr:spPr>
            <a:xfrm>
              <a:off x="14511887" y="4450338"/>
              <a:ext cx="1072666" cy="1917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indent="0" algn="ct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γ</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𝑉_𝑎+〖</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559413</xdr:colOff>
      <xdr:row>4</xdr:row>
      <xdr:rowOff>8670</xdr:rowOff>
    </xdr:from>
    <xdr:ext cx="3319167" cy="311369"/>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ED54CE7B-971D-42D4-BDAC-C6E6E52A2E16}"/>
                </a:ext>
              </a:extLst>
            </xdr:cNvPr>
            <xdr:cNvSpPr txBox="1"/>
          </xdr:nvSpPr>
          <xdr:spPr>
            <a:xfrm>
              <a:off x="10663533" y="11897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ysClr val="windowText" lastClr="000000"/>
                            </a:solidFill>
                            <a:effectLst/>
                            <a:latin typeface="Cambria Math" panose="02040503050406030204" pitchFamily="18" charset="0"/>
                            <a:ea typeface="Cambria Math" panose="02040503050406030204" pitchFamily="18" charset="0"/>
                            <a:cs typeface="+mn-cs"/>
                          </a:rPr>
                          <m:t>η</m:t>
                        </m:r>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γ</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1" name="TextBox 20">
              <a:extLst>
                <a:ext uri="{FF2B5EF4-FFF2-40B4-BE49-F238E27FC236}">
                  <a16:creationId xmlns:a16="http://schemas.microsoft.com/office/drawing/2014/main" id="{ED54CE7B-971D-42D4-BDAC-C6E6E52A2E16}"/>
                </a:ext>
              </a:extLst>
            </xdr:cNvPr>
            <xdr:cNvSpPr txBox="1"/>
          </xdr:nvSpPr>
          <xdr:spPr>
            <a:xfrm>
              <a:off x="10663533" y="11897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𝑎_</a:t>
              </a:r>
              <a:r>
                <a:rPr lang="el-GR" sz="1100" b="0" i="0">
                  <a:solidFill>
                    <a:sysClr val="windowText" lastClr="000000"/>
                  </a:solidFill>
                  <a:effectLst/>
                  <a:latin typeface="Cambria Math" panose="02040503050406030204" pitchFamily="18" charset="0"/>
                  <a:ea typeface="Cambria Math" panose="02040503050406030204" pitchFamily="18" charset="0"/>
                  <a:cs typeface="+mn-cs"/>
                </a:rPr>
                <a:t>η</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𝑛𝑜𝑚</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3+𝑏_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2+𝑐_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γ</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429873</xdr:colOff>
      <xdr:row>5</xdr:row>
      <xdr:rowOff>138210</xdr:rowOff>
    </xdr:from>
    <xdr:ext cx="3319167" cy="311369"/>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09A19F8A-D1B5-452C-8901-20FC2C664712}"/>
                </a:ext>
              </a:extLst>
            </xdr:cNvPr>
            <xdr:cNvSpPr txBox="1"/>
          </xdr:nvSpPr>
          <xdr:spPr>
            <a:xfrm>
              <a:off x="10533993" y="150219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2" name="TextBox 21">
              <a:extLst>
                <a:ext uri="{FF2B5EF4-FFF2-40B4-BE49-F238E27FC236}">
                  <a16:creationId xmlns:a16="http://schemas.microsoft.com/office/drawing/2014/main" id="{09A19F8A-D1B5-452C-8901-20FC2C664712}"/>
                </a:ext>
              </a:extLst>
            </xdr:cNvPr>
            <xdr:cNvSpPr txBox="1"/>
          </xdr:nvSpPr>
          <xdr:spPr>
            <a:xfrm>
              <a:off x="10533993" y="150219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𝑃_𝑃𝐷𝑆𝑟𝑒𝑓=𝑎_𝑛𝑜𝑚∙〖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𝑉〗_0^3+𝑏_𝑛𝑜𝑚∙〖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𝑉〗_0^2+𝑐_𝑛𝑜𝑚∙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605133</xdr:colOff>
      <xdr:row>7</xdr:row>
      <xdr:rowOff>100110</xdr:rowOff>
    </xdr:from>
    <xdr:ext cx="3319167" cy="311369"/>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A21DEECF-6AC0-474F-A956-B0134BB88F5B}"/>
                </a:ext>
              </a:extLst>
            </xdr:cNvPr>
            <xdr:cNvSpPr txBox="1"/>
          </xdr:nvSpPr>
          <xdr:spPr>
            <a:xfrm>
              <a:off x="10709253" y="22794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𝑆𝐷𝑆𝑟𝑒𝑓</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tx1"/>
                            </a:solidFill>
                            <a:effectLst/>
                            <a:latin typeface="Cambria Math" panose="02040503050406030204" pitchFamily="18" charset="0"/>
                            <a:ea typeface="Cambria Math" panose="02040503050406030204" pitchFamily="18" charset="0"/>
                            <a:cs typeface="+mn-cs"/>
                          </a:rPr>
                          <m:t>3</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l-GR" sz="1100" b="0" i="1">
                            <a:solidFill>
                              <a:schemeClr val="tx1"/>
                            </a:solidFill>
                            <a:effectLst/>
                            <a:latin typeface="Cambria Math" panose="02040503050406030204" pitchFamily="18" charset="0"/>
                            <a:ea typeface="Cambria Math" panose="02040503050406030204" pitchFamily="18" charset="0"/>
                            <a:cs typeface="+mn-cs"/>
                          </a:rPr>
                          <m:t>𝛥</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r>
                          <a:rPr lang="en-US" sz="1100" b="0" i="1">
                            <a:solidFill>
                              <a:schemeClr val="tx1"/>
                            </a:solidFill>
                            <a:effectLst/>
                            <a:latin typeface="Cambria Math" panose="02040503050406030204" pitchFamily="18" charset="0"/>
                            <a:ea typeface="Cambria Math" panose="02040503050406030204" pitchFamily="18" charset="0"/>
                            <a:cs typeface="+mn-cs"/>
                          </a:rPr>
                          <m:t>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a:rPr lang="en-US" sz="1100" b="0" i="1">
                                <a:solidFill>
                                  <a:schemeClr val="tx1"/>
                                </a:solidFill>
                                <a:effectLst/>
                                <a:latin typeface="Cambria Math" panose="02040503050406030204" pitchFamily="18" charset="0"/>
                                <a:ea typeface="Cambria Math" panose="02040503050406030204" pitchFamily="18" charset="0"/>
                                <a:cs typeface="+mn-cs"/>
                              </a:rPr>
                              <m:t>0</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3" name="TextBox 22">
              <a:extLst>
                <a:ext uri="{FF2B5EF4-FFF2-40B4-BE49-F238E27FC236}">
                  <a16:creationId xmlns:a16="http://schemas.microsoft.com/office/drawing/2014/main" id="{A21DEECF-6AC0-474F-A956-B0134BB88F5B}"/>
                </a:ext>
              </a:extLst>
            </xdr:cNvPr>
            <xdr:cNvSpPr txBox="1"/>
          </xdr:nvSpPr>
          <xdr:spPr>
            <a:xfrm>
              <a:off x="10709253" y="22794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𝑃_𝑆𝐷𝑆𝑟𝑒𝑓=𝑎_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𝑉〗_(0^′)^3+𝑏_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𝑉〗_(0^′)^2+𝑐_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𝑛𝑜𝑚∙</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𝑉_(0^′ )</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125073</xdr:colOff>
      <xdr:row>0</xdr:row>
      <xdr:rowOff>31530</xdr:rowOff>
    </xdr:from>
    <xdr:ext cx="3319167" cy="311369"/>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737EFBF7-5218-480F-A6A3-6770B3D25DF0}"/>
                </a:ext>
              </a:extLst>
            </xdr:cNvPr>
            <xdr:cNvSpPr txBox="1"/>
          </xdr:nvSpPr>
          <xdr:spPr>
            <a:xfrm>
              <a:off x="17498673" y="315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1" i="1">
                        <a:solidFill>
                          <a:schemeClr val="tx1"/>
                        </a:solidFill>
                        <a:effectLst/>
                        <a:latin typeface="Cambria Math" panose="02040503050406030204" pitchFamily="18" charset="0"/>
                        <a:ea typeface="Cambria Math" panose="02040503050406030204" pitchFamily="18" charset="0"/>
                        <a:cs typeface="+mn-cs"/>
                      </a:rPr>
                      <m:t>𝑷</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𝒂</m:t>
                    </m:r>
                    <m:r>
                      <a:rPr lang="en-US" sz="1100" b="1"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1" i="1">
                            <a:solidFill>
                              <a:schemeClr val="tx1"/>
                            </a:solidFill>
                            <a:effectLst/>
                            <a:latin typeface="Cambria Math" panose="02040503050406030204" pitchFamily="18" charset="0"/>
                            <a:ea typeface="Cambria Math" panose="02040503050406030204" pitchFamily="18" charset="0"/>
                            <a:cs typeface="+mn-cs"/>
                          </a:rPr>
                        </m:ctrlPr>
                      </m:sSupPr>
                      <m:e>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e>
                      <m:sup>
                        <m:r>
                          <a:rPr lang="en-US" sz="1100" b="1" i="1">
                            <a:solidFill>
                              <a:schemeClr val="tx1"/>
                            </a:solidFill>
                            <a:effectLst/>
                            <a:latin typeface="Cambria Math" panose="02040503050406030204" pitchFamily="18" charset="0"/>
                            <a:ea typeface="Cambria Math" panose="02040503050406030204" pitchFamily="18" charset="0"/>
                            <a:cs typeface="+mn-cs"/>
                          </a:rPr>
                          <m:t>𝟑</m:t>
                        </m:r>
                      </m:sup>
                    </m:sSup>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𝒃</m:t>
                    </m:r>
                    <m:r>
                      <a:rPr lang="en-US" sz="1100" b="1"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1" i="1">
                            <a:solidFill>
                              <a:schemeClr val="tx1"/>
                            </a:solidFill>
                            <a:effectLst/>
                            <a:latin typeface="Cambria Math" panose="02040503050406030204" pitchFamily="18" charset="0"/>
                            <a:ea typeface="Cambria Math" panose="02040503050406030204" pitchFamily="18" charset="0"/>
                            <a:cs typeface="+mn-cs"/>
                          </a:rPr>
                        </m:ctrlPr>
                      </m:sSupPr>
                      <m:e>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e>
                      <m:sup>
                        <m:r>
                          <a:rPr lang="en-US" sz="1100" b="1" i="1">
                            <a:solidFill>
                              <a:schemeClr val="tx1"/>
                            </a:solidFill>
                            <a:effectLst/>
                            <a:latin typeface="Cambria Math" panose="02040503050406030204" pitchFamily="18" charset="0"/>
                            <a:ea typeface="Cambria Math" panose="02040503050406030204" pitchFamily="18" charset="0"/>
                            <a:cs typeface="+mn-cs"/>
                          </a:rPr>
                          <m:t>𝟐</m:t>
                        </m:r>
                      </m:sup>
                    </m:sSup>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𝒄</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oMath>
                </m:oMathPara>
              </a14:m>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4" name="TextBox 23">
              <a:extLst>
                <a:ext uri="{FF2B5EF4-FFF2-40B4-BE49-F238E27FC236}">
                  <a16:creationId xmlns:a16="http://schemas.microsoft.com/office/drawing/2014/main" id="{737EFBF7-5218-480F-A6A3-6770B3D25DF0}"/>
                </a:ext>
              </a:extLst>
            </xdr:cNvPr>
            <xdr:cNvSpPr txBox="1"/>
          </xdr:nvSpPr>
          <xdr:spPr>
            <a:xfrm>
              <a:off x="17498673" y="3153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1" i="0">
                  <a:solidFill>
                    <a:schemeClr val="tx1"/>
                  </a:solidFill>
                  <a:effectLst/>
                  <a:latin typeface="Cambria Math" panose="02040503050406030204" pitchFamily="18" charset="0"/>
                  <a:ea typeface="Cambria Math" panose="02040503050406030204" pitchFamily="18" charset="0"/>
                  <a:cs typeface="+mn-cs"/>
                </a:rPr>
                <a:t>𝑷=𝒂∙〖</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𝑽〗^𝟑+𝒃∙〖</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𝑽〗^𝟐+𝒄∙</a:t>
              </a:r>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a:t>
              </a:r>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188992</xdr:colOff>
      <xdr:row>15</xdr:row>
      <xdr:rowOff>47902</xdr:rowOff>
    </xdr:from>
    <xdr:ext cx="1303883" cy="165366"/>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EF0B8260-0050-4D65-9B1B-E2ED0ABB309A}"/>
                </a:ext>
              </a:extLst>
            </xdr:cNvPr>
            <xdr:cNvSpPr txBox="1"/>
          </xdr:nvSpPr>
          <xdr:spPr>
            <a:xfrm>
              <a:off x="10293112" y="5488582"/>
              <a:ext cx="1303883" cy="1653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14:m>
                <m:oMathPara xmlns:m="http://schemas.openxmlformats.org/officeDocument/2006/math">
                  <m:oMathParaPr>
                    <m:jc m:val="centerGroup"/>
                  </m:oMathParaPr>
                  <m:oMath xmlns:m="http://schemas.openxmlformats.org/officeDocument/2006/math">
                    <m:r>
                      <a:rPr lang="el-GR" sz="1100" b="1" i="1">
                        <a:solidFill>
                          <a:schemeClr val="tx1"/>
                        </a:solidFill>
                        <a:effectLst/>
                        <a:latin typeface="Cambria Math" panose="02040503050406030204" pitchFamily="18" charset="0"/>
                        <a:ea typeface="Cambria Math" panose="02040503050406030204" pitchFamily="18" charset="0"/>
                        <a:cs typeface="+mn-cs"/>
                      </a:rPr>
                      <m:t>𝜟</m:t>
                    </m:r>
                    <m:r>
                      <a:rPr lang="en-US" sz="1100" b="1" i="1">
                        <a:solidFill>
                          <a:schemeClr val="tx1"/>
                        </a:solidFill>
                        <a:effectLst/>
                        <a:latin typeface="Cambria Math" panose="02040503050406030204" pitchFamily="18" charset="0"/>
                        <a:ea typeface="Cambria Math" panose="02040503050406030204" pitchFamily="18" charset="0"/>
                        <a:cs typeface="+mn-cs"/>
                      </a:rPr>
                      <m:t>𝑽</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n-US" sz="1100" b="1" i="1">
                        <a:solidFill>
                          <a:schemeClr val="tx1"/>
                        </a:solidFill>
                        <a:effectLst/>
                        <a:latin typeface="Cambria Math" panose="02040503050406030204" pitchFamily="18" charset="0"/>
                        <a:ea typeface="Cambria Math" panose="02040503050406030204" pitchFamily="18" charset="0"/>
                        <a:cs typeface="+mn-cs"/>
                      </a:rPr>
                      <m:t>𝑽</m:t>
                    </m:r>
                    <m:r>
                      <a:rPr lang="en-US" sz="1100" b="1" i="1">
                        <a:solidFill>
                          <a:schemeClr val="tx1"/>
                        </a:solidFill>
                        <a:effectLst/>
                        <a:latin typeface="Cambria Math" panose="02040503050406030204" pitchFamily="18" charset="0"/>
                        <a:ea typeface="Cambria Math" panose="02040503050406030204" pitchFamily="18" charset="0"/>
                        <a:cs typeface="+mn-cs"/>
                      </a:rPr>
                      <m:t>∙</m:t>
                    </m:r>
                    <m:r>
                      <a:rPr lang="el-GR" sz="1100" b="1" i="1">
                        <a:solidFill>
                          <a:schemeClr val="tx1"/>
                        </a:solidFill>
                        <a:effectLst/>
                        <a:latin typeface="Cambria Math" panose="02040503050406030204" pitchFamily="18" charset="0"/>
                        <a:ea typeface="Cambria Math" panose="02040503050406030204" pitchFamily="18" charset="0"/>
                        <a:cs typeface="+mn-cs"/>
                      </a:rPr>
                      <m:t>𝜷</m:t>
                    </m:r>
                    <m:r>
                      <a:rPr lang="en-US" sz="1100" b="1" i="1">
                        <a:solidFill>
                          <a:schemeClr val="tx1"/>
                        </a:solidFill>
                        <a:effectLst/>
                        <a:latin typeface="Cambria Math" panose="02040503050406030204" pitchFamily="18" charset="0"/>
                        <a:ea typeface="Cambria Math" panose="02040503050406030204" pitchFamily="18" charset="0"/>
                        <a:cs typeface="+mn-cs"/>
                      </a:rPr>
                      <m:t>∙</m:t>
                    </m:r>
                    <m:d>
                      <m:dPr>
                        <m:ctrlPr>
                          <a:rPr lang="en-US" sz="1100" b="1" i="1">
                            <a:solidFill>
                              <a:schemeClr val="tx1"/>
                            </a:solidFill>
                            <a:effectLst/>
                            <a:latin typeface="Cambria Math" panose="02040503050406030204" pitchFamily="18" charset="0"/>
                            <a:ea typeface="Cambria Math" panose="02040503050406030204" pitchFamily="18" charset="0"/>
                            <a:cs typeface="+mn-cs"/>
                          </a:rPr>
                        </m:ctrlPr>
                      </m:dPr>
                      <m:e>
                        <m:r>
                          <a:rPr lang="en-US" sz="1100" b="1" i="1">
                            <a:solidFill>
                              <a:schemeClr val="tx1"/>
                            </a:solidFill>
                            <a:effectLst/>
                            <a:latin typeface="Cambria Math" panose="02040503050406030204" pitchFamily="18" charset="0"/>
                            <a:ea typeface="Cambria Math" panose="02040503050406030204" pitchFamily="18" charset="0"/>
                            <a:cs typeface="+mn-cs"/>
                          </a:rPr>
                          <m:t>𝑻</m:t>
                        </m:r>
                        <m:r>
                          <a:rPr lang="en-US" sz="1100" b="1"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1" i="1">
                                <a:solidFill>
                                  <a:schemeClr val="tx1"/>
                                </a:solidFill>
                                <a:effectLst/>
                                <a:latin typeface="Cambria Math" panose="02040503050406030204" pitchFamily="18" charset="0"/>
                                <a:ea typeface="Cambria Math" panose="02040503050406030204" pitchFamily="18" charset="0"/>
                                <a:cs typeface="+mn-cs"/>
                              </a:rPr>
                            </m:ctrlPr>
                          </m:sSubPr>
                          <m:e>
                            <m:r>
                              <a:rPr lang="en-US" sz="1100" b="1" i="1">
                                <a:solidFill>
                                  <a:schemeClr val="tx1"/>
                                </a:solidFill>
                                <a:effectLst/>
                                <a:latin typeface="Cambria Math" panose="02040503050406030204" pitchFamily="18" charset="0"/>
                                <a:ea typeface="Cambria Math" panose="02040503050406030204" pitchFamily="18" charset="0"/>
                                <a:cs typeface="+mn-cs"/>
                              </a:rPr>
                              <m:t>𝑻</m:t>
                            </m:r>
                          </m:e>
                          <m:sub>
                            <m:r>
                              <a:rPr lang="en-US" sz="1100" b="1" i="1">
                                <a:solidFill>
                                  <a:schemeClr val="tx1"/>
                                </a:solidFill>
                                <a:effectLst/>
                                <a:latin typeface="Cambria Math" panose="02040503050406030204" pitchFamily="18" charset="0"/>
                                <a:ea typeface="Cambria Math" panose="02040503050406030204" pitchFamily="18" charset="0"/>
                                <a:cs typeface="+mn-cs"/>
                              </a:rPr>
                              <m:t>?</m:t>
                            </m:r>
                          </m:sub>
                        </m:sSub>
                      </m:e>
                    </m:d>
                  </m:oMath>
                </m:oMathPara>
              </a14:m>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5" name="TextBox 24">
              <a:extLst>
                <a:ext uri="{FF2B5EF4-FFF2-40B4-BE49-F238E27FC236}">
                  <a16:creationId xmlns:a16="http://schemas.microsoft.com/office/drawing/2014/main" id="{EF0B8260-0050-4D65-9B1B-E2ED0ABB309A}"/>
                </a:ext>
              </a:extLst>
            </xdr:cNvPr>
            <xdr:cNvSpPr txBox="1"/>
          </xdr:nvSpPr>
          <xdr:spPr>
            <a:xfrm>
              <a:off x="10293112" y="5488582"/>
              <a:ext cx="1303883" cy="1653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indent="0"/>
              <a:r>
                <a:rPr lang="el-GR" sz="1100" b="1" i="0">
                  <a:solidFill>
                    <a:schemeClr val="tx1"/>
                  </a:solidFill>
                  <a:effectLst/>
                  <a:latin typeface="Cambria Math" panose="02040503050406030204" pitchFamily="18" charset="0"/>
                  <a:ea typeface="Cambria Math" panose="02040503050406030204" pitchFamily="18" charset="0"/>
                  <a:cs typeface="+mn-cs"/>
                </a:rPr>
                <a:t>𝜟</a:t>
              </a:r>
              <a:r>
                <a:rPr lang="en-US" sz="1100" b="1" i="0">
                  <a:solidFill>
                    <a:schemeClr val="tx1"/>
                  </a:solidFill>
                  <a:effectLst/>
                  <a:latin typeface="Cambria Math" panose="02040503050406030204" pitchFamily="18" charset="0"/>
                  <a:ea typeface="Cambria Math" panose="02040503050406030204" pitchFamily="18" charset="0"/>
                  <a:cs typeface="+mn-cs"/>
                </a:rPr>
                <a:t>𝑽=𝑽∙</a:t>
              </a:r>
              <a:r>
                <a:rPr lang="el-GR" sz="1100" b="1" i="0">
                  <a:solidFill>
                    <a:schemeClr val="tx1"/>
                  </a:solidFill>
                  <a:effectLst/>
                  <a:latin typeface="Cambria Math" panose="02040503050406030204" pitchFamily="18" charset="0"/>
                  <a:ea typeface="Cambria Math" panose="02040503050406030204" pitchFamily="18" charset="0"/>
                  <a:cs typeface="+mn-cs"/>
                </a:rPr>
                <a:t>𝜷</a:t>
              </a:r>
              <a:r>
                <a:rPr lang="en-US" sz="1100" b="1" i="0">
                  <a:solidFill>
                    <a:schemeClr val="tx1"/>
                  </a:solidFill>
                  <a:effectLst/>
                  <a:latin typeface="Cambria Math" panose="02040503050406030204" pitchFamily="18" charset="0"/>
                  <a:ea typeface="Cambria Math" panose="02040503050406030204" pitchFamily="18" charset="0"/>
                  <a:cs typeface="+mn-cs"/>
                </a:rPr>
                <a:t>∙(𝑻−𝑻_? )</a:t>
              </a:r>
              <a:endParaRPr lang="en-US" sz="1100" b="1"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495300</xdr:colOff>
      <xdr:row>42</xdr:row>
      <xdr:rowOff>45720</xdr:rowOff>
    </xdr:from>
    <xdr:ext cx="1662891" cy="287643"/>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D0026B1D-01DF-46C8-82D3-5E4B7D80497D}"/>
                </a:ext>
              </a:extLst>
            </xdr:cNvPr>
            <xdr:cNvSpPr txBox="1"/>
          </xdr:nvSpPr>
          <xdr:spPr>
            <a:xfrm>
              <a:off x="17868900" y="16718280"/>
              <a:ext cx="166289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+4</m:t>
                        </m:r>
                      </m:e>
                    </m:d>
                  </m:oMath>
                </m:oMathPara>
              </a14:m>
              <a:endParaRPr lang="en-US" sz="1100" b="0" i="1"/>
            </a:p>
          </xdr:txBody>
        </xdr:sp>
      </mc:Choice>
      <mc:Fallback xmlns="">
        <xdr:sp macro="" textlink="">
          <xdr:nvSpPr>
            <xdr:cNvPr id="26" name="TextBox 25">
              <a:extLst>
                <a:ext uri="{FF2B5EF4-FFF2-40B4-BE49-F238E27FC236}">
                  <a16:creationId xmlns:a16="http://schemas.microsoft.com/office/drawing/2014/main" id="{D0026B1D-01DF-46C8-82D3-5E4B7D80497D}"/>
                </a:ext>
              </a:extLst>
            </xdr:cNvPr>
            <xdr:cNvSpPr txBox="1"/>
          </xdr:nvSpPr>
          <xdr:spPr>
            <a:xfrm>
              <a:off x="17868900" y="16718280"/>
              <a:ext cx="166289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/4∙𝐷_𝑐𝑎𝑝^2∙(𝐿_𝑐𝑎𝑝+4)</a:t>
              </a:r>
              <a:endParaRPr lang="en-US" sz="1100" b="0" i="1"/>
            </a:p>
          </xdr:txBody>
        </xdr:sp>
      </mc:Fallback>
    </mc:AlternateContent>
    <xdr:clientData/>
  </xdr:oneCellAnchor>
  <xdr:oneCellAnchor>
    <xdr:from>
      <xdr:col>12</xdr:col>
      <xdr:colOff>266700</xdr:colOff>
      <xdr:row>2</xdr:row>
      <xdr:rowOff>167640</xdr:rowOff>
    </xdr:from>
    <xdr:ext cx="2808654" cy="397288"/>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FFA0BDBF-47B0-4D45-9F74-3038CDE7CE13}"/>
                </a:ext>
              </a:extLst>
            </xdr:cNvPr>
            <xdr:cNvSpPr txBox="1"/>
          </xdr:nvSpPr>
          <xdr:spPr>
            <a:xfrm>
              <a:off x="20078700" y="533400"/>
              <a:ext cx="2808654"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ysClr val="windowText" lastClr="000000"/>
                            </a:solidFill>
                            <a:latin typeface="Cambria Math" panose="02040503050406030204" pitchFamily="18" charset="0"/>
                            <a:ea typeface="Cambria Math" panose="02040503050406030204" pitchFamily="18" charset="0"/>
                          </a:rPr>
                        </m:ctrlPr>
                      </m:sSupPr>
                      <m:e>
                        <m:r>
                          <a:rPr lang="en-US" sz="1100" b="0" i="1">
                            <a:solidFill>
                              <a:sysClr val="windowText" lastClr="000000"/>
                            </a:solidFill>
                            <a:latin typeface="Cambria Math" panose="02040503050406030204" pitchFamily="18" charset="0"/>
                            <a:ea typeface="Cambria Math" panose="02040503050406030204" pitchFamily="18" charset="0"/>
                          </a:rPr>
                          <m:t>𝑆𝐺</m:t>
                        </m:r>
                      </m:e>
                      <m:sup>
                        <m:r>
                          <a:rPr lang="en-US" sz="1100" b="0" i="1">
                            <a:solidFill>
                              <a:sysClr val="windowText" lastClr="000000"/>
                            </a:solidFill>
                            <a:latin typeface="Cambria Math" panose="02040503050406030204" pitchFamily="18" charset="0"/>
                            <a:ea typeface="Cambria Math" panose="02040503050406030204" pitchFamily="18" charset="0"/>
                          </a:rPr>
                          <m:t>′</m:t>
                        </m:r>
                      </m:sup>
                    </m:s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𝑎</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7" name="TextBox 26">
              <a:extLst>
                <a:ext uri="{FF2B5EF4-FFF2-40B4-BE49-F238E27FC236}">
                  <a16:creationId xmlns:a16="http://schemas.microsoft.com/office/drawing/2014/main" id="{FFA0BDBF-47B0-4D45-9F74-3038CDE7CE13}"/>
                </a:ext>
              </a:extLst>
            </xdr:cNvPr>
            <xdr:cNvSpPr txBox="1"/>
          </xdr:nvSpPr>
          <xdr:spPr>
            <a:xfrm>
              <a:off x="20078700" y="533400"/>
              <a:ext cx="2808654"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𝑇_𝑎−𝑇_𝑟𝑒𝑓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12</xdr:col>
      <xdr:colOff>259080</xdr:colOff>
      <xdr:row>5</xdr:row>
      <xdr:rowOff>152400</xdr:rowOff>
    </xdr:from>
    <xdr:ext cx="2954720" cy="397288"/>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4647BA07-65FF-426D-AD4A-C8C93C6FCF50}"/>
                </a:ext>
              </a:extLst>
            </xdr:cNvPr>
            <xdr:cNvSpPr txBox="1"/>
          </xdr:nvSpPr>
          <xdr:spPr>
            <a:xfrm>
              <a:off x="20071080" y="1516380"/>
              <a:ext cx="2954720"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𝐻𝑇𝐸𝑟𝑒𝑓</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𝐻</m:t>
                        </m:r>
                      </m:e>
                      <m:sub>
                        <m:r>
                          <a:rPr lang="en-US" sz="1100" b="0" i="1">
                            <a:latin typeface="Cambria Math" panose="02040503050406030204" pitchFamily="18" charset="0"/>
                            <a:ea typeface="Cambria Math" panose="02040503050406030204" pitchFamily="18" charset="0"/>
                          </a:rPr>
                          <m:t>𝑐𝑜𝑛𝑛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p>
                      <m:sSupPr>
                        <m:ctrlPr>
                          <a:rPr lang="en-US" sz="1100" b="0" i="1">
                            <a:solidFill>
                              <a:sysClr val="windowText" lastClr="000000"/>
                            </a:solidFill>
                            <a:latin typeface="Cambria Math" panose="02040503050406030204" pitchFamily="18" charset="0"/>
                            <a:ea typeface="Cambria Math" panose="02040503050406030204" pitchFamily="18" charset="0"/>
                          </a:rPr>
                        </m:ctrlPr>
                      </m:sSupPr>
                      <m:e>
                        <m:r>
                          <a:rPr lang="en-US" sz="1100" b="0" i="1">
                            <a:solidFill>
                              <a:sysClr val="windowText" lastClr="000000"/>
                            </a:solidFill>
                            <a:latin typeface="Cambria Math" panose="02040503050406030204" pitchFamily="18" charset="0"/>
                            <a:ea typeface="Cambria Math" panose="02040503050406030204" pitchFamily="18" charset="0"/>
                          </a:rPr>
                          <m:t>𝑆𝐺</m:t>
                        </m:r>
                      </m:e>
                      <m:sup>
                        <m:r>
                          <a:rPr lang="en-US" sz="1100" b="0" i="1">
                            <a:solidFill>
                              <a:sysClr val="windowText" lastClr="000000"/>
                            </a:solidFill>
                            <a:latin typeface="Cambria Math" panose="02040503050406030204" pitchFamily="18" charset="0"/>
                            <a:ea typeface="Cambria Math" panose="02040503050406030204" pitchFamily="18" charset="0"/>
                          </a:rPr>
                          <m:t>′</m:t>
                        </m:r>
                      </m:sup>
                    </m:sSup>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m:rPr>
                                <m:sty m:val="p"/>
                              </m:rPr>
                              <a:rPr lang="el-GR" sz="1100" b="0" i="1">
                                <a:solidFill>
                                  <a:schemeClr val="tx1"/>
                                </a:solidFill>
                                <a:effectLst/>
                                <a:latin typeface="Cambria Math" panose="02040503050406030204" pitchFamily="18" charset="0"/>
                                <a:ea typeface="+mn-ea"/>
                                <a:cs typeface="+mn-cs"/>
                              </a:rPr>
                              <m:t>γ</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𝑟𝑒𝑓</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0</m:t>
                                    </m:r>
                                  </m:sub>
                                </m:sSub>
                              </m:e>
                            </m:d>
                            <m:r>
                              <a:rPr lang="en-US" sz="1100" b="0" i="1">
                                <a:latin typeface="Cambria Math" panose="02040503050406030204" pitchFamily="18" charset="0"/>
                                <a:ea typeface="Cambria Math" panose="02040503050406030204" pitchFamily="18" charset="0"/>
                              </a:rPr>
                              <m:t>+1</m:t>
                            </m:r>
                          </m:den>
                        </m:f>
                        <m:r>
                          <a:rPr lang="en-US" sz="1100" b="0" i="1">
                            <a:latin typeface="Cambria Math" panose="02040503050406030204" pitchFamily="18" charset="0"/>
                            <a:ea typeface="Cambria Math" panose="02040503050406030204" pitchFamily="18" charset="0"/>
                          </a:rPr>
                          <m:t>−1</m:t>
                        </m:r>
                      </m:e>
                    </m:d>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28" name="TextBox 27">
              <a:extLst>
                <a:ext uri="{FF2B5EF4-FFF2-40B4-BE49-F238E27FC236}">
                  <a16:creationId xmlns:a16="http://schemas.microsoft.com/office/drawing/2014/main" id="{4647BA07-65FF-426D-AD4A-C8C93C6FCF50}"/>
                </a:ext>
              </a:extLst>
            </xdr:cNvPr>
            <xdr:cNvSpPr txBox="1"/>
          </xdr:nvSpPr>
          <xdr:spPr>
            <a:xfrm>
              <a:off x="20071080" y="1516380"/>
              <a:ext cx="2954720" cy="3972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𝑃_𝐻𝑇𝐸𝑟𝑒𝑓</a:t>
              </a:r>
              <a:r>
                <a:rPr lang="en-US" sz="1100" b="0" i="0">
                  <a:latin typeface="Cambria Math" panose="02040503050406030204" pitchFamily="18" charset="0"/>
                  <a:ea typeface="Cambria Math" panose="02040503050406030204" pitchFamily="18" charset="0"/>
                </a:rPr>
                <a:t>=𝐻_𝑐𝑜𝑛𝑛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〖𝑆𝐺〗^′ </a:t>
              </a:r>
              <a:r>
                <a:rPr lang="en-US" sz="1100" b="0" i="0">
                  <a:latin typeface="Cambria Math" panose="02040503050406030204" pitchFamily="18" charset="0"/>
                  <a:ea typeface="Cambria Math" panose="02040503050406030204" pitchFamily="18" charset="0"/>
                </a:rPr>
                <a:t>(1/(</a:t>
              </a:r>
              <a:r>
                <a:rPr lang="el-GR" sz="1100" b="0" i="0">
                  <a:solidFill>
                    <a:schemeClr val="tx1"/>
                  </a:solidFill>
                  <a:effectLst/>
                  <a:latin typeface="Cambria Math" panose="02040503050406030204" pitchFamily="18" charset="0"/>
                  <a:ea typeface="+mn-ea"/>
                  <a:cs typeface="+mn-cs"/>
                </a:rPr>
                <a:t>γ</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𝑇_𝑟𝑒𝑓−𝑇_0 )+1)−1)</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15240</xdr:colOff>
      <xdr:row>13</xdr:row>
      <xdr:rowOff>7620</xdr:rowOff>
    </xdr:from>
    <xdr:ext cx="1859547" cy="344453"/>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xmlns="" id="{CBD43D8B-A762-485E-8D49-E9FDF98D10EE}"/>
                </a:ext>
              </a:extLst>
            </xdr:cNvPr>
            <xdr:cNvSpPr txBox="1"/>
          </xdr:nvSpPr>
          <xdr:spPr>
            <a:xfrm>
              <a:off x="20436840" y="4632960"/>
              <a:ext cx="185954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𝑃𝐵</m:t>
                        </m:r>
                      </m:sub>
                    </m:sSub>
                    <m:r>
                      <a:rPr lang="en-US" sz="1100" b="0" i="1">
                        <a:solidFill>
                          <a:sysClr val="windowText" lastClr="000000"/>
                        </a:solidFill>
                        <a:latin typeface="Cambria Math" panose="02040503050406030204" pitchFamily="18" charset="0"/>
                        <a:ea typeface="Cambria Math" panose="02040503050406030204" pitchFamily="18" charset="0"/>
                      </a:rPr>
                      <m:t>=</m:t>
                    </m:r>
                    <m:rad>
                      <m:radPr>
                        <m:degHide m:val="on"/>
                        <m:ctrlPr>
                          <a:rPr lang="en-US" sz="1100" b="0" i="1">
                            <a:solidFill>
                              <a:sysClr val="windowText" lastClr="000000"/>
                            </a:solidFill>
                            <a:latin typeface="Cambria Math" panose="02040503050406030204" pitchFamily="18" charset="0"/>
                            <a:ea typeface="Cambria Math" panose="02040503050406030204" pitchFamily="18" charset="0"/>
                          </a:rPr>
                        </m:ctrlPr>
                      </m:radPr>
                      <m:deg/>
                      <m:e>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𝑇𝑋</m:t>
                            </m:r>
                          </m:sub>
                          <m:sup>
                            <m:r>
                              <a:rPr lang="en-US" sz="1100" b="0" i="1">
                                <a:solidFill>
                                  <a:sysClr val="windowText" lastClr="000000"/>
                                </a:solidFill>
                                <a:latin typeface="Cambria Math" panose="02040503050406030204" pitchFamily="18" charset="0"/>
                                <a:ea typeface="Cambria Math" panose="02040503050406030204" pitchFamily="18" charset="0"/>
                              </a:rPr>
                              <m:t>2</m:t>
                            </m:r>
                          </m:sup>
                        </m:sSubSup>
                        <m:r>
                          <a:rPr lang="en-US" sz="1100" b="0" i="1">
                            <a:solidFill>
                              <a:sysClr val="windowText" lastClr="000000"/>
                            </a:solidFill>
                            <a:latin typeface="Cambria Math" panose="02040503050406030204" pitchFamily="18" charset="0"/>
                            <a:ea typeface="Cambria Math" panose="02040503050406030204" pitchFamily="18" charset="0"/>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Sup>
                          <m:sSubSupPr>
                            <m:ctrlPr>
                              <a:rPr lang="en-US" sz="1100" b="0" i="1">
                                <a:solidFill>
                                  <a:sysClr val="windowText" lastClr="000000"/>
                                </a:solidFill>
                                <a:latin typeface="Cambria Math" panose="02040503050406030204" pitchFamily="18" charset="0"/>
                                <a:ea typeface="Cambria Math" panose="02040503050406030204" pitchFamily="18" charset="0"/>
                              </a:rPr>
                            </m:ctrlPr>
                          </m:sSubSup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𝑃𝐷𝑆</m:t>
                            </m:r>
                          </m:sub>
                          <m:sup>
                            <m:r>
                              <a:rPr lang="en-US" sz="1100" b="0" i="1">
                                <a:solidFill>
                                  <a:sysClr val="windowText" lastClr="000000"/>
                                </a:solidFill>
                                <a:latin typeface="Cambria Math" panose="02040503050406030204" pitchFamily="18" charset="0"/>
                                <a:ea typeface="Cambria Math" panose="02040503050406030204" pitchFamily="18" charset="0"/>
                              </a:rPr>
                              <m:t>2</m:t>
                            </m:r>
                          </m:sup>
                        </m:sSubSup>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r>
                          <a:rPr lang="el-GR" sz="1100" b="0" i="1">
                            <a:solidFill>
                              <a:schemeClr val="tx1"/>
                            </a:solidFill>
                            <a:effectLst/>
                            <a:latin typeface="Cambria Math" panose="02040503050406030204" pitchFamily="18" charset="0"/>
                            <a:ea typeface="Cambria Math" panose="02040503050406030204" pitchFamily="18" charset="0"/>
                            <a:cs typeface="+mn-cs"/>
                          </a:rPr>
                          <m:t>𝛥</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e>
                    </m:ra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29" name="TextBox 28">
              <a:extLst>
                <a:ext uri="{FF2B5EF4-FFF2-40B4-BE49-F238E27FC236}">
                  <a16:creationId xmlns:a16="http://schemas.microsoft.com/office/drawing/2014/main" id="{CBD43D8B-A762-485E-8D49-E9FDF98D10EE}"/>
                </a:ext>
              </a:extLst>
            </xdr:cNvPr>
            <xdr:cNvSpPr txBox="1"/>
          </xdr:nvSpPr>
          <xdr:spPr>
            <a:xfrm>
              <a:off x="20436840" y="4632960"/>
              <a:ext cx="185954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𝑃_𝑃𝐵=√(𝑃_𝑇𝑋^2+</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ysClr val="windowText" lastClr="000000"/>
                  </a:solidFill>
                  <a:latin typeface="Cambria Math" panose="02040503050406030204" pitchFamily="18" charset="0"/>
                  <a:ea typeface="Cambria Math" panose="02040503050406030204" pitchFamily="18" charset="0"/>
                </a:rPr>
                <a:t>𝑃_𝑃𝐷𝑆^2</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𝑃_𝑆𝐷𝑆^2 </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594360</xdr:colOff>
      <xdr:row>17</xdr:row>
      <xdr:rowOff>0</xdr:rowOff>
    </xdr:from>
    <xdr:ext cx="3518463" cy="165366"/>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0EAD6BD3-0789-44D7-B31C-8D983E70CC48}"/>
                </a:ext>
              </a:extLst>
            </xdr:cNvPr>
            <xdr:cNvSpPr txBox="1"/>
          </xdr:nvSpPr>
          <xdr:spPr>
            <a:xfrm>
              <a:off x="21015960" y="6256020"/>
              <a:ext cx="3518463"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𝑃𝐷𝑆𝑚𝑎𝑥</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𝑃𝐷𝑆𝑚𝑖𝑛</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0" name="TextBox 29">
              <a:extLst>
                <a:ext uri="{FF2B5EF4-FFF2-40B4-BE49-F238E27FC236}">
                  <a16:creationId xmlns:a16="http://schemas.microsoft.com/office/drawing/2014/main" id="{0EAD6BD3-0789-44D7-B31C-8D983E70CC48}"/>
                </a:ext>
              </a:extLst>
            </xdr:cNvPr>
            <xdr:cNvSpPr txBox="1"/>
          </xdr:nvSpPr>
          <xdr:spPr>
            <a:xfrm>
              <a:off x="21015960" y="6256020"/>
              <a:ext cx="3518463"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𝑃_𝑃𝐷𝑆𝑛𝑜𝑚−𝑃_𝑃𝐷𝑆𝑚𝑎𝑥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|𝑃_𝑃𝐷𝑆𝑛𝑜𝑚−𝑃_𝑃𝐷𝑆𝑚𝑖𝑛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15</xdr:col>
      <xdr:colOff>38100</xdr:colOff>
      <xdr:row>33</xdr:row>
      <xdr:rowOff>2554</xdr:rowOff>
    </xdr:from>
    <xdr:ext cx="3085780" cy="380361"/>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xmlns="" id="{E40C58AC-BB2A-4F44-B119-4C472B3CB223}"/>
                </a:ext>
              </a:extLst>
            </xdr:cNvPr>
            <xdr:cNvSpPr txBox="1"/>
          </xdr:nvSpPr>
          <xdr:spPr>
            <a:xfrm>
              <a:off x="21678900" y="12781294"/>
              <a:ext cx="308578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𝐴𝑇𝐸</m:t>
                        </m:r>
                      </m:sub>
                    </m:sSub>
                    <m:r>
                      <a:rPr lang="en-US" sz="1100" b="0" i="1">
                        <a:solidFill>
                          <a:schemeClr val="accent2"/>
                        </a:solidFill>
                        <a:latin typeface="Cambria Math" panose="02040503050406030204" pitchFamily="18" charset="0"/>
                        <a:ea typeface="Cambria Math" panose="02040503050406030204" pitchFamily="18" charset="0"/>
                      </a:rPr>
                      <m:t>=</m:t>
                    </m:r>
                    <m:d>
                      <m:dPr>
                        <m:ctrlPr>
                          <a:rPr lang="en-US" sz="1100" b="0" i="1">
                            <a:solidFill>
                              <a:schemeClr val="accent2"/>
                            </a:solidFill>
                            <a:latin typeface="Cambria Math" panose="02040503050406030204" pitchFamily="18" charset="0"/>
                            <a:ea typeface="Cambria Math" panose="02040503050406030204" pitchFamily="18" charset="0"/>
                          </a:rPr>
                        </m:ctrlPr>
                      </m:dPr>
                      <m:e>
                        <m:f>
                          <m:fPr>
                            <m:ctrlPr>
                              <a:rPr lang="en-US" sz="1100" b="0" i="1">
                                <a:solidFill>
                                  <a:schemeClr val="accent2"/>
                                </a:solidFill>
                                <a:latin typeface="Cambria Math" panose="02040503050406030204" pitchFamily="18" charset="0"/>
                                <a:ea typeface="Cambria Math" panose="02040503050406030204" pitchFamily="18" charset="0"/>
                              </a:rPr>
                            </m:ctrlPr>
                          </m:fPr>
                          <m:num>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𝑇</m:t>
                                </m:r>
                              </m:e>
                              <m:sub>
                                <m:r>
                                  <a:rPr lang="en-US" sz="1100" b="0" i="1">
                                    <a:solidFill>
                                      <a:schemeClr val="accent2"/>
                                    </a:solidFill>
                                    <a:effectLst/>
                                    <a:latin typeface="Cambria Math" panose="02040503050406030204" pitchFamily="18" charset="0"/>
                                    <a:ea typeface="Cambria Math" panose="02040503050406030204" pitchFamily="18" charset="0"/>
                                    <a:cs typeface="+mn-cs"/>
                                  </a:rPr>
                                  <m:t>𝑎</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𝑇</m:t>
                                </m:r>
                              </m:e>
                              <m:sub>
                                <m:r>
                                  <a:rPr lang="en-US" sz="1100" b="0" i="1">
                                    <a:solidFill>
                                      <a:schemeClr val="accent2"/>
                                    </a:solidFill>
                                    <a:effectLst/>
                                    <a:latin typeface="Cambria Math" panose="02040503050406030204" pitchFamily="18" charset="0"/>
                                    <a:ea typeface="Cambria Math" panose="02040503050406030204" pitchFamily="18" charset="0"/>
                                    <a:cs typeface="+mn-cs"/>
                                  </a:rPr>
                                  <m:t>𝑟𝑒𝑓</m:t>
                                </m:r>
                              </m:sub>
                            </m:sSub>
                          </m:num>
                          <m:den>
                            <m:r>
                              <a:rPr lang="en-US" sz="1100" b="0" i="1">
                                <a:solidFill>
                                  <a:schemeClr val="accent2"/>
                                </a:solidFill>
                                <a:latin typeface="Cambria Math" panose="02040503050406030204" pitchFamily="18" charset="0"/>
                                <a:ea typeface="Cambria Math" panose="02040503050406030204" pitchFamily="18" charset="0"/>
                              </a:rPr>
                              <m:t>28 ℃</m:t>
                            </m:r>
                          </m:den>
                        </m:f>
                      </m:e>
                    </m:d>
                    <m:r>
                      <a:rPr lang="en-US" sz="1100" b="0" i="1">
                        <a:solidFill>
                          <a:schemeClr val="accent2"/>
                        </a:solidFill>
                        <a:effectLst/>
                        <a:latin typeface="Cambria Math" panose="02040503050406030204" pitchFamily="18" charset="0"/>
                        <a:ea typeface="Cambria Math" panose="02040503050406030204" pitchFamily="18" charset="0"/>
                        <a:cs typeface="+mn-cs"/>
                      </a:rPr>
                      <m:t>∙</m:t>
                    </m:r>
                    <m:d>
                      <m:dPr>
                        <m:ctrlPr>
                          <a:rPr lang="en-US" sz="1100" b="0" i="1">
                            <a:solidFill>
                              <a:schemeClr val="accent2"/>
                            </a:solidFill>
                            <a:latin typeface="Cambria Math" panose="02040503050406030204" pitchFamily="18" charset="0"/>
                            <a:ea typeface="Cambria Math" panose="02040503050406030204" pitchFamily="18" charset="0"/>
                          </a:rPr>
                        </m:ctrlPr>
                      </m:dPr>
                      <m:e>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𝐴</m:t>
                            </m:r>
                          </m:e>
                          <m:sub>
                            <m:r>
                              <a:rPr lang="en-US" sz="1100" b="0" i="1">
                                <a:solidFill>
                                  <a:schemeClr val="accent2"/>
                                </a:solidFill>
                                <a:latin typeface="Cambria Math" panose="02040503050406030204" pitchFamily="18" charset="0"/>
                                <a:ea typeface="Cambria Math" panose="02040503050406030204" pitchFamily="18" charset="0"/>
                              </a:rPr>
                              <m:t>𝑠𝑝𝑎𝑛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𝑠𝑝𝑎𝑛</m:t>
                            </m:r>
                          </m:sub>
                        </m:sSub>
                        <m:r>
                          <a:rPr lang="en-US" sz="1100" b="0" i="1">
                            <a:solidFill>
                              <a:schemeClr val="accent2"/>
                            </a:solidFill>
                            <a:latin typeface="Cambria Math" panose="02040503050406030204" pitchFamily="18" charset="0"/>
                            <a:ea typeface="Cambria Math" panose="02040503050406030204" pitchFamily="18" charset="0"/>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𝐴</m:t>
                            </m:r>
                          </m:e>
                          <m:sub>
                            <m:r>
                              <a:rPr lang="en-US" sz="1100" b="0" i="1">
                                <a:solidFill>
                                  <a:schemeClr val="accent2"/>
                                </a:solidFill>
                                <a:latin typeface="Cambria Math" panose="02040503050406030204" pitchFamily="18" charset="0"/>
                                <a:ea typeface="Cambria Math" panose="02040503050406030204" pitchFamily="18" charset="0"/>
                              </a:rPr>
                              <m:t>𝑧𝑒𝑟𝑜</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latin typeface="Cambria Math" panose="02040503050406030204" pitchFamily="18" charset="0"/>
                                <a:ea typeface="Cambria Math" panose="02040503050406030204" pitchFamily="18" charset="0"/>
                              </a:rPr>
                            </m:ctrlPr>
                          </m:sSubPr>
                          <m:e>
                            <m:r>
                              <a:rPr lang="en-US" sz="1100" b="0" i="1">
                                <a:solidFill>
                                  <a:schemeClr val="accent2"/>
                                </a:solidFill>
                                <a:latin typeface="Cambria Math" panose="02040503050406030204" pitchFamily="18" charset="0"/>
                                <a:ea typeface="Cambria Math" panose="02040503050406030204" pitchFamily="18" charset="0"/>
                              </a:rPr>
                              <m:t>𝑃</m:t>
                            </m:r>
                          </m:e>
                          <m:sub>
                            <m:r>
                              <a:rPr lang="en-US" sz="1100" b="0" i="1">
                                <a:solidFill>
                                  <a:schemeClr val="accent2"/>
                                </a:solidFill>
                                <a:latin typeface="Cambria Math" panose="02040503050406030204" pitchFamily="18" charset="0"/>
                                <a:ea typeface="Cambria Math" panose="02040503050406030204" pitchFamily="18" charset="0"/>
                              </a:rPr>
                              <m:t>𝑈𝑅𝐿</m:t>
                            </m:r>
                          </m:sub>
                        </m:sSub>
                      </m:e>
                    </m:d>
                  </m:oMath>
                </m:oMathPara>
              </a14:m>
              <a:endParaRPr lang="en-US" sz="1100">
                <a:solidFill>
                  <a:schemeClr val="accent2"/>
                </a:solidFill>
                <a:latin typeface="Cambria Math" panose="02040503050406030204" pitchFamily="18" charset="0"/>
                <a:ea typeface="Cambria Math" panose="02040503050406030204" pitchFamily="18" charset="0"/>
              </a:endParaRPr>
            </a:p>
          </xdr:txBody>
        </xdr:sp>
      </mc:Choice>
      <mc:Fallback xmlns="">
        <xdr:sp macro="" textlink="">
          <xdr:nvSpPr>
            <xdr:cNvPr id="31" name="TextBox 30">
              <a:extLst>
                <a:ext uri="{FF2B5EF4-FFF2-40B4-BE49-F238E27FC236}">
                  <a16:creationId xmlns:a16="http://schemas.microsoft.com/office/drawing/2014/main" id="{E40C58AC-BB2A-4F44-B119-4C472B3CB223}"/>
                </a:ext>
              </a:extLst>
            </xdr:cNvPr>
            <xdr:cNvSpPr txBox="1"/>
          </xdr:nvSpPr>
          <xdr:spPr>
            <a:xfrm>
              <a:off x="21678900" y="12781294"/>
              <a:ext cx="3085780"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accent2"/>
                  </a:solidFill>
                  <a:latin typeface="Cambria Math" panose="02040503050406030204" pitchFamily="18" charset="0"/>
                  <a:ea typeface="Cambria Math" panose="02040503050406030204" pitchFamily="18" charset="0"/>
                </a:rPr>
                <a:t>𝑃_𝐴𝑇𝐸=((</a:t>
              </a:r>
              <a:r>
                <a:rPr lang="en-US" sz="1100" b="0" i="0">
                  <a:solidFill>
                    <a:schemeClr val="accent2"/>
                  </a:solidFill>
                  <a:effectLst/>
                  <a:latin typeface="Cambria Math" panose="02040503050406030204" pitchFamily="18" charset="0"/>
                  <a:ea typeface="Cambria Math" panose="02040503050406030204" pitchFamily="18" charset="0"/>
                  <a:cs typeface="+mn-cs"/>
                </a:rPr>
                <a:t>𝑇_𝑎−𝑇_𝑟𝑒𝑓)/(</a:t>
              </a:r>
              <a:r>
                <a:rPr lang="en-US" sz="1100" b="0" i="0">
                  <a:solidFill>
                    <a:schemeClr val="accent2"/>
                  </a:solidFill>
                  <a:latin typeface="Cambria Math" panose="02040503050406030204" pitchFamily="18" charset="0"/>
                  <a:ea typeface="Cambria Math" panose="02040503050406030204" pitchFamily="18" charset="0"/>
                </a:rPr>
                <a:t>28 ℃))</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(𝐴_𝑠𝑝𝑎𝑛</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𝑃_𝑠𝑝𝑎𝑛+𝐴_𝑧𝑒𝑟𝑜</a:t>
              </a:r>
              <a:r>
                <a:rPr lang="en-US" sz="1100" b="0" i="0">
                  <a:solidFill>
                    <a:schemeClr val="accent2"/>
                  </a:solidFill>
                  <a:effectLst/>
                  <a:latin typeface="Cambria Math" panose="02040503050406030204" pitchFamily="18" charset="0"/>
                  <a:ea typeface="Cambria Math" panose="02040503050406030204" pitchFamily="18" charset="0"/>
                  <a:cs typeface="+mn-cs"/>
                </a:rPr>
                <a:t>∙</a:t>
              </a:r>
              <a:r>
                <a:rPr lang="en-US" sz="1100" b="0" i="0">
                  <a:solidFill>
                    <a:schemeClr val="accent2"/>
                  </a:solidFill>
                  <a:latin typeface="Cambria Math" panose="02040503050406030204" pitchFamily="18" charset="0"/>
                  <a:ea typeface="Cambria Math" panose="02040503050406030204" pitchFamily="18" charset="0"/>
                </a:rPr>
                <a:t>𝑃_𝑈𝑅𝐿 )</a:t>
              </a:r>
              <a:endParaRPr lang="en-US" sz="1100">
                <a:solidFill>
                  <a:schemeClr val="accent2"/>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15</xdr:col>
      <xdr:colOff>5964</xdr:colOff>
      <xdr:row>35</xdr:row>
      <xdr:rowOff>27596</xdr:rowOff>
    </xdr:from>
    <xdr:ext cx="3331938" cy="406743"/>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6EE0F256-7C17-4DA2-9EC7-1255CF1EE747}"/>
                </a:ext>
              </a:extLst>
            </xdr:cNvPr>
            <xdr:cNvSpPr txBox="1"/>
          </xdr:nvSpPr>
          <xdr:spPr>
            <a:xfrm>
              <a:off x="21646764" y="13621676"/>
              <a:ext cx="3331938" cy="406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n-US" sz="110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𝐿𝑃𝐸</m:t>
                        </m:r>
                      </m:sub>
                    </m:sSub>
                    <m:r>
                      <a:rPr lang="en-US" sz="1100" b="0" i="1">
                        <a:solidFill>
                          <a:sysClr val="windowText" lastClr="000000"/>
                        </a:solidFill>
                        <a:latin typeface="Cambria Math" panose="02040503050406030204" pitchFamily="18" charset="0"/>
                        <a:ea typeface="Cambria Math" panose="02040503050406030204" pitchFamily="18" charset="0"/>
                      </a:rPr>
                      <m:t>=</m:t>
                    </m:r>
                    <m:d>
                      <m:dPr>
                        <m:ctrlPr>
                          <a:rPr lang="en-US" sz="1100" b="0" i="1">
                            <a:solidFill>
                              <a:sysClr val="windowText" lastClr="000000"/>
                            </a:solidFill>
                            <a:latin typeface="Cambria Math" panose="02040503050406030204" pitchFamily="18" charset="0"/>
                            <a:ea typeface="Cambria Math" panose="02040503050406030204" pitchFamily="18" charset="0"/>
                          </a:rPr>
                        </m:ctrlPr>
                      </m:dPr>
                      <m:e>
                        <m:f>
                          <m:fPr>
                            <m:ctrlPr>
                              <a:rPr lang="en-US" sz="1100" b="0" i="1">
                                <a:solidFill>
                                  <a:sysClr val="windowText" lastClr="000000"/>
                                </a:solidFill>
                                <a:latin typeface="Cambria Math" panose="02040503050406030204" pitchFamily="18" charset="0"/>
                                <a:ea typeface="Cambria Math" panose="02040503050406030204" pitchFamily="18" charset="0"/>
                              </a:rPr>
                            </m:ctrlPr>
                          </m:fPr>
                          <m:num>
                            <m:sSub>
                              <m:sSubPr>
                                <m:ctrlPr>
                                  <a:rPr lang="en-US" sz="1100" b="0" i="1">
                                    <a:solidFill>
                                      <a:sysClr val="windowText" lastClr="000000"/>
                                    </a:solidFill>
                                    <a:effectLst/>
                                    <a:latin typeface="Cambria Math" panose="02040503050406030204" pitchFamily="18" charset="0"/>
                                    <a:ea typeface="Cambria Math" panose="02040503050406030204" pitchFamily="18" charset="0"/>
                                    <a:cs typeface="+mn-cs"/>
                                  </a:rPr>
                                </m:ctrlPr>
                              </m:sSubPr>
                              <m:e>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𝑃</m:t>
                                </m:r>
                              </m:e>
                              <m: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𝑚𝑎𝑥</m:t>
                                </m:r>
                              </m:sub>
                            </m:sSub>
                          </m:num>
                          <m:den>
                            <m:r>
                              <a:rPr lang="en-US" sz="1100" b="0" i="1">
                                <a:solidFill>
                                  <a:sysClr val="windowText" lastClr="000000"/>
                                </a:solidFill>
                                <a:latin typeface="Cambria Math" panose="02040503050406030204" pitchFamily="18" charset="0"/>
                                <a:ea typeface="Cambria Math" panose="02040503050406030204" pitchFamily="18" charset="0"/>
                              </a:rPr>
                              <m:t>27679.903533</m:t>
                            </m:r>
                          </m:den>
                        </m:f>
                      </m:e>
                    </m:d>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d>
                      <m:dPr>
                        <m:ctrlPr>
                          <a:rPr lang="en-US" sz="1100" b="0" i="1">
                            <a:solidFill>
                              <a:sysClr val="windowText" lastClr="000000"/>
                            </a:solidFill>
                            <a:latin typeface="Cambria Math" panose="02040503050406030204" pitchFamily="18" charset="0"/>
                            <a:ea typeface="Cambria Math" panose="02040503050406030204" pitchFamily="18" charset="0"/>
                          </a:rPr>
                        </m:ctrlPr>
                      </m:dPr>
                      <m:e>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𝑆</m:t>
                            </m:r>
                          </m:e>
                          <m:sub>
                            <m:r>
                              <a:rPr lang="en-US" sz="1100" b="0" i="1">
                                <a:solidFill>
                                  <a:sysClr val="windowText" lastClr="000000"/>
                                </a:solidFill>
                                <a:latin typeface="Cambria Math" panose="02040503050406030204" pitchFamily="18" charset="0"/>
                                <a:ea typeface="Cambria Math" panose="02040503050406030204" pitchFamily="18" charset="0"/>
                              </a:rPr>
                              <m:t>𝑠𝑝𝑎𝑛</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𝑠𝑝𝑎𝑛</m:t>
                            </m:r>
                          </m:sub>
                        </m:sSub>
                        <m:r>
                          <a:rPr lang="en-US" sz="1100" b="0" i="1">
                            <a:solidFill>
                              <a:sysClr val="windowText" lastClr="000000"/>
                            </a:solidFill>
                            <a:latin typeface="Cambria Math" panose="02040503050406030204" pitchFamily="18" charset="0"/>
                            <a:ea typeface="Cambria Math" panose="02040503050406030204" pitchFamily="18" charset="0"/>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𝑆</m:t>
                            </m:r>
                          </m:e>
                          <m:sub>
                            <m:r>
                              <a:rPr lang="en-US" sz="1100" b="0" i="1">
                                <a:solidFill>
                                  <a:sysClr val="windowText" lastClr="000000"/>
                                </a:solidFill>
                                <a:latin typeface="Cambria Math" panose="02040503050406030204" pitchFamily="18" charset="0"/>
                                <a:ea typeface="Cambria Math" panose="02040503050406030204" pitchFamily="18" charset="0"/>
                              </a:rPr>
                              <m:t>𝑧𝑒𝑟𝑜</m:t>
                            </m:r>
                          </m:sub>
                        </m:sSub>
                        <m:r>
                          <a:rPr lang="en-US" sz="1100" b="0" i="1">
                            <a:solidFill>
                              <a:sysClr val="windowText" lastClr="000000"/>
                            </a:solidFill>
                            <a:effectLst/>
                            <a:latin typeface="Cambria Math" panose="02040503050406030204" pitchFamily="18" charset="0"/>
                            <a:ea typeface="Cambria Math" panose="02040503050406030204" pitchFamily="18" charset="0"/>
                            <a:cs typeface="+mn-cs"/>
                          </a:rPr>
                          <m:t>∙</m:t>
                        </m:r>
                        <m:sSub>
                          <m:sSubPr>
                            <m:ctrlPr>
                              <a:rPr lang="en-US" sz="1100" b="0" i="1">
                                <a:solidFill>
                                  <a:sysClr val="windowText" lastClr="000000"/>
                                </a:solidFill>
                                <a:latin typeface="Cambria Math" panose="02040503050406030204" pitchFamily="18" charset="0"/>
                                <a:ea typeface="Cambria Math" panose="02040503050406030204" pitchFamily="18" charset="0"/>
                              </a:rPr>
                            </m:ctrlPr>
                          </m:sSubPr>
                          <m:e>
                            <m:r>
                              <a:rPr lang="en-US" sz="1100" b="0" i="1">
                                <a:solidFill>
                                  <a:sysClr val="windowText" lastClr="000000"/>
                                </a:solidFill>
                                <a:latin typeface="Cambria Math" panose="02040503050406030204" pitchFamily="18" charset="0"/>
                                <a:ea typeface="Cambria Math" panose="02040503050406030204" pitchFamily="18" charset="0"/>
                              </a:rPr>
                              <m:t>𝑃</m:t>
                            </m:r>
                          </m:e>
                          <m:sub>
                            <m:r>
                              <a:rPr lang="en-US" sz="1100" b="0" i="1">
                                <a:solidFill>
                                  <a:sysClr val="windowText" lastClr="000000"/>
                                </a:solidFill>
                                <a:latin typeface="Cambria Math" panose="02040503050406030204" pitchFamily="18" charset="0"/>
                                <a:ea typeface="Cambria Math" panose="02040503050406030204" pitchFamily="18" charset="0"/>
                              </a:rPr>
                              <m:t>𝑈𝑅𝐿</m:t>
                            </m:r>
                          </m:sub>
                        </m:sSub>
                      </m:e>
                    </m:d>
                  </m:oMath>
                </m:oMathPara>
              </a14:m>
              <a:endParaRPr lang="en-US" sz="1100">
                <a:solidFill>
                  <a:sysClr val="windowText" lastClr="000000"/>
                </a:solidFill>
                <a:latin typeface="Cambria Math" panose="02040503050406030204" pitchFamily="18" charset="0"/>
                <a:ea typeface="Cambria Math" panose="02040503050406030204" pitchFamily="18" charset="0"/>
              </a:endParaRPr>
            </a:p>
          </xdr:txBody>
        </xdr:sp>
      </mc:Choice>
      <mc:Fallback xmlns="">
        <xdr:sp macro="" textlink="">
          <xdr:nvSpPr>
            <xdr:cNvPr id="32" name="TextBox 31">
              <a:extLst>
                <a:ext uri="{FF2B5EF4-FFF2-40B4-BE49-F238E27FC236}">
                  <a16:creationId xmlns:a16="http://schemas.microsoft.com/office/drawing/2014/main" id="{6EE0F256-7C17-4DA2-9EC7-1255CF1EE747}"/>
                </a:ext>
              </a:extLst>
            </xdr:cNvPr>
            <xdr:cNvSpPr txBox="1"/>
          </xdr:nvSpPr>
          <xdr:spPr>
            <a:xfrm>
              <a:off x="21646764" y="13621676"/>
              <a:ext cx="3331938" cy="406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100" b="0" i="0">
                  <a:solidFill>
                    <a:sysClr val="windowText" lastClr="000000"/>
                  </a:solidFill>
                  <a:latin typeface="Cambria Math" panose="02040503050406030204" pitchFamily="18" charset="0"/>
                  <a:ea typeface="Cambria Math" panose="02040503050406030204" pitchFamily="18" charset="0"/>
                </a:rPr>
                <a:t>𝑃_𝐿𝑃𝐸=(</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𝑃_𝑚𝑎𝑥/</a:t>
              </a:r>
              <a:r>
                <a:rPr lang="en-US" sz="1100" b="0" i="0">
                  <a:solidFill>
                    <a:sysClr val="windowText" lastClr="000000"/>
                  </a:solidFill>
                  <a:latin typeface="Cambria Math" panose="02040503050406030204" pitchFamily="18" charset="0"/>
                  <a:ea typeface="Cambria Math" panose="02040503050406030204" pitchFamily="18" charset="0"/>
                </a:rPr>
                <a:t>27679.903533)</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(𝑆_𝑠𝑝𝑎𝑛</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𝑃_𝑠𝑝𝑎𝑛+𝑆_𝑧𝑒𝑟𝑜</a:t>
              </a:r>
              <a:r>
                <a:rPr lang="en-US" sz="1100" b="0" i="0">
                  <a:solidFill>
                    <a:sysClr val="windowText" lastClr="000000"/>
                  </a:solidFill>
                  <a:effectLst/>
                  <a:latin typeface="Cambria Math" panose="02040503050406030204" pitchFamily="18" charset="0"/>
                  <a:ea typeface="Cambria Math" panose="02040503050406030204" pitchFamily="18" charset="0"/>
                  <a:cs typeface="+mn-cs"/>
                </a:rPr>
                <a:t>∙</a:t>
              </a:r>
              <a:r>
                <a:rPr lang="en-US" sz="1100" b="0" i="0">
                  <a:solidFill>
                    <a:sysClr val="windowText" lastClr="000000"/>
                  </a:solidFill>
                  <a:latin typeface="Cambria Math" panose="02040503050406030204" pitchFamily="18" charset="0"/>
                  <a:ea typeface="Cambria Math" panose="02040503050406030204" pitchFamily="18" charset="0"/>
                </a:rPr>
                <a:t>𝑃_𝑈𝑅𝐿 )</a:t>
              </a:r>
              <a:endParaRPr lang="en-US" sz="1100">
                <a:solidFill>
                  <a:sysClr val="windowText" lastClr="000000"/>
                </a:solidFill>
                <a:latin typeface="Cambria Math" panose="02040503050406030204" pitchFamily="18" charset="0"/>
                <a:ea typeface="Cambria Math" panose="02040503050406030204" pitchFamily="18" charset="0"/>
              </a:endParaRPr>
            </a:p>
          </xdr:txBody>
        </xdr:sp>
      </mc:Fallback>
    </mc:AlternateContent>
    <xdr:clientData/>
  </xdr:oneCellAnchor>
  <xdr:oneCellAnchor>
    <xdr:from>
      <xdr:col>14</xdr:col>
      <xdr:colOff>560899</xdr:colOff>
      <xdr:row>31</xdr:row>
      <xdr:rowOff>25862</xdr:rowOff>
    </xdr:from>
    <xdr:ext cx="2334701" cy="317038"/>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CD069457-062C-49B1-A59B-4160968BCF91}"/>
                </a:ext>
              </a:extLst>
            </xdr:cNvPr>
            <xdr:cNvSpPr txBox="1"/>
          </xdr:nvSpPr>
          <xdr:spPr>
            <a:xfrm>
              <a:off x="21592099" y="11989262"/>
              <a:ext cx="2334701" cy="317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𝑅𝐴</m:t>
                        </m:r>
                      </m:sub>
                    </m:sSub>
                    <m:r>
                      <a:rPr lang="en-US" sz="1100" b="0" i="1">
                        <a:solidFill>
                          <a:schemeClr val="tx1"/>
                        </a:solidFill>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𝑅</m:t>
                        </m:r>
                      </m:e>
                      <m:sub>
                        <m:r>
                          <a:rPr lang="en-US" sz="1100" b="0" i="1">
                            <a:solidFill>
                              <a:schemeClr val="tx1"/>
                            </a:solidFill>
                            <a:latin typeface="Cambria Math" panose="02040503050406030204" pitchFamily="18" charset="0"/>
                            <a:ea typeface="Cambria Math" panose="02040503050406030204" pitchFamily="18" charset="0"/>
                            <a:cs typeface="+mn-cs"/>
                          </a:rPr>
                          <m:t>𝑠𝑝𝑎𝑛</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𝑠𝑝𝑎𝑛</m:t>
                        </m:r>
                      </m:sub>
                    </m:sSub>
                    <m:r>
                      <a:rPr lang="en-US" sz="1100" b="0" i="1">
                        <a:solidFill>
                          <a:schemeClr val="tx1"/>
                        </a:solidFill>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𝑅</m:t>
                        </m:r>
                      </m:e>
                      <m:sub>
                        <m:r>
                          <a:rPr lang="en-US" sz="1100" b="0" i="1">
                            <a:solidFill>
                              <a:schemeClr val="tx1"/>
                            </a:solidFill>
                            <a:latin typeface="Cambria Math" panose="02040503050406030204" pitchFamily="18" charset="0"/>
                            <a:ea typeface="Cambria Math" panose="02040503050406030204" pitchFamily="18" charset="0"/>
                            <a:cs typeface="+mn-cs"/>
                          </a:rPr>
                          <m:t>𝑧𝑒𝑟𝑜</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latin typeface="Cambria Math" panose="02040503050406030204" pitchFamily="18" charset="0"/>
                            <a:ea typeface="Cambria Math" panose="02040503050406030204" pitchFamily="18" charset="0"/>
                            <a:cs typeface="+mn-cs"/>
                          </a:rPr>
                        </m:ctrlPr>
                      </m:sSubPr>
                      <m:e>
                        <m:r>
                          <a:rPr lang="en-US" sz="1100" b="0" i="1">
                            <a:solidFill>
                              <a:schemeClr val="tx1"/>
                            </a:solidFill>
                            <a:latin typeface="Cambria Math" panose="02040503050406030204" pitchFamily="18" charset="0"/>
                            <a:ea typeface="Cambria Math" panose="02040503050406030204" pitchFamily="18" charset="0"/>
                            <a:cs typeface="+mn-cs"/>
                          </a:rPr>
                          <m:t>𝑃</m:t>
                        </m:r>
                      </m:e>
                      <m:sub>
                        <m:r>
                          <a:rPr lang="en-US" sz="1100" b="0" i="1">
                            <a:solidFill>
                              <a:schemeClr val="tx1"/>
                            </a:solidFill>
                            <a:latin typeface="Cambria Math" panose="02040503050406030204" pitchFamily="18" charset="0"/>
                            <a:ea typeface="Cambria Math" panose="02040503050406030204" pitchFamily="18" charset="0"/>
                            <a:cs typeface="+mn-cs"/>
                          </a:rPr>
                          <m:t>𝑈𝑅𝐿</m:t>
                        </m:r>
                      </m:sub>
                    </m:sSub>
                  </m:oMath>
                </m:oMathPara>
              </a14:m>
              <a:endParaRPr lang="en-US" sz="1100" b="0" i="1">
                <a:solidFill>
                  <a:schemeClr val="tx1"/>
                </a:solidFill>
                <a:latin typeface="Cambria Math" panose="02040503050406030204" pitchFamily="18" charset="0"/>
                <a:ea typeface="Cambria Math" panose="02040503050406030204" pitchFamily="18" charset="0"/>
                <a:cs typeface="+mn-cs"/>
              </a:endParaRPr>
            </a:p>
          </xdr:txBody>
        </xdr:sp>
      </mc:Choice>
      <mc:Fallback xmlns="">
        <xdr:sp macro="" textlink="">
          <xdr:nvSpPr>
            <xdr:cNvPr id="33" name="TextBox 32">
              <a:extLst>
                <a:ext uri="{FF2B5EF4-FFF2-40B4-BE49-F238E27FC236}">
                  <a16:creationId xmlns:a16="http://schemas.microsoft.com/office/drawing/2014/main" id="{CD069457-062C-49B1-A59B-4160968BCF91}"/>
                </a:ext>
              </a:extLst>
            </xdr:cNvPr>
            <xdr:cNvSpPr txBox="1"/>
          </xdr:nvSpPr>
          <xdr:spPr>
            <a:xfrm>
              <a:off x="21592099" y="11989262"/>
              <a:ext cx="2334701" cy="3170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latin typeface="Cambria Math" panose="02040503050406030204" pitchFamily="18" charset="0"/>
                  <a:ea typeface="Cambria Math" panose="02040503050406030204" pitchFamily="18" charset="0"/>
                  <a:cs typeface="+mn-cs"/>
                </a:rPr>
                <a:t>𝑃_𝑅𝐴=𝑅_𝑠𝑝𝑎𝑛</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latin typeface="Cambria Math" panose="02040503050406030204" pitchFamily="18" charset="0"/>
                  <a:ea typeface="Cambria Math" panose="02040503050406030204" pitchFamily="18" charset="0"/>
                  <a:cs typeface="+mn-cs"/>
                </a:rPr>
                <a:t>𝑃_𝑠𝑝𝑎𝑛+𝑅_𝑧𝑒𝑟𝑜</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latin typeface="Cambria Math" panose="02040503050406030204" pitchFamily="18" charset="0"/>
                  <a:ea typeface="Cambria Math" panose="02040503050406030204" pitchFamily="18" charset="0"/>
                  <a:cs typeface="+mn-cs"/>
                </a:rPr>
                <a:t>𝑃_𝑈𝑅𝐿</a:t>
              </a:r>
              <a:endParaRPr lang="en-US" sz="1100" b="0" i="1">
                <a:solidFill>
                  <a:schemeClr val="tx1"/>
                </a:solidFill>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23348</xdr:colOff>
      <xdr:row>29</xdr:row>
      <xdr:rowOff>30480</xdr:rowOff>
    </xdr:from>
    <xdr:ext cx="1656607" cy="344453"/>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xmlns="" id="{D7C0198F-07F9-426B-BB04-0A139C46F765}"/>
                </a:ext>
              </a:extLst>
            </xdr:cNvPr>
            <xdr:cNvSpPr txBox="1"/>
          </xdr:nvSpPr>
          <xdr:spPr>
            <a:xfrm>
              <a:off x="21054548" y="11178540"/>
              <a:ext cx="165660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𝑇𝑋</m:t>
                        </m:r>
                      </m:sub>
                    </m:sSub>
                    <m:r>
                      <a:rPr lang="en-US" sz="1100" b="0" i="1">
                        <a:latin typeface="Cambria Math" panose="02040503050406030204" pitchFamily="18" charset="0"/>
                        <a:ea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bSup>
                          <m:sSubSupPr>
                            <m:ctrlPr>
                              <a:rPr lang="en-US" sz="1100" b="0" i="1">
                                <a:latin typeface="Cambria Math" panose="02040503050406030204" pitchFamily="18" charset="0"/>
                                <a:ea typeface="Cambria Math" panose="02040503050406030204" pitchFamily="18" charset="0"/>
                              </a:rPr>
                            </m:ctrlPr>
                          </m:sSubSup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𝑅𝐴</m:t>
                            </m:r>
                          </m:sub>
                          <m:sup>
                            <m:r>
                              <a:rPr lang="en-US" sz="1100" b="0" i="1">
                                <a:latin typeface="Cambria Math" panose="02040503050406030204" pitchFamily="18" charset="0"/>
                                <a:ea typeface="Cambria Math" panose="02040503050406030204" pitchFamily="18" charset="0"/>
                              </a:rPr>
                              <m:t>2</m:t>
                            </m:r>
                          </m:sup>
                        </m:sSubSup>
                        <m:r>
                          <a:rPr lang="en-US" sz="1100" b="0" i="1">
                            <a:latin typeface="Cambria Math" panose="02040503050406030204" pitchFamily="18" charset="0"/>
                            <a:ea typeface="Cambria Math" panose="02040503050406030204" pitchFamily="18" charset="0"/>
                          </a:rPr>
                          <m:t>+</m:t>
                        </m:r>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𝐴𝑇𝐸</m:t>
                            </m:r>
                          </m:sub>
                          <m:sup>
                            <m:r>
                              <a:rPr lang="en-US" sz="1100" b="0" i="1">
                                <a:solidFill>
                                  <a:schemeClr val="tx1"/>
                                </a:solidFill>
                                <a:effectLst/>
                                <a:latin typeface="Cambria Math" panose="02040503050406030204" pitchFamily="18" charset="0"/>
                                <a:ea typeface="Cambria Math" panose="02040503050406030204" pitchFamily="18" charset="0"/>
                                <a:cs typeface="+mn-cs"/>
                              </a:rPr>
                              <m:t>2</m:t>
                            </m:r>
                          </m:sup>
                        </m:sSubSup>
                        <m:r>
                          <a:rPr lang="en-US" sz="1100" b="0" i="1">
                            <a:solidFill>
                              <a:schemeClr val="tx1"/>
                            </a:solidFill>
                            <a:effectLst/>
                            <a:latin typeface="Cambria Math" panose="02040503050406030204" pitchFamily="18" charset="0"/>
                            <a:ea typeface="Cambria Math" panose="02040503050406030204" pitchFamily="18" charset="0"/>
                            <a:cs typeface="+mn-cs"/>
                          </a:rPr>
                          <m:t>+</m:t>
                        </m:r>
                        <m:sSubSup>
                          <m:sSubSupPr>
                            <m:ctrlPr>
                              <a:rPr lang="en-US" sz="1100" b="0" i="1">
                                <a:latin typeface="Cambria Math" panose="02040503050406030204" pitchFamily="18" charset="0"/>
                                <a:ea typeface="Cambria Math" panose="02040503050406030204" pitchFamily="18" charset="0"/>
                              </a:rPr>
                            </m:ctrlPr>
                          </m:sSubSupPr>
                          <m:e>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𝐿𝑃𝐸</m:t>
                            </m:r>
                          </m:sub>
                          <m:sup>
                            <m:r>
                              <a:rPr lang="en-US" sz="1100" b="0" i="1">
                                <a:latin typeface="Cambria Math" panose="02040503050406030204" pitchFamily="18" charset="0"/>
                                <a:ea typeface="Cambria Math" panose="02040503050406030204" pitchFamily="18" charset="0"/>
                              </a:rPr>
                              <m:t>2</m:t>
                            </m:r>
                          </m:sup>
                        </m:sSubSup>
                      </m:e>
                    </m:ra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4" name="TextBox 33">
              <a:extLst>
                <a:ext uri="{FF2B5EF4-FFF2-40B4-BE49-F238E27FC236}">
                  <a16:creationId xmlns:a16="http://schemas.microsoft.com/office/drawing/2014/main" id="{D7C0198F-07F9-426B-BB04-0A139C46F765}"/>
                </a:ext>
              </a:extLst>
            </xdr:cNvPr>
            <xdr:cNvSpPr txBox="1"/>
          </xdr:nvSpPr>
          <xdr:spPr>
            <a:xfrm>
              <a:off x="21054548" y="11178540"/>
              <a:ext cx="1656607"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𝑃_𝑇𝑋=√(𝑃_𝑅𝐴^2+</a:t>
              </a:r>
              <a:r>
                <a:rPr lang="en-US" sz="1100" b="0" i="0">
                  <a:solidFill>
                    <a:schemeClr val="tx1"/>
                  </a:solidFill>
                  <a:effectLst/>
                  <a:latin typeface="Cambria Math" panose="02040503050406030204" pitchFamily="18" charset="0"/>
                  <a:ea typeface="Cambria Math" panose="02040503050406030204" pitchFamily="18" charset="0"/>
                  <a:cs typeface="+mn-cs"/>
                </a:rPr>
                <a:t>𝑃_𝐴𝑇𝐸^2+</a:t>
              </a:r>
              <a:r>
                <a:rPr lang="en-US" sz="1100" b="0" i="0">
                  <a:latin typeface="Cambria Math" panose="02040503050406030204" pitchFamily="18" charset="0"/>
                  <a:ea typeface="Cambria Math" panose="02040503050406030204" pitchFamily="18" charset="0"/>
                </a:rPr>
                <a:t>𝑃_𝐿𝑃𝐸^2 )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13</xdr:col>
      <xdr:colOff>541020</xdr:colOff>
      <xdr:row>22</xdr:row>
      <xdr:rowOff>121920</xdr:rowOff>
    </xdr:from>
    <xdr:ext cx="3593227" cy="281940"/>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xmlns="" id="{1EBF4DF6-7E6C-46EC-8975-3565C31C8C65}"/>
                </a:ext>
              </a:extLst>
            </xdr:cNvPr>
            <xdr:cNvSpPr txBox="1"/>
          </xdr:nvSpPr>
          <xdr:spPr>
            <a:xfrm>
              <a:off x="20962620" y="8641080"/>
              <a:ext cx="3593227"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l-GR" sz="1100" b="0" i="1">
                        <a:solidFill>
                          <a:schemeClr val="tx1"/>
                        </a:solidFill>
                        <a:effectLst/>
                        <a:latin typeface="Cambria Math" panose="02040503050406030204" pitchFamily="18" charset="0"/>
                        <a:ea typeface="Cambria Math" panose="02040503050406030204" pitchFamily="18" charset="0"/>
                        <a:cs typeface="+mn-cs"/>
                      </a:rPr>
                      <m:t>𝛥</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latin typeface="Cambria Math" panose="02040503050406030204" pitchFamily="18" charset="0"/>
                        <a:ea typeface="Cambria Math" panose="02040503050406030204" pitchFamily="18" charset="0"/>
                      </a:rPr>
                      <m:t>𝑚𝑎𝑥</m:t>
                    </m:r>
                    <m:d>
                      <m:dPr>
                        <m:ctrlPr>
                          <a:rPr lang="en-US" sz="1100" b="0" i="1">
                            <a:latin typeface="Cambria Math" panose="02040503050406030204" pitchFamily="18" charset="0"/>
                            <a:ea typeface="Cambria Math" panose="02040503050406030204" pitchFamily="18" charset="0"/>
                          </a:rPr>
                        </m:ctrlPr>
                      </m:dPr>
                      <m:e>
                        <m:d>
                          <m:dPr>
                            <m:begChr m:val="|"/>
                            <m:endChr m:val="|"/>
                            <m:ctrlPr>
                              <a:rPr lang="en-US" sz="1100" b="0" i="1">
                                <a:latin typeface="Cambria Math" panose="02040503050406030204" pitchFamily="18" charset="0"/>
                                <a:ea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𝑚𝑎𝑥</m:t>
                                </m:r>
                              </m:sub>
                            </m:sSub>
                          </m:e>
                        </m:d>
                        <m:r>
                          <a:rPr lang="en-US" sz="1100" b="0" i="1">
                            <a:latin typeface="Cambria Math" panose="02040503050406030204" pitchFamily="18" charset="0"/>
                            <a:ea typeface="Cambria Math" panose="02040503050406030204" pitchFamily="18" charset="0"/>
                          </a:rPr>
                          <m:t>,</m:t>
                        </m:r>
                        <m:d>
                          <m:dPr>
                            <m:begChr m:val="|"/>
                            <m:endChr m:val="|"/>
                            <m:ctrlPr>
                              <a:rPr lang="en-US" sz="1100" b="0" i="1">
                                <a:solidFill>
                                  <a:schemeClr val="tx1"/>
                                </a:solidFill>
                                <a:effectLst/>
                                <a:latin typeface="Cambria Math" panose="02040503050406030204" pitchFamily="18" charset="0"/>
                                <a:ea typeface="Cambria Math" panose="02040503050406030204" pitchFamily="18" charset="0"/>
                                <a:cs typeface="+mn-cs"/>
                              </a:rPr>
                            </m:ctrlPr>
                          </m:dPr>
                          <m:e>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𝑆𝐷𝑆𝑛𝑜𝑚</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𝑆𝐷𝑆𝑚𝑖𝑛</m:t>
                                </m:r>
                              </m:sub>
                            </m:sSub>
                          </m:e>
                        </m:d>
                      </m:e>
                    </m:d>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35" name="TextBox 34">
              <a:extLst>
                <a:ext uri="{FF2B5EF4-FFF2-40B4-BE49-F238E27FC236}">
                  <a16:creationId xmlns:a16="http://schemas.microsoft.com/office/drawing/2014/main" id="{1EBF4DF6-7E6C-46EC-8975-3565C31C8C65}"/>
                </a:ext>
              </a:extLst>
            </xdr:cNvPr>
            <xdr:cNvSpPr txBox="1"/>
          </xdr:nvSpPr>
          <xdr:spPr>
            <a:xfrm>
              <a:off x="20962620" y="8641080"/>
              <a:ext cx="3593227"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Cambria Math" panose="02040503050406030204" pitchFamily="18" charset="0"/>
                  <a:cs typeface="+mn-cs"/>
                </a:rPr>
                <a:t>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a:t>
              </a:r>
              <a:r>
                <a:rPr lang="en-US" sz="1100" b="0" i="0">
                  <a:latin typeface="Cambria Math" panose="02040503050406030204" pitchFamily="18" charset="0"/>
                  <a:ea typeface="Cambria Math" panose="02040503050406030204" pitchFamily="18" charset="0"/>
                </a:rPr>
                <a:t>𝑚𝑎𝑥(|</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𝑃_𝑆𝐷𝑆𝑛𝑜𝑚−𝑃_(𝑆𝐷𝑆,𝑚𝑎𝑥) |</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|𝑃_𝑆𝐷𝑆𝑛𝑜𝑚−𝑃_𝑆𝐷𝑆𝑚𝑖𝑛 |)</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14</xdr:col>
      <xdr:colOff>292713</xdr:colOff>
      <xdr:row>18</xdr:row>
      <xdr:rowOff>69630</xdr:rowOff>
    </xdr:from>
    <xdr:ext cx="3768747" cy="311369"/>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xmlns="" id="{124C6A6D-ABB1-4339-8919-CD18828A8599}"/>
                </a:ext>
              </a:extLst>
            </xdr:cNvPr>
            <xdr:cNvSpPr txBox="1"/>
          </xdr:nvSpPr>
          <xdr:spPr>
            <a:xfrm>
              <a:off x="21323913" y="69581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6" name="TextBox 35">
              <a:extLst>
                <a:ext uri="{FF2B5EF4-FFF2-40B4-BE49-F238E27FC236}">
                  <a16:creationId xmlns:a16="http://schemas.microsoft.com/office/drawing/2014/main" id="{124C6A6D-ABB1-4339-8919-CD18828A8599}"/>
                </a:ext>
              </a:extLst>
            </xdr:cNvPr>
            <xdr:cNvSpPr txBox="1"/>
          </xdr:nvSpPr>
          <xdr:spPr>
            <a:xfrm>
              <a:off x="21323913" y="69581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𝑃_𝑃𝐷𝑆𝑚𝑎𝑥=𝑎_𝑚𝑎𝑥∙〖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414633</xdr:colOff>
      <xdr:row>24</xdr:row>
      <xdr:rowOff>46770</xdr:rowOff>
    </xdr:from>
    <xdr:ext cx="3319167" cy="311369"/>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xmlns="" id="{8BD97EB7-055A-44AF-9224-B1DDD9E1BF22}"/>
                </a:ext>
              </a:extLst>
            </xdr:cNvPr>
            <xdr:cNvSpPr txBox="1"/>
          </xdr:nvSpPr>
          <xdr:spPr>
            <a:xfrm>
              <a:off x="21445833" y="93812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𝑆𝐷𝑆𝑚𝑎𝑥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𝑚𝑎𝑥</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7" name="TextBox 36">
              <a:extLst>
                <a:ext uri="{FF2B5EF4-FFF2-40B4-BE49-F238E27FC236}">
                  <a16:creationId xmlns:a16="http://schemas.microsoft.com/office/drawing/2014/main" id="{8BD97EB7-055A-44AF-9224-B1DDD9E1BF22}"/>
                </a:ext>
              </a:extLst>
            </xdr:cNvPr>
            <xdr:cNvSpPr txBox="1"/>
          </xdr:nvSpPr>
          <xdr:spPr>
            <a:xfrm>
              <a:off x="21445833" y="938127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𝑃_𝑆𝐷𝑆𝑚𝑎𝑥=𝑎_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𝑚𝑎𝑥∙〖</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269853</xdr:colOff>
      <xdr:row>19</xdr:row>
      <xdr:rowOff>115350</xdr:rowOff>
    </xdr:from>
    <xdr:ext cx="3768747" cy="311369"/>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xmlns="" id="{D63808D2-9B1A-42A5-95D3-00078DC2FECF}"/>
                </a:ext>
              </a:extLst>
            </xdr:cNvPr>
            <xdr:cNvSpPr txBox="1"/>
          </xdr:nvSpPr>
          <xdr:spPr>
            <a:xfrm>
              <a:off x="21301053" y="71867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𝑃𝐷𝑆𝑚𝑖𝑛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8" name="TextBox 37">
              <a:extLst>
                <a:ext uri="{FF2B5EF4-FFF2-40B4-BE49-F238E27FC236}">
                  <a16:creationId xmlns:a16="http://schemas.microsoft.com/office/drawing/2014/main" id="{D63808D2-9B1A-42A5-95D3-00078DC2FECF}"/>
                </a:ext>
              </a:extLst>
            </xdr:cNvPr>
            <xdr:cNvSpPr txBox="1"/>
          </xdr:nvSpPr>
          <xdr:spPr>
            <a:xfrm>
              <a:off x="21301053" y="7186710"/>
              <a:ext cx="376874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𝑃_𝑃𝐷𝑆𝑚𝑖𝑛=𝑎_𝑚𝑖𝑛∙〖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14</xdr:col>
      <xdr:colOff>323193</xdr:colOff>
      <xdr:row>25</xdr:row>
      <xdr:rowOff>122970</xdr:rowOff>
    </xdr:from>
    <xdr:ext cx="3319167" cy="311369"/>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xmlns="" id="{5D75ACFD-C6EA-4712-B98D-CA18E3E90BBD}"/>
                </a:ext>
              </a:extLst>
            </xdr:cNvPr>
            <xdr:cNvSpPr txBox="1"/>
          </xdr:nvSpPr>
          <xdr:spPr>
            <a:xfrm>
              <a:off x="21354393" y="964035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𝑃</m:t>
                        </m:r>
                      </m:e>
                      <m:sub>
                        <m:r>
                          <a:rPr lang="en-US" sz="1100" b="0" i="1">
                            <a:solidFill>
                              <a:schemeClr val="accent2"/>
                            </a:solidFill>
                            <a:effectLst/>
                            <a:latin typeface="Cambria Math" panose="02040503050406030204" pitchFamily="18" charset="0"/>
                            <a:ea typeface="Cambria Math" panose="02040503050406030204" pitchFamily="18" charset="0"/>
                            <a:cs typeface="+mn-cs"/>
                          </a:rPr>
                          <m:t>𝑆𝐷𝑆𝑚𝑖𝑛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𝑎</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3</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𝑏</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𝑚𝑖𝑛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Sup>
                      <m:sSub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Sup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r>
                          <a:rPr lang="en-US" sz="1100" b="0" i="1">
                            <a:solidFill>
                              <a:schemeClr val="accent2"/>
                            </a:solidFill>
                            <a:effectLst/>
                            <a:latin typeface="Cambria Math" panose="02040503050406030204" pitchFamily="18" charset="0"/>
                            <a:ea typeface="Cambria Math" panose="02040503050406030204" pitchFamily="18" charset="0"/>
                            <a:cs typeface="+mn-cs"/>
                          </a:rPr>
                          <m:t>𝑇𝑜𝑡𝑎</m:t>
                        </m:r>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up>
                        <m:r>
                          <a:rPr lang="en-US" sz="1100" b="0" i="1">
                            <a:solidFill>
                              <a:schemeClr val="accent2"/>
                            </a:solidFill>
                            <a:effectLst/>
                            <a:latin typeface="Cambria Math" panose="02040503050406030204" pitchFamily="18" charset="0"/>
                            <a:ea typeface="Cambria Math" panose="02040503050406030204" pitchFamily="18" charset="0"/>
                            <a:cs typeface="+mn-cs"/>
                          </a:rPr>
                          <m:t>2</m:t>
                        </m:r>
                      </m:sup>
                    </m:sSubSup>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n-US" sz="1100" b="0" i="1">
                            <a:solidFill>
                              <a:schemeClr val="accent2"/>
                            </a:solidFill>
                            <a:effectLst/>
                            <a:latin typeface="Cambria Math" panose="02040503050406030204" pitchFamily="18" charset="0"/>
                            <a:ea typeface="Cambria Math" panose="02040503050406030204" pitchFamily="18" charset="0"/>
                            <a:cs typeface="+mn-cs"/>
                          </a:rPr>
                          <m:t>𝑐</m:t>
                        </m:r>
                      </m:e>
                      <m:sub>
                        <m:r>
                          <m:rPr>
                            <m:sty m:val="p"/>
                          </m:rPr>
                          <a:rPr lang="el-GR" sz="1100" b="0" i="1">
                            <a:solidFill>
                              <a:schemeClr val="accent2"/>
                            </a:solidFill>
                            <a:effectLst/>
                            <a:latin typeface="Cambria Math" panose="02040503050406030204" pitchFamily="18" charset="0"/>
                            <a:ea typeface="Cambria Math" panose="02040503050406030204" pitchFamily="18" charset="0"/>
                            <a:cs typeface="+mn-cs"/>
                          </a:rPr>
                          <m:t>η</m:t>
                        </m:r>
                        <m:r>
                          <a:rPr lang="en-US" sz="1100" b="0" i="1">
                            <a:solidFill>
                              <a:schemeClr val="accent2"/>
                            </a:solidFill>
                            <a:effectLst/>
                            <a:latin typeface="Cambria Math" panose="02040503050406030204" pitchFamily="18" charset="0"/>
                            <a:ea typeface="Cambria Math" panose="02040503050406030204" pitchFamily="18" charset="0"/>
                            <a:cs typeface="+mn-cs"/>
                          </a:rPr>
                          <m:t>𝑖𝑛</m:t>
                        </m:r>
                      </m:sub>
                    </m:sSub>
                    <m:r>
                      <a:rPr lang="en-US" sz="1100" b="0" i="1">
                        <a:solidFill>
                          <a:schemeClr val="accent2"/>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bPr>
                      <m:e>
                        <m:r>
                          <a:rPr lang="el-GR" sz="1100" b="0" i="1">
                            <a:solidFill>
                              <a:schemeClr val="accent2"/>
                            </a:solidFill>
                            <a:effectLst/>
                            <a:latin typeface="Cambria Math" panose="02040503050406030204" pitchFamily="18" charset="0"/>
                            <a:ea typeface="Cambria Math" panose="02040503050406030204" pitchFamily="18" charset="0"/>
                            <a:cs typeface="+mn-cs"/>
                          </a:rPr>
                          <m:t>𝛥</m:t>
                        </m:r>
                        <m:r>
                          <a:rPr lang="en-US" sz="1100" b="0" i="1">
                            <a:solidFill>
                              <a:schemeClr val="accent2"/>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accent2"/>
                                </a:solidFill>
                                <a:effectLst/>
                                <a:latin typeface="Cambria Math" panose="02040503050406030204" pitchFamily="18" charset="0"/>
                                <a:ea typeface="Cambria Math" panose="02040503050406030204" pitchFamily="18" charset="0"/>
                                <a:cs typeface="+mn-cs"/>
                              </a:rPr>
                            </m:ctrlPr>
                          </m:sSupPr>
                          <m:e>
                            <m:r>
                              <a:rPr lang="en-US" sz="1100" b="0" i="1">
                                <a:solidFill>
                                  <a:schemeClr val="accent2"/>
                                </a:solidFill>
                                <a:effectLst/>
                                <a:latin typeface="Cambria Math" panose="02040503050406030204" pitchFamily="18" charset="0"/>
                                <a:ea typeface="Cambria Math" panose="02040503050406030204" pitchFamily="18" charset="0"/>
                                <a:cs typeface="+mn-cs"/>
                              </a:rPr>
                              <m:t>𝑇𝑜𝑡𝑎𝑙</m:t>
                            </m:r>
                          </m:e>
                          <m:sup>
                            <m:r>
                              <a:rPr lang="en-US" sz="1100" b="0" i="1">
                                <a:solidFill>
                                  <a:schemeClr val="accent2"/>
                                </a:solidFill>
                                <a:effectLst/>
                                <a:latin typeface="Cambria Math" panose="02040503050406030204" pitchFamily="18" charset="0"/>
                                <a:ea typeface="Cambria Math" panose="02040503050406030204" pitchFamily="18" charset="0"/>
                                <a:cs typeface="+mn-cs"/>
                              </a:rPr>
                              <m:t>′</m:t>
                            </m:r>
                          </m:sup>
                        </m:sSup>
                      </m:sub>
                    </m:sSub>
                  </m:oMath>
                </m:oMathPara>
              </a14:m>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9" name="TextBox 38">
              <a:extLst>
                <a:ext uri="{FF2B5EF4-FFF2-40B4-BE49-F238E27FC236}">
                  <a16:creationId xmlns:a16="http://schemas.microsoft.com/office/drawing/2014/main" id="{5D75ACFD-C6EA-4712-B98D-CA18E3E90BBD}"/>
                </a:ext>
              </a:extLst>
            </xdr:cNvPr>
            <xdr:cNvSpPr txBox="1"/>
          </xdr:nvSpPr>
          <xdr:spPr>
            <a:xfrm>
              <a:off x="21354393" y="9640350"/>
              <a:ext cx="3319167"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accent2"/>
                  </a:solidFill>
                  <a:effectLst/>
                  <a:latin typeface="Cambria Math" panose="02040503050406030204" pitchFamily="18" charset="0"/>
                  <a:ea typeface="Cambria Math" panose="02040503050406030204" pitchFamily="18" charset="0"/>
                  <a:cs typeface="+mn-cs"/>
                </a:rPr>
                <a:t>𝑃_𝑆𝐷𝑆𝑚𝑖𝑛=𝑎_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𝑉〗_(〖𝑇𝑜𝑡𝑎𝑙〗^′)^3+𝑏_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𝑚𝑖𝑛∙〖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𝑉〗_(𝑇𝑜𝑡𝑎𝑙^′)^2+𝑐_</a:t>
              </a:r>
              <a:r>
                <a:rPr lang="el-GR" sz="1100" b="0" i="0">
                  <a:solidFill>
                    <a:schemeClr val="accent2"/>
                  </a:solidFill>
                  <a:effectLst/>
                  <a:latin typeface="Cambria Math" panose="02040503050406030204" pitchFamily="18" charset="0"/>
                  <a:ea typeface="Cambria Math" panose="02040503050406030204" pitchFamily="18" charset="0"/>
                  <a:cs typeface="+mn-cs"/>
                </a:rPr>
                <a:t>η</a:t>
              </a:r>
              <a:r>
                <a:rPr lang="en-US" sz="1100" b="0" i="0">
                  <a:solidFill>
                    <a:schemeClr val="accent2"/>
                  </a:solidFill>
                  <a:effectLst/>
                  <a:latin typeface="Cambria Math" panose="02040503050406030204" pitchFamily="18" charset="0"/>
                  <a:ea typeface="Cambria Math" panose="02040503050406030204" pitchFamily="18" charset="0"/>
                  <a:cs typeface="+mn-cs"/>
                </a:rPr>
                <a:t>𝑖𝑛∙〖</a:t>
              </a:r>
              <a:r>
                <a:rPr lang="el-GR" sz="1100" b="0" i="0">
                  <a:solidFill>
                    <a:schemeClr val="accent2"/>
                  </a:solidFill>
                  <a:effectLst/>
                  <a:latin typeface="Cambria Math" panose="02040503050406030204" pitchFamily="18" charset="0"/>
                  <a:ea typeface="Cambria Math" panose="02040503050406030204" pitchFamily="18" charset="0"/>
                  <a:cs typeface="+mn-cs"/>
                </a:rPr>
                <a:t>𝛥</a:t>
              </a:r>
              <a:r>
                <a:rPr lang="en-US" sz="1100" b="0" i="0">
                  <a:solidFill>
                    <a:schemeClr val="accent2"/>
                  </a:solidFill>
                  <a:effectLst/>
                  <a:latin typeface="Cambria Math" panose="02040503050406030204" pitchFamily="18" charset="0"/>
                  <a:ea typeface="Cambria Math" panose="02040503050406030204" pitchFamily="18" charset="0"/>
                  <a:cs typeface="+mn-cs"/>
                </a:rPr>
                <a:t>𝑉〗_(〖𝑇𝑜𝑡𝑎𝑙〗^′ )</a:t>
              </a:r>
              <a:endParaRPr lang="en-US" sz="1100" b="0" i="1">
                <a:solidFill>
                  <a:schemeClr val="accent2"/>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8</xdr:col>
      <xdr:colOff>483870</xdr:colOff>
      <xdr:row>33</xdr:row>
      <xdr:rowOff>9525</xdr:rowOff>
    </xdr:from>
    <xdr:ext cx="2341154" cy="28764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xmlns="" id="{74CC5A71-AA24-4AFE-B91F-BAD2EF52A29E}"/>
                </a:ext>
              </a:extLst>
            </xdr:cNvPr>
            <xdr:cNvSpPr txBox="1"/>
          </xdr:nvSpPr>
          <xdr:spPr>
            <a:xfrm>
              <a:off x="17857470" y="12788265"/>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0.04</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𝑁𝑜𝑚𝐸𝑥𝐿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𝐴𝑑𝑑𝐸𝑥𝐿</m:t>
                            </m:r>
                          </m:sub>
                        </m:sSub>
                      </m:e>
                    </m:d>
                  </m:oMath>
                </m:oMathPara>
              </a14:m>
              <a:endParaRPr lang="en-US" sz="1100" b="0" i="1"/>
            </a:p>
          </xdr:txBody>
        </xdr:sp>
      </mc:Choice>
      <mc:Fallback xmlns="">
        <xdr:sp macro="" textlink="">
          <xdr:nvSpPr>
            <xdr:cNvPr id="40" name="TextBox 39">
              <a:extLst>
                <a:ext uri="{FF2B5EF4-FFF2-40B4-BE49-F238E27FC236}">
                  <a16:creationId xmlns:a16="http://schemas.microsoft.com/office/drawing/2014/main" id="{74CC5A71-AA24-4AFE-B91F-BAD2EF52A29E}"/>
                </a:ext>
              </a:extLst>
            </xdr:cNvPr>
            <xdr:cNvSpPr txBox="1"/>
          </xdr:nvSpPr>
          <xdr:spPr>
            <a:xfrm>
              <a:off x="17857470" y="12788265"/>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𝑉_𝐸𝑥𝐿</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/4∙〖0.04〗^2∙(𝐿_𝑁𝑜𝑚𝐸𝑥𝐿+𝐿_𝐴𝑑𝑑𝐸𝑥𝐿 )</a:t>
              </a:r>
              <a:endParaRPr lang="en-US" sz="1100" b="0" i="1"/>
            </a:p>
          </xdr:txBody>
        </xdr:sp>
      </mc:Fallback>
    </mc:AlternateContent>
    <xdr:clientData/>
  </xdr:oneCellAnchor>
  <xdr:oneCellAnchor>
    <xdr:from>
      <xdr:col>4</xdr:col>
      <xdr:colOff>531496</xdr:colOff>
      <xdr:row>25</xdr:row>
      <xdr:rowOff>621030</xdr:rowOff>
    </xdr:from>
    <xdr:ext cx="2305050" cy="311369"/>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xmlns="" id="{AD50F1FC-C3C9-4D91-887C-5CADD4CB2ED9}"/>
                </a:ext>
              </a:extLst>
            </xdr:cNvPr>
            <xdr:cNvSpPr txBox="1"/>
          </xdr:nvSpPr>
          <xdr:spPr>
            <a:xfrm>
              <a:off x="15466696" y="10138410"/>
              <a:ext cx="2305050"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14:m>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P</m:t>
                      </m:r>
                    </m:e>
                    <m:sub>
                      <m:r>
                        <a:rPr lang="en-US" sz="1100" b="0" i="0">
                          <a:solidFill>
                            <a:schemeClr val="tx1"/>
                          </a:solidFill>
                          <a:effectLst/>
                          <a:latin typeface="Cambria Math" panose="02040503050406030204" pitchFamily="18" charset="0"/>
                          <a:ea typeface="Cambria Math" panose="02040503050406030204" pitchFamily="18" charset="0"/>
                          <a:cs typeface="+mn-cs"/>
                        </a:rPr>
                        <m:t>0</m:t>
                      </m:r>
                    </m:sub>
                  </m:sSub>
                  <m:r>
                    <a:rPr lang="en-US" sz="1100" b="0" i="0">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m:rPr>
                          <m:sty m:val="p"/>
                        </m:rPr>
                        <a:rPr lang="en-US" sz="1100" b="0" i="0">
                          <a:solidFill>
                            <a:schemeClr val="tx1"/>
                          </a:solidFill>
                          <a:effectLst/>
                          <a:latin typeface="Cambria Math" panose="02040503050406030204" pitchFamily="18" charset="0"/>
                          <a:ea typeface="+mn-ea"/>
                          <a:cs typeface="+mn-cs"/>
                        </a:rPr>
                        <m:t>V</m:t>
                      </m:r>
                    </m:e>
                    <m:sub>
                      <m:r>
                        <m:rPr>
                          <m:sty m:val="p"/>
                        </m:rPr>
                        <a:rPr lang="en-US" sz="1100" b="0" i="0">
                          <a:solidFill>
                            <a:schemeClr val="tx1"/>
                          </a:solidFill>
                          <a:effectLst/>
                          <a:latin typeface="Cambria Math" panose="02040503050406030204" pitchFamily="18" charset="0"/>
                          <a:ea typeface="+mn-ea"/>
                          <a:cs typeface="+mn-cs"/>
                        </a:rPr>
                        <m:t>CF</m:t>
                      </m:r>
                    </m:sub>
                  </m:sSub>
                </m:oMath>
              </a14:m>
              <a:r>
                <a:rPr lang="en-US" sz="1100" b="0" i="0">
                  <a:solidFill>
                    <a:schemeClr val="tx1"/>
                  </a:solidFill>
                  <a:effectLst/>
                  <a:latin typeface="Cambria Math" panose="02040503050406030204" pitchFamily="18" charset="0"/>
                  <a:ea typeface="Cambria Math" panose="02040503050406030204" pitchFamily="18" charset="0"/>
                  <a:cs typeface="+mn-cs"/>
                </a:rPr>
                <a:t> + dVreftemp</a:t>
              </a:r>
            </a:p>
          </xdr:txBody>
        </xdr:sp>
      </mc:Choice>
      <mc:Fallback xmlns="">
        <xdr:sp macro="" textlink="">
          <xdr:nvSpPr>
            <xdr:cNvPr id="41" name="TextBox 40">
              <a:extLst>
                <a:ext uri="{FF2B5EF4-FFF2-40B4-BE49-F238E27FC236}">
                  <a16:creationId xmlns:a16="http://schemas.microsoft.com/office/drawing/2014/main" id="{AD50F1FC-C3C9-4D91-887C-5CADD4CB2ED9}"/>
                </a:ext>
              </a:extLst>
            </xdr:cNvPr>
            <xdr:cNvSpPr txBox="1"/>
          </xdr:nvSpPr>
          <xdr:spPr>
            <a:xfrm>
              <a:off x="15466696" y="10138410"/>
              <a:ext cx="2305050" cy="3113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r>
                <a:rPr lang="en-US" sz="1100" b="0" i="0">
                  <a:solidFill>
                    <a:schemeClr val="tx1"/>
                  </a:solidFill>
                  <a:effectLst/>
                  <a:latin typeface="Cambria Math" panose="02040503050406030204" pitchFamily="18" charset="0"/>
                  <a:ea typeface="Cambria Math" panose="02040503050406030204" pitchFamily="18" charset="0"/>
                  <a:cs typeface="+mn-cs"/>
                </a:rPr>
                <a:t>P_0=</a:t>
              </a:r>
              <a:r>
                <a:rPr lang="en-US" sz="1100" b="0" i="0">
                  <a:solidFill>
                    <a:schemeClr val="tx1"/>
                  </a:solidFill>
                  <a:effectLst/>
                  <a:latin typeface="Cambria Math" panose="02040503050406030204" pitchFamily="18" charset="0"/>
                  <a:ea typeface="+mn-ea"/>
                  <a:cs typeface="+mn-cs"/>
                </a:rPr>
                <a:t>V_CF</a:t>
              </a:r>
              <a:r>
                <a:rPr lang="en-US" sz="1100" b="0" i="0">
                  <a:solidFill>
                    <a:schemeClr val="tx1"/>
                  </a:solidFill>
                  <a:effectLst/>
                  <a:latin typeface="Cambria Math" panose="02040503050406030204" pitchFamily="18" charset="0"/>
                  <a:ea typeface="Cambria Math" panose="02040503050406030204" pitchFamily="18" charset="0"/>
                  <a:cs typeface="+mn-cs"/>
                </a:rPr>
                <a:t> + dVreftemp</a:t>
              </a:r>
            </a:p>
          </xdr:txBody>
        </xdr:sp>
      </mc:Fallback>
    </mc:AlternateContent>
    <xdr:clientData/>
  </xdr:oneCellAnchor>
  <xdr:oneCellAnchor>
    <xdr:from>
      <xdr:col>8</xdr:col>
      <xdr:colOff>533400</xdr:colOff>
      <xdr:row>44</xdr:row>
      <xdr:rowOff>142875</xdr:rowOff>
    </xdr:from>
    <xdr:ext cx="1716111" cy="287643"/>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xmlns="" id="{37D8FAF0-5CCE-49E7-80D0-A8781884409E}"/>
                </a:ext>
              </a:extLst>
            </xdr:cNvPr>
            <xdr:cNvSpPr txBox="1"/>
          </xdr:nvSpPr>
          <xdr:spPr>
            <a:xfrm>
              <a:off x="17907000" y="17630775"/>
              <a:ext cx="171611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𝐹𝑇</m:t>
                        </m:r>
                      </m:sub>
                    </m:sSub>
                    <m:r>
                      <a:rPr lang="en-US" sz="1100" b="0" i="1">
                        <a:latin typeface="Cambria Math" panose="02040503050406030204" pitchFamily="18" charset="0"/>
                      </a:rPr>
                      <m:t>=</m:t>
                    </m:r>
                    <m:r>
                      <a:rPr lang="en-US" sz="1100" b="0" i="1">
                        <a:solidFill>
                          <a:schemeClr val="tx1"/>
                        </a:solidFill>
                        <a:effectLst/>
                        <a:latin typeface="Cambria Math" panose="02040503050406030204" pitchFamily="18" charset="0"/>
                        <a:ea typeface="+mn-ea"/>
                        <a:cs typeface="+mn-cs"/>
                      </a:rPr>
                      <m:t>𝑋</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0.055</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∙1.625</m:t>
                        </m:r>
                      </m:e>
                    </m:d>
                  </m:oMath>
                </m:oMathPara>
              </a14:m>
              <a:endParaRPr lang="en-US" sz="1100" b="0" i="1"/>
            </a:p>
          </xdr:txBody>
        </xdr:sp>
      </mc:Choice>
      <mc:Fallback xmlns="">
        <xdr:sp macro="" textlink="">
          <xdr:nvSpPr>
            <xdr:cNvPr id="42" name="TextBox 41">
              <a:extLst>
                <a:ext uri="{FF2B5EF4-FFF2-40B4-BE49-F238E27FC236}">
                  <a16:creationId xmlns:a16="http://schemas.microsoft.com/office/drawing/2014/main" id="{37D8FAF0-5CCE-49E7-80D0-A8781884409E}"/>
                </a:ext>
              </a:extLst>
            </xdr:cNvPr>
            <xdr:cNvSpPr txBox="1"/>
          </xdr:nvSpPr>
          <xdr:spPr>
            <a:xfrm>
              <a:off x="17907000" y="17630775"/>
              <a:ext cx="1716111"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𝑉_𝐹𝑇</a:t>
              </a:r>
              <a:r>
                <a:rPr lang="en-US" sz="11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𝑋(</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/4∙〖0.055〗^2∙1.625)</a:t>
              </a:r>
              <a:endParaRPr lang="en-US" sz="1100" b="0" i="1"/>
            </a:p>
          </xdr:txBody>
        </xdr:sp>
      </mc:Fallback>
    </mc:AlternateContent>
    <xdr:clientData/>
  </xdr:oneCellAnchor>
  <xdr:twoCellAnchor editAs="oneCell">
    <xdr:from>
      <xdr:col>16</xdr:col>
      <xdr:colOff>0</xdr:colOff>
      <xdr:row>39</xdr:row>
      <xdr:rowOff>0</xdr:rowOff>
    </xdr:from>
    <xdr:to>
      <xdr:col>17</xdr:col>
      <xdr:colOff>380879</xdr:colOff>
      <xdr:row>51</xdr:row>
      <xdr:rowOff>1619</xdr:rowOff>
    </xdr:to>
    <xdr:pic>
      <xdr:nvPicPr>
        <xdr:cNvPr id="43" name="Picture 42">
          <a:extLst>
            <a:ext uri="{FF2B5EF4-FFF2-40B4-BE49-F238E27FC236}">
              <a16:creationId xmlns:a16="http://schemas.microsoft.com/office/drawing/2014/main" xmlns="" id="{3AC9472E-A9B8-4B75-89F9-1FFF781B2F0D}"/>
            </a:ext>
          </a:extLst>
        </xdr:cNvPr>
        <xdr:cNvPicPr>
          <a:picLocks noChangeAspect="1"/>
        </xdr:cNvPicPr>
      </xdr:nvPicPr>
      <xdr:blipFill>
        <a:blip xmlns:r="http://schemas.openxmlformats.org/officeDocument/2006/relationships" r:embed="rId1"/>
        <a:stretch>
          <a:fillRect/>
        </a:stretch>
      </xdr:blipFill>
      <xdr:spPr>
        <a:xfrm>
          <a:off x="22250400" y="15224760"/>
          <a:ext cx="990479" cy="2194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6</xdr:col>
      <xdr:colOff>281939</xdr:colOff>
      <xdr:row>2</xdr:row>
      <xdr:rowOff>0</xdr:rowOff>
    </xdr:from>
    <xdr:ext cx="2729080" cy="28104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AF3DE5EC-726C-460F-89E1-5013AD72FA0D}"/>
                </a:ext>
              </a:extLst>
            </xdr:cNvPr>
            <xdr:cNvSpPr txBox="1"/>
          </xdr:nvSpPr>
          <xdr:spPr>
            <a:xfrm>
              <a:off x="9052559" y="2273897"/>
              <a:ext cx="2729080" cy="28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𝐵𝑎𝑙𝑎𝑛𝑐𝑒𝑑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𝐵𝑎𝑙𝑎𝑛𝑐𝑒𝑑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𝐵𝑎𝑙𝑎𝑛𝑐𝑒𝑑</m:t>
                        </m:r>
                      </m:sub>
                    </m:sSub>
                  </m:oMath>
                </m:oMathPara>
              </a14:m>
              <a:endParaRPr lang="en-US" sz="1600" b="0"/>
            </a:p>
          </xdr:txBody>
        </xdr:sp>
      </mc:Choice>
      <mc:Fallback xmlns="">
        <xdr:sp macro="" textlink="">
          <xdr:nvSpPr>
            <xdr:cNvPr id="2" name="TextBox 1">
              <a:extLst>
                <a:ext uri="{FF2B5EF4-FFF2-40B4-BE49-F238E27FC236}">
                  <a16:creationId xmlns:a16="http://schemas.microsoft.com/office/drawing/2014/main" id="{AF3DE5EC-726C-460F-89E1-5013AD72FA0D}"/>
                </a:ext>
              </a:extLst>
            </xdr:cNvPr>
            <xdr:cNvSpPr txBox="1"/>
          </xdr:nvSpPr>
          <xdr:spPr>
            <a:xfrm>
              <a:off x="9052559" y="2273897"/>
              <a:ext cx="2729080" cy="28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〖𝑆𝑝𝑎𝑛〗_𝐵𝑎𝑙𝑎𝑛𝑐𝑒𝑑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〖20𝑚𝐴〗_𝐵𝑎𝑙𝑎𝑛𝑐𝑒𝑑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〖4𝑚𝐴〗_𝐵𝑎𝑙𝑎𝑛𝑐𝑒𝑑</a:t>
              </a:r>
              <a:endParaRPr lang="en-US" sz="1600" b="0"/>
            </a:p>
          </xdr:txBody>
        </xdr:sp>
      </mc:Fallback>
    </mc:AlternateContent>
    <xdr:clientData/>
  </xdr:oneCellAnchor>
  <xdr:twoCellAnchor editAs="oneCell">
    <xdr:from>
      <xdr:col>17</xdr:col>
      <xdr:colOff>581052</xdr:colOff>
      <xdr:row>2</xdr:row>
      <xdr:rowOff>0</xdr:rowOff>
    </xdr:from>
    <xdr:to>
      <xdr:col>26</xdr:col>
      <xdr:colOff>9223</xdr:colOff>
      <xdr:row>15</xdr:row>
      <xdr:rowOff>310545</xdr:rowOff>
    </xdr:to>
    <xdr:pic>
      <xdr:nvPicPr>
        <xdr:cNvPr id="3" name="Picture 2">
          <a:extLst>
            <a:ext uri="{FF2B5EF4-FFF2-40B4-BE49-F238E27FC236}">
              <a16:creationId xmlns:a16="http://schemas.microsoft.com/office/drawing/2014/main" xmlns="" id="{A3C21E0D-26F9-4953-BF37-70F564D65DA2}"/>
            </a:ext>
          </a:extLst>
        </xdr:cNvPr>
        <xdr:cNvPicPr>
          <a:picLocks noChangeAspect="1"/>
        </xdr:cNvPicPr>
      </xdr:nvPicPr>
      <xdr:blipFill>
        <a:blip xmlns:r="http://schemas.openxmlformats.org/officeDocument/2006/relationships" r:embed="rId1"/>
        <a:stretch>
          <a:fillRect/>
        </a:stretch>
      </xdr:blipFill>
      <xdr:spPr>
        <a:xfrm>
          <a:off x="16057272" y="2113877"/>
          <a:ext cx="4914571" cy="5260231"/>
        </a:xfrm>
        <a:prstGeom prst="rect">
          <a:avLst/>
        </a:prstGeom>
      </xdr:spPr>
    </xdr:pic>
    <xdr:clientData/>
  </xdr:twoCellAnchor>
  <xdr:twoCellAnchor editAs="oneCell">
    <xdr:from>
      <xdr:col>16</xdr:col>
      <xdr:colOff>461981</xdr:colOff>
      <xdr:row>2</xdr:row>
      <xdr:rowOff>0</xdr:rowOff>
    </xdr:from>
    <xdr:to>
      <xdr:col>22</xdr:col>
      <xdr:colOff>589985</xdr:colOff>
      <xdr:row>12</xdr:row>
      <xdr:rowOff>339489</xdr:rowOff>
    </xdr:to>
    <xdr:pic>
      <xdr:nvPicPr>
        <xdr:cNvPr id="4" name="Picture 3">
          <a:extLst>
            <a:ext uri="{FF2B5EF4-FFF2-40B4-BE49-F238E27FC236}">
              <a16:creationId xmlns:a16="http://schemas.microsoft.com/office/drawing/2014/main" xmlns="" id="{68C8F791-FF12-475C-BCB4-254B45C2E21F}"/>
            </a:ext>
          </a:extLst>
        </xdr:cNvPr>
        <xdr:cNvPicPr>
          <a:picLocks noChangeAspect="1"/>
        </xdr:cNvPicPr>
      </xdr:nvPicPr>
      <xdr:blipFill>
        <a:blip xmlns:r="http://schemas.openxmlformats.org/officeDocument/2006/relationships" r:embed="rId2"/>
        <a:stretch>
          <a:fillRect/>
        </a:stretch>
      </xdr:blipFill>
      <xdr:spPr>
        <a:xfrm>
          <a:off x="15328601" y="747657"/>
          <a:ext cx="3795129" cy="4146176"/>
        </a:xfrm>
        <a:prstGeom prst="rect">
          <a:avLst/>
        </a:prstGeom>
      </xdr:spPr>
    </xdr:pic>
    <xdr:clientData/>
  </xdr:twoCellAnchor>
  <xdr:twoCellAnchor editAs="oneCell">
    <xdr:from>
      <xdr:col>16</xdr:col>
      <xdr:colOff>430856</xdr:colOff>
      <xdr:row>12</xdr:row>
      <xdr:rowOff>430306</xdr:rowOff>
    </xdr:from>
    <xdr:to>
      <xdr:col>27</xdr:col>
      <xdr:colOff>519954</xdr:colOff>
      <xdr:row>29</xdr:row>
      <xdr:rowOff>28496</xdr:rowOff>
    </xdr:to>
    <xdr:pic>
      <xdr:nvPicPr>
        <xdr:cNvPr id="6" name="Picture 5" descr="C:\Users\scottho\AppData\Local\Temp\SNAGHTML190605f.PNG">
          <a:extLst>
            <a:ext uri="{FF2B5EF4-FFF2-40B4-BE49-F238E27FC236}">
              <a16:creationId xmlns:a16="http://schemas.microsoft.com/office/drawing/2014/main" xmlns="" id="{E1B353C9-3915-47AD-8341-55527BEB21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97476" y="8370346"/>
          <a:ext cx="6794698" cy="6120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581476</xdr:colOff>
      <xdr:row>13</xdr:row>
      <xdr:rowOff>0</xdr:rowOff>
    </xdr:from>
    <xdr:to>
      <xdr:col>24</xdr:col>
      <xdr:colOff>245183</xdr:colOff>
      <xdr:row>22</xdr:row>
      <xdr:rowOff>110267</xdr:rowOff>
    </xdr:to>
    <xdr:pic>
      <xdr:nvPicPr>
        <xdr:cNvPr id="7" name="Picture 6" descr="C:\Users\scottho\AppData\Local\Temp\SNAGHTML195c8b3.PNG">
          <a:extLst>
            <a:ext uri="{FF2B5EF4-FFF2-40B4-BE49-F238E27FC236}">
              <a16:creationId xmlns:a16="http://schemas.microsoft.com/office/drawing/2014/main" xmlns="" id="{7F34E08E-6B12-4428-BE18-066ECAB4B4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57696" y="8366760"/>
          <a:ext cx="3930907" cy="3539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457202</xdr:colOff>
      <xdr:row>4</xdr:row>
      <xdr:rowOff>80682</xdr:rowOff>
    </xdr:from>
    <xdr:to>
      <xdr:col>2</xdr:col>
      <xdr:colOff>806825</xdr:colOff>
      <xdr:row>4</xdr:row>
      <xdr:rowOff>313763</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A99F3B22-65BD-4004-BEE1-F0F85166D094}"/>
                </a:ext>
              </a:extLst>
            </xdr:cNvPr>
            <xdr:cNvSpPr txBox="1"/>
          </xdr:nvSpPr>
          <xdr:spPr>
            <a:xfrm>
              <a:off x="1478282" y="4637442"/>
              <a:ext cx="349623" cy="233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𝑇𝑋</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A99F3B22-65BD-4004-BEE1-F0F85166D094}"/>
                </a:ext>
              </a:extLst>
            </xdr:cNvPr>
            <xdr:cNvSpPr txBox="1"/>
          </xdr:nvSpPr>
          <xdr:spPr>
            <a:xfrm>
              <a:off x="1478282" y="4637442"/>
              <a:ext cx="349623" cy="2330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𝐻_𝑇𝑋</a:t>
              </a:r>
              <a:endParaRPr lang="en-US" sz="1600" b="0"/>
            </a:p>
          </xdr:txBody>
        </xdr:sp>
      </mc:Fallback>
    </mc:AlternateContent>
    <xdr:clientData/>
  </xdr:twoCellAnchor>
  <xdr:twoCellAnchor>
    <xdr:from>
      <xdr:col>6</xdr:col>
      <xdr:colOff>322729</xdr:colOff>
      <xdr:row>3</xdr:row>
      <xdr:rowOff>98612</xdr:rowOff>
    </xdr:from>
    <xdr:to>
      <xdr:col>12</xdr:col>
      <xdr:colOff>8964</xdr:colOff>
      <xdr:row>3</xdr:row>
      <xdr:rowOff>386264</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C3EDF78D-1C4B-4428-8AE5-26036AB32191}"/>
                </a:ext>
              </a:extLst>
            </xdr:cNvPr>
            <xdr:cNvSpPr txBox="1"/>
          </xdr:nvSpPr>
          <xdr:spPr>
            <a:xfrm>
              <a:off x="9093349" y="4274372"/>
              <a:ext cx="3343835" cy="28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200" b="0" i="1">
                            <a:latin typeface="Cambria Math" panose="02040503050406030204" pitchFamily="18" charset="0"/>
                          </a:rPr>
                          <m:t>𝑇𝑢𝑛𝑒𝑑</m:t>
                        </m:r>
                      </m:sub>
                    </m:sSub>
                    <m:r>
                      <a:rPr lang="en-US" sz="1200" b="0" i="1">
                        <a:latin typeface="Cambria Math" panose="02040503050406030204" pitchFamily="18" charset="0"/>
                      </a:rPr>
                      <m:t>=</m:t>
                    </m:r>
                    <m:d>
                      <m:dPr>
                        <m:begChr m:val="["/>
                        <m:endChr m:val="]"/>
                        <m:ctrlPr>
                          <a:rPr lang="en-US" sz="1200" b="0" i="1">
                            <a:latin typeface="Cambria Math" panose="02040503050406030204" pitchFamily="18" charset="0"/>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e>
                    </m:d>
                    <m:r>
                      <a:rPr lang="en-US" sz="1100" b="0" i="1">
                        <a:solidFill>
                          <a:schemeClr val="tx1"/>
                        </a:solidFill>
                        <a:effectLst/>
                        <a:latin typeface="Cambria Math" panose="02040503050406030204" pitchFamily="18" charset="0"/>
                        <a:ea typeface="+mn-ea"/>
                        <a:cs typeface="+mn-cs"/>
                      </a:rPr>
                      <m:t>−</m:t>
                    </m:r>
                    <m:d>
                      <m:dPr>
                        <m:begChr m:val="["/>
                        <m:endChr m:val="]"/>
                        <m:ctrlPr>
                          <a:rPr lang="en-US" sz="1100" b="0" i="1">
                            <a:solidFill>
                              <a:schemeClr val="tx1"/>
                            </a:solidFill>
                            <a:effectLst/>
                            <a:latin typeface="Cambria Math" panose="02040503050406030204" pitchFamily="18" charset="0"/>
                            <a:ea typeface="+mn-ea"/>
                            <a:cs typeface="+mn-cs"/>
                          </a:rPr>
                        </m:ctrlPr>
                      </m:d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𝑇</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𝑇𝑥</m:t>
                                </m:r>
                              </m:sub>
                            </m:sSub>
                          </m:e>
                        </m:d>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𝐿</m:t>
                            </m:r>
                          </m:sub>
                        </m:sSub>
                      </m:e>
                    </m:d>
                  </m:oMath>
                </m:oMathPara>
              </a14:m>
              <a:endParaRPr lang="en-US" sz="1600" b="0"/>
            </a:p>
          </xdr:txBody>
        </xdr:sp>
      </mc:Choice>
      <mc:Fallback xmlns="">
        <xdr:sp macro="" textlink="">
          <xdr:nvSpPr>
            <xdr:cNvPr id="9" name="TextBox 8">
              <a:extLst>
                <a:ext uri="{FF2B5EF4-FFF2-40B4-BE49-F238E27FC236}">
                  <a16:creationId xmlns:a16="http://schemas.microsoft.com/office/drawing/2014/main" id="{C3EDF78D-1C4B-4428-8AE5-26036AB32191}"/>
                </a:ext>
              </a:extLst>
            </xdr:cNvPr>
            <xdr:cNvSpPr txBox="1"/>
          </xdr:nvSpPr>
          <xdr:spPr>
            <a:xfrm>
              <a:off x="9093349" y="4274372"/>
              <a:ext cx="3343835" cy="28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a:t>
              </a:r>
              <a:r>
                <a:rPr lang="en-US" sz="1200" b="0" i="0">
                  <a:solidFill>
                    <a:schemeClr val="tx1"/>
                  </a:solidFill>
                  <a:effectLst/>
                  <a:latin typeface="Cambria Math" panose="02040503050406030204" pitchFamily="18" charset="0"/>
                  <a:ea typeface="+mn-ea"/>
                  <a:cs typeface="+mn-cs"/>
                </a:rPr>
                <a:t>〗_</a:t>
              </a:r>
              <a:r>
                <a:rPr lang="en-US" sz="1200" b="0" i="0">
                  <a:latin typeface="Cambria Math" panose="02040503050406030204" pitchFamily="18" charset="0"/>
                </a:rPr>
                <a:t>𝑇𝑢𝑛𝑒𝑑=[</a:t>
              </a:r>
              <a:r>
                <a:rPr lang="en-US" sz="1100" b="0" i="0">
                  <a:solidFill>
                    <a:schemeClr val="tx1"/>
                  </a:solidFill>
                  <a:effectLst/>
                  <a:latin typeface="Cambria Math" panose="02040503050406030204" pitchFamily="18" charset="0"/>
                  <a:ea typeface="+mn-ea"/>
                  <a:cs typeface="+mn-cs"/>
                </a:rPr>
                <a:t>𝐿_𝑚𝑎𝑥∗〖𝑆𝐺〗_𝑃 ]−[(𝐿_𝑇2𝑇−𝐻_𝑇𝑥 )∗〖𝑆𝐺〗_𝐿 ]</a:t>
              </a:r>
              <a:endParaRPr lang="en-US" sz="1600" b="0"/>
            </a:p>
          </xdr:txBody>
        </xdr:sp>
      </mc:Fallback>
    </mc:AlternateContent>
    <xdr:clientData/>
  </xdr:twoCellAnchor>
  <xdr:twoCellAnchor>
    <xdr:from>
      <xdr:col>6</xdr:col>
      <xdr:colOff>352310</xdr:colOff>
      <xdr:row>4</xdr:row>
      <xdr:rowOff>215152</xdr:rowOff>
    </xdr:from>
    <xdr:to>
      <xdr:col>9</xdr:col>
      <xdr:colOff>421341</xdr:colOff>
      <xdr:row>4</xdr:row>
      <xdr:rowOff>502804</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FD643328-1FE3-48C0-858C-3417FC7EDDEC}"/>
                </a:ext>
              </a:extLst>
            </xdr:cNvPr>
            <xdr:cNvSpPr txBox="1"/>
          </xdr:nvSpPr>
          <xdr:spPr>
            <a:xfrm>
              <a:off x="9122930" y="4771912"/>
              <a:ext cx="1897831" cy="16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4</m:t>
                        </m:r>
                        <m:r>
                          <a:rPr lang="en-US" sz="1200" b="0" i="1">
                            <a:latin typeface="Cambria Math" panose="02040503050406030204" pitchFamily="18" charset="0"/>
                          </a:rPr>
                          <m:t>𝑚𝐴</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𝑚𝑖𝑛</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oMath>
                </m:oMathPara>
              </a14:m>
              <a:endParaRPr lang="en-US" sz="1600" b="0"/>
            </a:p>
          </xdr:txBody>
        </xdr:sp>
      </mc:Choice>
      <mc:Fallback xmlns="">
        <xdr:sp macro="" textlink="">
          <xdr:nvSpPr>
            <xdr:cNvPr id="10" name="TextBox 9">
              <a:extLst>
                <a:ext uri="{FF2B5EF4-FFF2-40B4-BE49-F238E27FC236}">
                  <a16:creationId xmlns:a16="http://schemas.microsoft.com/office/drawing/2014/main" id="{FD643328-1FE3-48C0-858C-3417FC7EDDEC}"/>
                </a:ext>
              </a:extLst>
            </xdr:cNvPr>
            <xdr:cNvSpPr txBox="1"/>
          </xdr:nvSpPr>
          <xdr:spPr>
            <a:xfrm>
              <a:off x="9122930" y="4771912"/>
              <a:ext cx="1897831" cy="16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〖4𝑚𝐴〗_𝐸𝑅𝑆=</a:t>
              </a:r>
              <a:r>
                <a:rPr lang="en-US" sz="1100" b="0" i="0">
                  <a:solidFill>
                    <a:schemeClr val="tx1"/>
                  </a:solidFill>
                  <a:effectLst/>
                  <a:latin typeface="Cambria Math" panose="02040503050406030204" pitchFamily="18" charset="0"/>
                  <a:ea typeface="+mn-ea"/>
                  <a:cs typeface="+mn-cs"/>
                </a:rPr>
                <a:t>𝐿_𝑚𝑖𝑛∗〖𝑆𝐺〗_𝑃</a:t>
              </a:r>
              <a:endParaRPr lang="en-US" sz="1600" b="0"/>
            </a:p>
          </xdr:txBody>
        </xdr:sp>
      </mc:Fallback>
    </mc:AlternateContent>
    <xdr:clientData/>
  </xdr:twoCellAnchor>
  <xdr:twoCellAnchor>
    <xdr:from>
      <xdr:col>8</xdr:col>
      <xdr:colOff>268942</xdr:colOff>
      <xdr:row>5</xdr:row>
      <xdr:rowOff>322729</xdr:rowOff>
    </xdr:from>
    <xdr:to>
      <xdr:col>10</xdr:col>
      <xdr:colOff>358590</xdr:colOff>
      <xdr:row>8</xdr:row>
      <xdr:rowOff>81463</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3A29FEDA-CD00-4A7D-804F-0515FD11A88B}"/>
                </a:ext>
              </a:extLst>
            </xdr:cNvPr>
            <xdr:cNvSpPr txBox="1"/>
          </xdr:nvSpPr>
          <xdr:spPr>
            <a:xfrm>
              <a:off x="10258762" y="5260489"/>
              <a:ext cx="1308848" cy="90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𝑚𝑎𝑥</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𝑃</m:t>
                        </m:r>
                      </m:sub>
                    </m:sSub>
                  </m:oMath>
                </m:oMathPara>
              </a14:m>
              <a:endParaRPr lang="en-US" sz="1600" b="0"/>
            </a:p>
          </xdr:txBody>
        </xdr:sp>
      </mc:Choice>
      <mc:Fallback xmlns="">
        <xdr:sp macro="" textlink="">
          <xdr:nvSpPr>
            <xdr:cNvPr id="11" name="TextBox 10">
              <a:extLst>
                <a:ext uri="{FF2B5EF4-FFF2-40B4-BE49-F238E27FC236}">
                  <a16:creationId xmlns:a16="http://schemas.microsoft.com/office/drawing/2014/main" id="{3A29FEDA-CD00-4A7D-804F-0515FD11A88B}"/>
                </a:ext>
              </a:extLst>
            </xdr:cNvPr>
            <xdr:cNvSpPr txBox="1"/>
          </xdr:nvSpPr>
          <xdr:spPr>
            <a:xfrm>
              <a:off x="10258762" y="5260489"/>
              <a:ext cx="1308848" cy="90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a:t>
              </a:r>
              <a:r>
                <a:rPr lang="en-US" sz="1200" b="0" i="0">
                  <a:solidFill>
                    <a:schemeClr val="tx1"/>
                  </a:solidFill>
                  <a:effectLst/>
                  <a:latin typeface="Cambria Math" panose="02040503050406030204" pitchFamily="18" charset="0"/>
                  <a:ea typeface="+mn-ea"/>
                  <a:cs typeface="+mn-cs"/>
                </a:rPr>
                <a:t>〗_</a:t>
              </a:r>
              <a:r>
                <a:rPr lang="en-US" sz="1200" b="0" i="0">
                  <a:latin typeface="Cambria Math" panose="02040503050406030204" pitchFamily="18" charset="0"/>
                </a:rPr>
                <a:t>𝐸𝑅𝑆=</a:t>
              </a:r>
              <a:r>
                <a:rPr lang="en-US" sz="1100" b="0" i="0">
                  <a:solidFill>
                    <a:schemeClr val="tx1"/>
                  </a:solidFill>
                  <a:effectLst/>
                  <a:latin typeface="Cambria Math" panose="02040503050406030204" pitchFamily="18" charset="0"/>
                  <a:ea typeface="+mn-ea"/>
                  <a:cs typeface="+mn-cs"/>
                </a:rPr>
                <a:t>𝐿_𝑚𝑎𝑥∗〖𝑆𝐺〗_𝑃</a:t>
              </a:r>
              <a:endParaRPr lang="en-US" sz="1600" b="0"/>
            </a:p>
          </xdr:txBody>
        </xdr:sp>
      </mc:Fallback>
    </mc:AlternateContent>
    <xdr:clientData/>
  </xdr:two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C0F54A1C-066D-4D61-8AFF-5F8CA7F8FC65}"/>
                </a:ext>
              </a:extLst>
            </xdr:cNvPr>
            <xdr:cNvSpPr txBox="1"/>
          </xdr:nvSpPr>
          <xdr:spPr>
            <a:xfrm>
              <a:off x="9169102" y="769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C0F54A1C-066D-4D61-8AFF-5F8CA7F8FC65}"/>
                </a:ext>
              </a:extLst>
            </xdr:cNvPr>
            <xdr:cNvSpPr txBox="1"/>
          </xdr:nvSpPr>
          <xdr:spPr>
            <a:xfrm>
              <a:off x="9169102" y="769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twoCellAnchor>
    <xdr:from>
      <xdr:col>8</xdr:col>
      <xdr:colOff>367554</xdr:colOff>
      <xdr:row>8</xdr:row>
      <xdr:rowOff>322728</xdr:rowOff>
    </xdr:from>
    <xdr:to>
      <xdr:col>12</xdr:col>
      <xdr:colOff>98612</xdr:colOff>
      <xdr:row>11</xdr:row>
      <xdr:rowOff>251012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2600AF17-EC6F-4E7E-A0A2-C968DFE0D4FC}"/>
                </a:ext>
              </a:extLst>
            </xdr:cNvPr>
            <xdr:cNvSpPr txBox="1"/>
          </xdr:nvSpPr>
          <xdr:spPr>
            <a:xfrm>
              <a:off x="10357374" y="6403488"/>
              <a:ext cx="2169458" cy="14522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𝑆𝑝𝑎𝑛</m:t>
                        </m:r>
                      </m:e>
                      <m:sub>
                        <m:r>
                          <a:rPr lang="en-US" sz="1200" b="0" i="1">
                            <a:latin typeface="Cambria Math" panose="02040503050406030204" pitchFamily="18" charset="0"/>
                          </a:rPr>
                          <m:t>𝐸𝑅𝑆</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𝐸𝑅𝑆</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𝐸𝑅𝑆</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2600AF17-EC6F-4E7E-A0A2-C968DFE0D4FC}"/>
                </a:ext>
              </a:extLst>
            </xdr:cNvPr>
            <xdr:cNvSpPr txBox="1"/>
          </xdr:nvSpPr>
          <xdr:spPr>
            <a:xfrm>
              <a:off x="10357374" y="6403488"/>
              <a:ext cx="2169458" cy="14522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200" b="0" i="0">
                  <a:latin typeface="Cambria Math" panose="02040503050406030204" pitchFamily="18" charset="0"/>
                </a:rPr>
                <a:t>〖𝑆𝑝𝑎𝑛〗_𝐸𝑅𝑆=</a:t>
              </a:r>
              <a:r>
                <a:rPr lang="en-US" sz="1100" b="0" i="0">
                  <a:solidFill>
                    <a:schemeClr val="tx1"/>
                  </a:solidFill>
                  <a:effectLst/>
                  <a:latin typeface="Cambria Math" panose="02040503050406030204" pitchFamily="18" charset="0"/>
                  <a:ea typeface="+mn-ea"/>
                  <a:cs typeface="+mn-cs"/>
                </a:rPr>
                <a:t>〖20𝑚𝐴〗_𝐸𝑅𝑆−〖4𝑚𝐴〗_𝐸𝑅𝑆</a:t>
              </a:r>
              <a:endParaRPr lang="en-US" sz="1600" b="0"/>
            </a:p>
          </xdr:txBody>
        </xdr:sp>
      </mc:Fallback>
    </mc:AlternateContent>
    <xdr:clientData/>
  </xdr:twoCellAnchor>
  <xdr:twoCellAnchor editAs="oneCell">
    <xdr:from>
      <xdr:col>15</xdr:col>
      <xdr:colOff>105946</xdr:colOff>
      <xdr:row>15</xdr:row>
      <xdr:rowOff>0</xdr:rowOff>
    </xdr:from>
    <xdr:to>
      <xdr:col>21</xdr:col>
      <xdr:colOff>161366</xdr:colOff>
      <xdr:row>23</xdr:row>
      <xdr:rowOff>3311</xdr:rowOff>
    </xdr:to>
    <xdr:pic>
      <xdr:nvPicPr>
        <xdr:cNvPr id="14" name="Picture 13">
          <a:extLst>
            <a:ext uri="{FF2B5EF4-FFF2-40B4-BE49-F238E27FC236}">
              <a16:creationId xmlns:a16="http://schemas.microsoft.com/office/drawing/2014/main" xmlns="" id="{50825AE4-EE7E-45FC-8BDE-F1953223B450}"/>
            </a:ext>
          </a:extLst>
        </xdr:cNvPr>
        <xdr:cNvPicPr>
          <a:picLocks noChangeAspect="1"/>
        </xdr:cNvPicPr>
      </xdr:nvPicPr>
      <xdr:blipFill>
        <a:blip xmlns:r="http://schemas.openxmlformats.org/officeDocument/2006/relationships" r:embed="rId5"/>
        <a:stretch>
          <a:fillRect/>
        </a:stretch>
      </xdr:blipFill>
      <xdr:spPr>
        <a:xfrm>
          <a:off x="14362966" y="9128760"/>
          <a:ext cx="3713020" cy="3051312"/>
        </a:xfrm>
        <a:prstGeom prst="rect">
          <a:avLst/>
        </a:prstGeom>
      </xdr:spPr>
    </xdr:pic>
    <xdr:clientData/>
  </xdr:twoCellAnchor>
  <xdr:oneCellAnchor>
    <xdr:from>
      <xdr:col>2</xdr:col>
      <xdr:colOff>428750</xdr:colOff>
      <xdr:row>37</xdr:row>
      <xdr:rowOff>62753</xdr:rowOff>
    </xdr:from>
    <xdr:ext cx="466164" cy="215153"/>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4DCFC2DC-41CF-4D3A-A38D-6843395B7BA3}"/>
                </a:ext>
              </a:extLst>
            </xdr:cNvPr>
            <xdr:cNvSpPr txBox="1"/>
          </xdr:nvSpPr>
          <xdr:spPr>
            <a:xfrm>
              <a:off x="1449830" y="17573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5" name="TextBox 14">
              <a:extLst>
                <a:ext uri="{FF2B5EF4-FFF2-40B4-BE49-F238E27FC236}">
                  <a16:creationId xmlns:a16="http://schemas.microsoft.com/office/drawing/2014/main" id="{4DCFC2DC-41CF-4D3A-A38D-6843395B7BA3}"/>
                </a:ext>
              </a:extLst>
            </xdr:cNvPr>
            <xdr:cNvSpPr txBox="1"/>
          </xdr:nvSpPr>
          <xdr:spPr>
            <a:xfrm>
              <a:off x="1449830" y="17573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twoCellAnchor editAs="oneCell">
    <xdr:from>
      <xdr:col>15</xdr:col>
      <xdr:colOff>322729</xdr:colOff>
      <xdr:row>15</xdr:row>
      <xdr:rowOff>206189</xdr:rowOff>
    </xdr:from>
    <xdr:to>
      <xdr:col>21</xdr:col>
      <xdr:colOff>536509</xdr:colOff>
      <xdr:row>22</xdr:row>
      <xdr:rowOff>371020</xdr:rowOff>
    </xdr:to>
    <xdr:pic>
      <xdr:nvPicPr>
        <xdr:cNvPr id="16" name="Picture 15">
          <a:extLst>
            <a:ext uri="{FF2B5EF4-FFF2-40B4-BE49-F238E27FC236}">
              <a16:creationId xmlns:a16="http://schemas.microsoft.com/office/drawing/2014/main" xmlns="" id="{B4A65038-AB24-48F1-AA05-01CD1E6BCEDD}"/>
            </a:ext>
          </a:extLst>
        </xdr:cNvPr>
        <xdr:cNvPicPr>
          <a:picLocks noChangeAspect="1"/>
        </xdr:cNvPicPr>
      </xdr:nvPicPr>
      <xdr:blipFill>
        <a:blip xmlns:r="http://schemas.openxmlformats.org/officeDocument/2006/relationships" r:embed="rId6"/>
        <a:stretch>
          <a:fillRect/>
        </a:stretch>
      </xdr:blipFill>
      <xdr:spPr>
        <a:xfrm>
          <a:off x="14579749" y="9334949"/>
          <a:ext cx="3871380" cy="2831832"/>
        </a:xfrm>
        <a:prstGeom prst="rect">
          <a:avLst/>
        </a:prstGeom>
      </xdr:spPr>
    </xdr:pic>
    <xdr:clientData/>
  </xdr:twoCellAnchor>
  <xdr:oneCellAnchor>
    <xdr:from>
      <xdr:col>2</xdr:col>
      <xdr:colOff>403412</xdr:colOff>
      <xdr:row>38</xdr:row>
      <xdr:rowOff>35859</xdr:rowOff>
    </xdr:from>
    <xdr:ext cx="425822" cy="293035"/>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E0A6A938-C696-4030-886E-09B7EC049189}"/>
                </a:ext>
              </a:extLst>
            </xdr:cNvPr>
            <xdr:cNvSpPr txBox="1"/>
          </xdr:nvSpPr>
          <xdr:spPr>
            <a:xfrm>
              <a:off x="1424492" y="1792761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17" name="TextBox 16">
              <a:extLst>
                <a:ext uri="{FF2B5EF4-FFF2-40B4-BE49-F238E27FC236}">
                  <a16:creationId xmlns:a16="http://schemas.microsoft.com/office/drawing/2014/main" id="{E0A6A938-C696-4030-886E-09B7EC049189}"/>
                </a:ext>
              </a:extLst>
            </xdr:cNvPr>
            <xdr:cNvSpPr txBox="1"/>
          </xdr:nvSpPr>
          <xdr:spPr>
            <a:xfrm>
              <a:off x="1424492" y="1792761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endParaRPr lang="en-US" sz="1100" i="1"/>
            </a:p>
          </xdr:txBody>
        </xdr:sp>
      </mc:Fallback>
    </mc:AlternateContent>
    <xdr:clientData/>
  </xdr:oneCellAnchor>
  <xdr:twoCellAnchor>
    <xdr:from>
      <xdr:col>2</xdr:col>
      <xdr:colOff>385484</xdr:colOff>
      <xdr:row>2</xdr:row>
      <xdr:rowOff>62754</xdr:rowOff>
    </xdr:from>
    <xdr:to>
      <xdr:col>2</xdr:col>
      <xdr:colOff>878543</xdr:colOff>
      <xdr:row>2</xdr:row>
      <xdr:rowOff>268942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1F39E47B-0B3F-4A1B-95AD-7425225079C5}"/>
                </a:ext>
              </a:extLst>
            </xdr:cNvPr>
            <xdr:cNvSpPr txBox="1"/>
          </xdr:nvSpPr>
          <xdr:spPr>
            <a:xfrm>
              <a:off x="1406564" y="38575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1F39E47B-0B3F-4A1B-95AD-7425225079C5}"/>
                </a:ext>
              </a:extLst>
            </xdr:cNvPr>
            <xdr:cNvSpPr txBox="1"/>
          </xdr:nvSpPr>
          <xdr:spPr>
            <a:xfrm>
              <a:off x="1406564" y="38575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𝐻_𝑚𝑖𝑛</a:t>
              </a:r>
              <a:endParaRPr lang="en-US" sz="1600" b="0"/>
            </a:p>
          </xdr:txBody>
        </xdr:sp>
      </mc:Fallback>
    </mc:AlternateContent>
    <xdr:clientData/>
  </xdr:twoCellAnchor>
  <xdr:twoCellAnchor>
    <xdr:from>
      <xdr:col>2</xdr:col>
      <xdr:colOff>403414</xdr:colOff>
      <xdr:row>3</xdr:row>
      <xdr:rowOff>89648</xdr:rowOff>
    </xdr:from>
    <xdr:to>
      <xdr:col>2</xdr:col>
      <xdr:colOff>896473</xdr:colOff>
      <xdr:row>3</xdr:row>
      <xdr:rowOff>295836</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F0F3184B-AE96-4577-BFA5-4105969F2C51}"/>
                </a:ext>
              </a:extLst>
            </xdr:cNvPr>
            <xdr:cNvSpPr txBox="1"/>
          </xdr:nvSpPr>
          <xdr:spPr>
            <a:xfrm>
              <a:off x="1424494" y="4265408"/>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F0F3184B-AE96-4577-BFA5-4105969F2C51}"/>
                </a:ext>
              </a:extLst>
            </xdr:cNvPr>
            <xdr:cNvSpPr txBox="1"/>
          </xdr:nvSpPr>
          <xdr:spPr>
            <a:xfrm>
              <a:off x="1424494" y="4265408"/>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𝐻_𝑚𝑎𝑥</a:t>
              </a:r>
              <a:endParaRPr lang="en-US" sz="1600" b="0"/>
            </a:p>
          </xdr:txBody>
        </xdr:sp>
      </mc:Fallback>
    </mc:AlternateContent>
    <xdr:clientData/>
  </xdr:twoCellAnchor>
  <xdr:twoCellAnchor>
    <xdr:from>
      <xdr:col>2</xdr:col>
      <xdr:colOff>357692</xdr:colOff>
      <xdr:row>13</xdr:row>
      <xdr:rowOff>71717</xdr:rowOff>
    </xdr:from>
    <xdr:to>
      <xdr:col>2</xdr:col>
      <xdr:colOff>1040959</xdr:colOff>
      <xdr:row>13</xdr:row>
      <xdr:rowOff>357808</xdr:rowOff>
    </xdr:to>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61BA3B5D-ADD9-406A-B57C-D9188856B367}"/>
                </a:ext>
              </a:extLst>
            </xdr:cNvPr>
            <xdr:cNvSpPr txBox="1"/>
          </xdr:nvSpPr>
          <xdr:spPr>
            <a:xfrm>
              <a:off x="1378772" y="843847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oMath>
                </m:oMathPara>
              </a14:m>
              <a:endParaRPr lang="en-US" sz="1600" b="0"/>
            </a:p>
          </xdr:txBody>
        </xdr:sp>
      </mc:Choice>
      <mc:Fallback xmlns="">
        <xdr:sp macro="" textlink="">
          <xdr:nvSpPr>
            <xdr:cNvPr id="20" name="TextBox 19">
              <a:extLst>
                <a:ext uri="{FF2B5EF4-FFF2-40B4-BE49-F238E27FC236}">
                  <a16:creationId xmlns:a16="http://schemas.microsoft.com/office/drawing/2014/main" id="{61BA3B5D-ADD9-406A-B57C-D9188856B367}"/>
                </a:ext>
              </a:extLst>
            </xdr:cNvPr>
            <xdr:cNvSpPr txBox="1"/>
          </xdr:nvSpPr>
          <xdr:spPr>
            <a:xfrm>
              <a:off x="1378772" y="843847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2</xdr:col>
      <xdr:colOff>385483</xdr:colOff>
      <xdr:row>16</xdr:row>
      <xdr:rowOff>71718</xdr:rowOff>
    </xdr:from>
    <xdr:ext cx="493059" cy="293034"/>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B1A32068-F3DD-43F3-9408-9D26701A8A98}"/>
                </a:ext>
              </a:extLst>
            </xdr:cNvPr>
            <xdr:cNvSpPr txBox="1"/>
          </xdr:nvSpPr>
          <xdr:spPr>
            <a:xfrm>
              <a:off x="1406563" y="958147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21" name="TextBox 20">
              <a:extLst>
                <a:ext uri="{FF2B5EF4-FFF2-40B4-BE49-F238E27FC236}">
                  <a16:creationId xmlns:a16="http://schemas.microsoft.com/office/drawing/2014/main" id="{B1A32068-F3DD-43F3-9408-9D26701A8A98}"/>
                </a:ext>
              </a:extLst>
            </xdr:cNvPr>
            <xdr:cNvSpPr txBox="1"/>
          </xdr:nvSpPr>
          <xdr:spPr>
            <a:xfrm>
              <a:off x="1406563" y="958147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𝑇_(𝑝,𝑖,𝑗)</a:t>
              </a:r>
              <a:endParaRPr lang="en-US" sz="1100" i="1"/>
            </a:p>
          </xdr:txBody>
        </xdr:sp>
      </mc:Fallback>
    </mc:AlternateContent>
    <xdr:clientData/>
  </xdr:oneCellAnchor>
  <xdr:twoCellAnchor>
    <xdr:from>
      <xdr:col>2</xdr:col>
      <xdr:colOff>448235</xdr:colOff>
      <xdr:row>5</xdr:row>
      <xdr:rowOff>44823</xdr:rowOff>
    </xdr:from>
    <xdr:to>
      <xdr:col>2</xdr:col>
      <xdr:colOff>797858</xdr:colOff>
      <xdr:row>5</xdr:row>
      <xdr:rowOff>348279</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DA2F0103-0384-410B-B77E-C4ADDC21C38F}"/>
                </a:ext>
              </a:extLst>
            </xdr:cNvPr>
            <xdr:cNvSpPr txBox="1"/>
          </xdr:nvSpPr>
          <xdr:spPr>
            <a:xfrm>
              <a:off x="1469315" y="4982583"/>
              <a:ext cx="349623" cy="303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𝑐𝑜𝑛𝑛</m:t>
                        </m:r>
                      </m:sub>
                    </m:sSub>
                  </m:oMath>
                </m:oMathPara>
              </a14:m>
              <a:endParaRPr lang="en-US" sz="1600" b="0"/>
            </a:p>
          </xdr:txBody>
        </xdr:sp>
      </mc:Choice>
      <mc:Fallback xmlns="">
        <xdr:sp macro="" textlink="">
          <xdr:nvSpPr>
            <xdr:cNvPr id="22" name="TextBox 21">
              <a:extLst>
                <a:ext uri="{FF2B5EF4-FFF2-40B4-BE49-F238E27FC236}">
                  <a16:creationId xmlns:a16="http://schemas.microsoft.com/office/drawing/2014/main" id="{DA2F0103-0384-410B-B77E-C4ADDC21C38F}"/>
                </a:ext>
              </a:extLst>
            </xdr:cNvPr>
            <xdr:cNvSpPr txBox="1"/>
          </xdr:nvSpPr>
          <xdr:spPr>
            <a:xfrm>
              <a:off x="1469315" y="4982583"/>
              <a:ext cx="349623" cy="303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𝐻_𝑐𝑜𝑛𝑛</a:t>
              </a:r>
              <a:endParaRPr lang="en-US" sz="1600" b="0"/>
            </a:p>
          </xdr:txBody>
        </xdr:sp>
      </mc:Fallback>
    </mc:AlternateContent>
    <xdr:clientData/>
  </xdr:twoCellAnchor>
  <xdr:oneCellAnchor>
    <xdr:from>
      <xdr:col>2</xdr:col>
      <xdr:colOff>313768</xdr:colOff>
      <xdr:row>46</xdr:row>
      <xdr:rowOff>71719</xdr:rowOff>
    </xdr:from>
    <xdr:ext cx="466164" cy="21515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DE6ADF36-121E-46A8-9231-4BFD2D48C28D}"/>
                </a:ext>
              </a:extLst>
            </xdr:cNvPr>
            <xdr:cNvSpPr txBox="1"/>
          </xdr:nvSpPr>
          <xdr:spPr>
            <a:xfrm>
              <a:off x="1335744" y="17391531"/>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a:rPr lang="en-US" sz="1100" b="0" i="1">
                            <a:latin typeface="Cambria Math"/>
                          </a:rPr>
                          <m:t>𝑇𝑅𝐸𝑥</m:t>
                        </m:r>
                      </m:sub>
                    </m:sSub>
                  </m:oMath>
                </m:oMathPara>
              </a14:m>
              <a:endParaRPr lang="en-US" sz="1100"/>
            </a:p>
          </xdr:txBody>
        </xdr:sp>
      </mc:Choice>
      <mc:Fallback xmlns="">
        <xdr:sp macro="" textlink="">
          <xdr:nvSpPr>
            <xdr:cNvPr id="23" name="TextBox 22">
              <a:extLst>
                <a:ext uri="{FF2B5EF4-FFF2-40B4-BE49-F238E27FC236}">
                  <a16:creationId xmlns:a16="http://schemas.microsoft.com/office/drawing/2014/main" id="{DE6ADF36-121E-46A8-9231-4BFD2D48C28D}"/>
                </a:ext>
              </a:extLst>
            </xdr:cNvPr>
            <xdr:cNvSpPr txBox="1"/>
          </xdr:nvSpPr>
          <xdr:spPr>
            <a:xfrm>
              <a:off x="1335744" y="17391531"/>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n-US" sz="1100" b="0" i="0">
                  <a:latin typeface="Cambria Math"/>
                </a:rPr>
                <a:t>𝑇𝑅𝐸𝑥</a:t>
              </a:r>
              <a:endParaRPr lang="en-US" sz="1100"/>
            </a:p>
          </xdr:txBody>
        </xdr:sp>
      </mc:Fallback>
    </mc:AlternateContent>
    <xdr:clientData/>
  </xdr:oneCellAnchor>
  <xdr:oneCellAnchor>
    <xdr:from>
      <xdr:col>2</xdr:col>
      <xdr:colOff>412377</xdr:colOff>
      <xdr:row>40</xdr:row>
      <xdr:rowOff>62753</xdr:rowOff>
    </xdr:from>
    <xdr:ext cx="466164" cy="215153"/>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CA55B100-1A1A-4878-AE8D-CF3FF50C1A30}"/>
                </a:ext>
              </a:extLst>
            </xdr:cNvPr>
            <xdr:cNvSpPr txBox="1"/>
          </xdr:nvSpPr>
          <xdr:spPr>
            <a:xfrm>
              <a:off x="1433457" y="18716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CA55B100-1A1A-4878-AE8D-CF3FF50C1A30}"/>
                </a:ext>
              </a:extLst>
            </xdr:cNvPr>
            <xdr:cNvSpPr txBox="1"/>
          </xdr:nvSpPr>
          <xdr:spPr>
            <a:xfrm>
              <a:off x="1433457" y="1871651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430306</xdr:colOff>
      <xdr:row>41</xdr:row>
      <xdr:rowOff>62754</xdr:rowOff>
    </xdr:from>
    <xdr:ext cx="466164" cy="215153"/>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3A2A7B49-E828-4DFB-8CC8-3FB4EF5E00B5}"/>
                </a:ext>
              </a:extLst>
            </xdr:cNvPr>
            <xdr:cNvSpPr txBox="1"/>
          </xdr:nvSpPr>
          <xdr:spPr>
            <a:xfrm>
              <a:off x="1451386" y="1909751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3A2A7B49-E828-4DFB-8CC8-3FB4EF5E00B5}"/>
                </a:ext>
              </a:extLst>
            </xdr:cNvPr>
            <xdr:cNvSpPr txBox="1"/>
          </xdr:nvSpPr>
          <xdr:spPr>
            <a:xfrm>
              <a:off x="1451386" y="1909751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430306</xdr:colOff>
      <xdr:row>42</xdr:row>
      <xdr:rowOff>62755</xdr:rowOff>
    </xdr:from>
    <xdr:ext cx="466164" cy="215152"/>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1F75B465-9ADF-4A99-83EE-226F755B7A93}"/>
                </a:ext>
              </a:extLst>
            </xdr:cNvPr>
            <xdr:cNvSpPr txBox="1"/>
          </xdr:nvSpPr>
          <xdr:spPr>
            <a:xfrm>
              <a:off x="1451386" y="1947851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1F75B465-9ADF-4A99-83EE-226F755B7A93}"/>
                </a:ext>
              </a:extLst>
            </xdr:cNvPr>
            <xdr:cNvSpPr txBox="1"/>
          </xdr:nvSpPr>
          <xdr:spPr>
            <a:xfrm>
              <a:off x="1451386" y="1947851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421339</xdr:colOff>
      <xdr:row>30</xdr:row>
      <xdr:rowOff>80685</xdr:rowOff>
    </xdr:from>
    <xdr:ext cx="409792" cy="197426"/>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7BEF7053-6ED3-45B3-A5CB-4AF9665365AD}"/>
                </a:ext>
              </a:extLst>
            </xdr:cNvPr>
            <xdr:cNvSpPr txBox="1"/>
          </xdr:nvSpPr>
          <xdr:spPr>
            <a:xfrm>
              <a:off x="1442419" y="1492444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𝑣</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oMath>
                </m:oMathPara>
              </a14:m>
              <a:endParaRPr lang="en-US" sz="1600" b="0"/>
            </a:p>
          </xdr:txBody>
        </xdr:sp>
      </mc:Choice>
      <mc:Fallback xmlns="">
        <xdr:sp macro="" textlink="">
          <xdr:nvSpPr>
            <xdr:cNvPr id="27" name="TextBox 26">
              <a:extLst>
                <a:ext uri="{FF2B5EF4-FFF2-40B4-BE49-F238E27FC236}">
                  <a16:creationId xmlns:a16="http://schemas.microsoft.com/office/drawing/2014/main" id="{7BEF7053-6ED3-45B3-A5CB-4AF9665365AD}"/>
                </a:ext>
              </a:extLst>
            </xdr:cNvPr>
            <xdr:cNvSpPr txBox="1"/>
          </xdr:nvSpPr>
          <xdr:spPr>
            <a:xfrm>
              <a:off x="1442419" y="1492444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𝑣(𝑇_(𝑖,𝑗) )</a:t>
              </a:r>
              <a:endParaRPr lang="en-US" sz="1600" b="0"/>
            </a:p>
          </xdr:txBody>
        </xdr:sp>
      </mc:Fallback>
    </mc:AlternateContent>
    <xdr:clientData/>
  </xdr:oneCellAnchor>
  <xdr:oneCellAnchor>
    <xdr:from>
      <xdr:col>2</xdr:col>
      <xdr:colOff>555810</xdr:colOff>
      <xdr:row>31</xdr:row>
      <xdr:rowOff>107577</xdr:rowOff>
    </xdr:from>
    <xdr:ext cx="261162" cy="176972"/>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5698CA98-448D-4E44-93EC-B415F3DABB58}"/>
                </a:ext>
              </a:extLst>
            </xdr:cNvPr>
            <xdr:cNvSpPr txBox="1"/>
          </xdr:nvSpPr>
          <xdr:spPr>
            <a:xfrm>
              <a:off x="1576890" y="1533233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8" name="TextBox 27">
              <a:extLst>
                <a:ext uri="{FF2B5EF4-FFF2-40B4-BE49-F238E27FC236}">
                  <a16:creationId xmlns:a16="http://schemas.microsoft.com/office/drawing/2014/main" id="{5698CA98-448D-4E44-93EC-B415F3DABB58}"/>
                </a:ext>
              </a:extLst>
            </xdr:cNvPr>
            <xdr:cNvSpPr txBox="1"/>
          </xdr:nvSpPr>
          <xdr:spPr>
            <a:xfrm>
              <a:off x="1576890" y="1533233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𝑣_(1,𝑖)  </a:t>
              </a:r>
              <a:endParaRPr lang="en-US" sz="1600" b="0"/>
            </a:p>
          </xdr:txBody>
        </xdr:sp>
      </mc:Fallback>
    </mc:AlternateContent>
    <xdr:clientData/>
  </xdr:oneCellAnchor>
  <xdr:oneCellAnchor>
    <xdr:from>
      <xdr:col>2</xdr:col>
      <xdr:colOff>564774</xdr:colOff>
      <xdr:row>32</xdr:row>
      <xdr:rowOff>98613</xdr:rowOff>
    </xdr:from>
    <xdr:ext cx="264431" cy="176972"/>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xmlns="" id="{6DBBA987-D9AA-4642-8C80-C8578BC36CCA}"/>
                </a:ext>
              </a:extLst>
            </xdr:cNvPr>
            <xdr:cNvSpPr txBox="1"/>
          </xdr:nvSpPr>
          <xdr:spPr>
            <a:xfrm>
              <a:off x="1585854" y="1570437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9" name="TextBox 28">
              <a:extLst>
                <a:ext uri="{FF2B5EF4-FFF2-40B4-BE49-F238E27FC236}">
                  <a16:creationId xmlns:a16="http://schemas.microsoft.com/office/drawing/2014/main" id="{6DBBA987-D9AA-4642-8C80-C8578BC36CCA}"/>
                </a:ext>
              </a:extLst>
            </xdr:cNvPr>
            <xdr:cNvSpPr txBox="1"/>
          </xdr:nvSpPr>
          <xdr:spPr>
            <a:xfrm>
              <a:off x="1585854" y="1570437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𝑣_(2,𝑖)  </a:t>
              </a:r>
              <a:endParaRPr lang="en-US" sz="1600" b="0"/>
            </a:p>
          </xdr:txBody>
        </xdr:sp>
      </mc:Fallback>
    </mc:AlternateContent>
    <xdr:clientData/>
  </xdr:oneCellAnchor>
  <xdr:oneCellAnchor>
    <xdr:from>
      <xdr:col>2</xdr:col>
      <xdr:colOff>555809</xdr:colOff>
      <xdr:row>33</xdr:row>
      <xdr:rowOff>89649</xdr:rowOff>
    </xdr:from>
    <xdr:ext cx="264431" cy="176972"/>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02B9E8DB-D7B7-4C6C-B28A-1AEEDEAEA472}"/>
                </a:ext>
              </a:extLst>
            </xdr:cNvPr>
            <xdr:cNvSpPr txBox="1"/>
          </xdr:nvSpPr>
          <xdr:spPr>
            <a:xfrm>
              <a:off x="1576889" y="1607640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3,</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30" name="TextBox 29">
              <a:extLst>
                <a:ext uri="{FF2B5EF4-FFF2-40B4-BE49-F238E27FC236}">
                  <a16:creationId xmlns:a16="http://schemas.microsoft.com/office/drawing/2014/main" id="{02B9E8DB-D7B7-4C6C-B28A-1AEEDEAEA472}"/>
                </a:ext>
              </a:extLst>
            </xdr:cNvPr>
            <xdr:cNvSpPr txBox="1"/>
          </xdr:nvSpPr>
          <xdr:spPr>
            <a:xfrm>
              <a:off x="1576889" y="1607640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𝑣_(3,𝑖)  </a:t>
              </a:r>
              <a:endParaRPr lang="en-US" sz="1600" b="0"/>
            </a:p>
          </xdr:txBody>
        </xdr:sp>
      </mc:Fallback>
    </mc:AlternateContent>
    <xdr:clientData/>
  </xdr:oneCellAnchor>
  <xdr:twoCellAnchor>
    <xdr:from>
      <xdr:col>2</xdr:col>
      <xdr:colOff>466166</xdr:colOff>
      <xdr:row>18</xdr:row>
      <xdr:rowOff>53789</xdr:rowOff>
    </xdr:from>
    <xdr:to>
      <xdr:col>2</xdr:col>
      <xdr:colOff>735108</xdr:colOff>
      <xdr:row>18</xdr:row>
      <xdr:rowOff>340659</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xmlns="" id="{D06B8B43-D5A8-437C-AAED-A51E50BE96CD}"/>
                </a:ext>
              </a:extLst>
            </xdr:cNvPr>
            <xdr:cNvSpPr txBox="1"/>
          </xdr:nvSpPr>
          <xdr:spPr>
            <a:xfrm>
              <a:off x="1487246" y="1032554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𝑡</m:t>
                        </m:r>
                      </m:e>
                      <m:sub>
                        <m:r>
                          <a:rPr lang="en-US" sz="1200" b="0" i="1">
                            <a:latin typeface="Cambria Math" panose="02040503050406030204" pitchFamily="18" charset="0"/>
                          </a:rPr>
                          <m:t>𝑖</m:t>
                        </m:r>
                        <m:r>
                          <a:rPr lang="en-US" sz="1200" b="0" i="1">
                            <a:latin typeface="Cambria Math" panose="02040503050406030204" pitchFamily="18" charset="0"/>
                          </a:rPr>
                          <m:t>,</m:t>
                        </m:r>
                        <m:r>
                          <a:rPr lang="en-US" sz="1200" b="0" i="1">
                            <a:latin typeface="Cambria Math" panose="02040503050406030204" pitchFamily="18" charset="0"/>
                          </a:rPr>
                          <m:t>𝑗</m:t>
                        </m:r>
                      </m:sub>
                    </m:sSub>
                  </m:oMath>
                </m:oMathPara>
              </a14:m>
              <a:endParaRPr lang="en-US" sz="1600" b="0"/>
            </a:p>
          </xdr:txBody>
        </xdr:sp>
      </mc:Choice>
      <mc:Fallback xmlns="">
        <xdr:sp macro="" textlink="">
          <xdr:nvSpPr>
            <xdr:cNvPr id="31" name="TextBox 30">
              <a:extLst>
                <a:ext uri="{FF2B5EF4-FFF2-40B4-BE49-F238E27FC236}">
                  <a16:creationId xmlns:a16="http://schemas.microsoft.com/office/drawing/2014/main" id="{D06B8B43-D5A8-437C-AAED-A51E50BE96CD}"/>
                </a:ext>
              </a:extLst>
            </xdr:cNvPr>
            <xdr:cNvSpPr txBox="1"/>
          </xdr:nvSpPr>
          <xdr:spPr>
            <a:xfrm>
              <a:off x="1487246" y="1032554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200" b="0" i="0">
                  <a:latin typeface="Cambria Math" panose="02040503050406030204" pitchFamily="18" charset="0"/>
                </a:rPr>
                <a:t>𝑡_(𝑖,𝑗)</a:t>
              </a:r>
              <a:endParaRPr lang="en-US" sz="1600" b="0"/>
            </a:p>
          </xdr:txBody>
        </xdr:sp>
      </mc:Fallback>
    </mc:AlternateContent>
    <xdr:clientData/>
  </xdr:twoCellAnchor>
  <xdr:twoCellAnchor>
    <xdr:from>
      <xdr:col>2</xdr:col>
      <xdr:colOff>475131</xdr:colOff>
      <xdr:row>19</xdr:row>
      <xdr:rowOff>44825</xdr:rowOff>
    </xdr:from>
    <xdr:to>
      <xdr:col>2</xdr:col>
      <xdr:colOff>744073</xdr:colOff>
      <xdr:row>19</xdr:row>
      <xdr:rowOff>331695</xdr:rowOff>
    </xdr:to>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75349E2A-7285-4EF8-A575-333B1728B472}"/>
                </a:ext>
              </a:extLst>
            </xdr:cNvPr>
            <xdr:cNvSpPr txBox="1"/>
          </xdr:nvSpPr>
          <xdr:spPr>
            <a:xfrm>
              <a:off x="1496211" y="1069758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l-GR" sz="1100" b="0" i="1">
                        <a:solidFill>
                          <a:schemeClr val="tx1"/>
                        </a:solidFill>
                        <a:effectLst/>
                        <a:latin typeface="Cambria Math" panose="02040503050406030204" pitchFamily="18" charset="0"/>
                        <a:ea typeface="+mn-ea"/>
                        <a:cs typeface="+mn-cs"/>
                      </a:rPr>
                      <m:t>τ</m:t>
                    </m:r>
                  </m:oMath>
                </m:oMathPara>
              </a14:m>
              <a:endParaRPr lang="en-US" sz="1600" b="0"/>
            </a:p>
          </xdr:txBody>
        </xdr:sp>
      </mc:Choice>
      <mc:Fallback xmlns="">
        <xdr:sp macro="" textlink="">
          <xdr:nvSpPr>
            <xdr:cNvPr id="32" name="TextBox 31">
              <a:extLst>
                <a:ext uri="{FF2B5EF4-FFF2-40B4-BE49-F238E27FC236}">
                  <a16:creationId xmlns:a16="http://schemas.microsoft.com/office/drawing/2014/main" id="{75349E2A-7285-4EF8-A575-333B1728B472}"/>
                </a:ext>
              </a:extLst>
            </xdr:cNvPr>
            <xdr:cNvSpPr txBox="1"/>
          </xdr:nvSpPr>
          <xdr:spPr>
            <a:xfrm>
              <a:off x="1496211" y="1069758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mn-ea"/>
                  <a:cs typeface="+mn-cs"/>
                </a:rPr>
                <a:t>τ</a:t>
              </a:r>
              <a:endParaRPr lang="en-US" sz="1600" b="0"/>
            </a:p>
          </xdr:txBody>
        </xdr:sp>
      </mc:Fallback>
    </mc:AlternateContent>
    <xdr:clientData/>
  </xdr:twoCellAnchor>
  <xdr:twoCellAnchor>
    <xdr:from>
      <xdr:col>2</xdr:col>
      <xdr:colOff>456030</xdr:colOff>
      <xdr:row>8</xdr:row>
      <xdr:rowOff>84969</xdr:rowOff>
    </xdr:from>
    <xdr:to>
      <xdr:col>2</xdr:col>
      <xdr:colOff>767107</xdr:colOff>
      <xdr:row>8</xdr:row>
      <xdr:rowOff>291156</xdr:rowOff>
    </xdr:to>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6A894182-A48D-4E4F-863A-038D4BFFBDDC}"/>
                </a:ext>
              </a:extLst>
            </xdr:cNvPr>
            <xdr:cNvSpPr txBox="1"/>
          </xdr:nvSpPr>
          <xdr:spPr>
            <a:xfrm>
              <a:off x="1477110" y="616572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3" name="TextBox 32">
              <a:extLst>
                <a:ext uri="{FF2B5EF4-FFF2-40B4-BE49-F238E27FC236}">
                  <a16:creationId xmlns:a16="http://schemas.microsoft.com/office/drawing/2014/main" id="{6A894182-A48D-4E4F-863A-038D4BFFBDDC}"/>
                </a:ext>
              </a:extLst>
            </xdr:cNvPr>
            <xdr:cNvSpPr txBox="1"/>
          </xdr:nvSpPr>
          <xdr:spPr>
            <a:xfrm>
              <a:off x="1477110" y="616572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〖𝑆𝐺〗_𝑖</a:t>
              </a:r>
              <a:endParaRPr lang="en-US" sz="1600" b="0"/>
            </a:p>
          </xdr:txBody>
        </xdr:sp>
      </mc:Fallback>
    </mc:AlternateContent>
    <xdr:clientData/>
  </xdr:two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xmlns="" id="{5D3E90EC-FF71-415D-9B0F-A7F8EF021B0A}"/>
                </a:ext>
              </a:extLst>
            </xdr:cNvPr>
            <xdr:cNvSpPr txBox="1"/>
          </xdr:nvSpPr>
          <xdr:spPr>
            <a:xfrm>
              <a:off x="9169102" y="1150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38" name="TextBox 37">
              <a:extLst>
                <a:ext uri="{FF2B5EF4-FFF2-40B4-BE49-F238E27FC236}">
                  <a16:creationId xmlns:a16="http://schemas.microsoft.com/office/drawing/2014/main" id="{5D3E90EC-FF71-415D-9B0F-A7F8EF021B0A}"/>
                </a:ext>
              </a:extLst>
            </xdr:cNvPr>
            <xdr:cNvSpPr txBox="1"/>
          </xdr:nvSpPr>
          <xdr:spPr>
            <a:xfrm>
              <a:off x="9169102" y="1150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oneCellAnchor>
    <xdr:from>
      <xdr:col>2</xdr:col>
      <xdr:colOff>493059</xdr:colOff>
      <xdr:row>21</xdr:row>
      <xdr:rowOff>89647</xdr:rowOff>
    </xdr:from>
    <xdr:ext cx="242374" cy="176972"/>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xmlns="" id="{D376AED2-6080-454A-9C1A-ECE8FC57D2DC}"/>
                </a:ext>
              </a:extLst>
            </xdr:cNvPr>
            <xdr:cNvSpPr txBox="1"/>
          </xdr:nvSpPr>
          <xdr:spPr>
            <a:xfrm>
              <a:off x="1514139" y="1150440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Sub>
                  </m:oMath>
                </m:oMathPara>
              </a14:m>
              <a:endParaRPr lang="en-US" sz="1100" b="0" i="1"/>
            </a:p>
          </xdr:txBody>
        </xdr:sp>
      </mc:Choice>
      <mc:Fallback xmlns="">
        <xdr:sp macro="" textlink="">
          <xdr:nvSpPr>
            <xdr:cNvPr id="40" name="TextBox 39">
              <a:extLst>
                <a:ext uri="{FF2B5EF4-FFF2-40B4-BE49-F238E27FC236}">
                  <a16:creationId xmlns:a16="http://schemas.microsoft.com/office/drawing/2014/main" id="{D376AED2-6080-454A-9C1A-ECE8FC57D2DC}"/>
                </a:ext>
              </a:extLst>
            </xdr:cNvPr>
            <xdr:cNvSpPr txBox="1"/>
          </xdr:nvSpPr>
          <xdr:spPr>
            <a:xfrm>
              <a:off x="1514139" y="1150440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𝑎_(𝑖,𝑘)</a:t>
              </a:r>
              <a:endParaRPr lang="en-US" sz="1100" b="0" i="1"/>
            </a:p>
          </xdr:txBody>
        </xdr:sp>
      </mc:Fallback>
    </mc:AlternateContent>
    <xdr:clientData/>
  </xdr:oneCellAnchor>
  <xdr:oneCellAnchor>
    <xdr:from>
      <xdr:col>2</xdr:col>
      <xdr:colOff>493059</xdr:colOff>
      <xdr:row>22</xdr:row>
      <xdr:rowOff>98612</xdr:rowOff>
    </xdr:from>
    <xdr:ext cx="235321" cy="176972"/>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xmlns="" id="{A4F92984-3668-4D3F-A21A-6DC2C9C6A00F}"/>
                </a:ext>
              </a:extLst>
            </xdr:cNvPr>
            <xdr:cNvSpPr txBox="1"/>
          </xdr:nvSpPr>
          <xdr:spPr>
            <a:xfrm>
              <a:off x="1514139" y="1189437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41" name="TextBox 40">
              <a:extLst>
                <a:ext uri="{FF2B5EF4-FFF2-40B4-BE49-F238E27FC236}">
                  <a16:creationId xmlns:a16="http://schemas.microsoft.com/office/drawing/2014/main" id="{A4F92984-3668-4D3F-A21A-6DC2C9C6A00F}"/>
                </a:ext>
              </a:extLst>
            </xdr:cNvPr>
            <xdr:cNvSpPr txBox="1"/>
          </xdr:nvSpPr>
          <xdr:spPr>
            <a:xfrm>
              <a:off x="1514139" y="1189437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𝑏_(𝑖,𝑘)</a:t>
              </a:r>
              <a:endParaRPr lang="en-US" sz="1100" b="0" i="1"/>
            </a:p>
          </xdr:txBody>
        </xdr:sp>
      </mc:Fallback>
    </mc:AlternateContent>
    <xdr:clientData/>
  </xdr:oneCellAnchor>
  <xdr:oneCellAnchor>
    <xdr:from>
      <xdr:col>2</xdr:col>
      <xdr:colOff>475130</xdr:colOff>
      <xdr:row>23</xdr:row>
      <xdr:rowOff>98611</xdr:rowOff>
    </xdr:from>
    <xdr:ext cx="225190" cy="176972"/>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xmlns="" id="{D578E6B6-8F78-412F-81DF-097DA3056CFD}"/>
                </a:ext>
              </a:extLst>
            </xdr:cNvPr>
            <xdr:cNvSpPr txBox="1"/>
          </xdr:nvSpPr>
          <xdr:spPr>
            <a:xfrm>
              <a:off x="1496210" y="1227537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42" name="TextBox 41">
              <a:extLst>
                <a:ext uri="{FF2B5EF4-FFF2-40B4-BE49-F238E27FC236}">
                  <a16:creationId xmlns:a16="http://schemas.microsoft.com/office/drawing/2014/main" id="{D578E6B6-8F78-412F-81DF-097DA3056CFD}"/>
                </a:ext>
              </a:extLst>
            </xdr:cNvPr>
            <xdr:cNvSpPr txBox="1"/>
          </xdr:nvSpPr>
          <xdr:spPr>
            <a:xfrm>
              <a:off x="1496210" y="1227537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𝑐_(𝑖,𝑘)</a:t>
              </a:r>
              <a:endParaRPr lang="en-US" sz="1100" b="0" i="1"/>
            </a:p>
          </xdr:txBody>
        </xdr:sp>
      </mc:Fallback>
    </mc:AlternateContent>
    <xdr:clientData/>
  </xdr:oneCellAnchor>
  <xdr:oneCellAnchor>
    <xdr:from>
      <xdr:col>2</xdr:col>
      <xdr:colOff>510988</xdr:colOff>
      <xdr:row>15</xdr:row>
      <xdr:rowOff>80682</xdr:rowOff>
    </xdr:from>
    <xdr:ext cx="166071" cy="172227"/>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xmlns="" id="{A1E4AEA2-A30C-40F0-9FDE-82F8762CBA79}"/>
                </a:ext>
              </a:extLst>
            </xdr:cNvPr>
            <xdr:cNvSpPr txBox="1"/>
          </xdr:nvSpPr>
          <xdr:spPr>
            <a:xfrm>
              <a:off x="1532068" y="920944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0</m:t>
                        </m:r>
                      </m:sub>
                    </m:sSub>
                  </m:oMath>
                </m:oMathPara>
              </a14:m>
              <a:endParaRPr lang="en-US" sz="1100" b="0" i="1"/>
            </a:p>
          </xdr:txBody>
        </xdr:sp>
      </mc:Choice>
      <mc:Fallback xmlns="">
        <xdr:sp macro="" textlink="">
          <xdr:nvSpPr>
            <xdr:cNvPr id="43" name="TextBox 42">
              <a:extLst>
                <a:ext uri="{FF2B5EF4-FFF2-40B4-BE49-F238E27FC236}">
                  <a16:creationId xmlns:a16="http://schemas.microsoft.com/office/drawing/2014/main" id="{A1E4AEA2-A30C-40F0-9FDE-82F8762CBA79}"/>
                </a:ext>
              </a:extLst>
            </xdr:cNvPr>
            <xdr:cNvSpPr txBox="1"/>
          </xdr:nvSpPr>
          <xdr:spPr>
            <a:xfrm>
              <a:off x="1532068" y="920944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𝑇_0</a:t>
              </a:r>
              <a:endParaRPr lang="en-US" sz="1100" b="0" i="1"/>
            </a:p>
          </xdr:txBody>
        </xdr:sp>
      </mc:Fallback>
    </mc:AlternateContent>
    <xdr:clientData/>
  </xdr:oneCellAnchor>
  <xdr:oneCellAnchor>
    <xdr:from>
      <xdr:col>2</xdr:col>
      <xdr:colOff>331693</xdr:colOff>
      <xdr:row>7</xdr:row>
      <xdr:rowOff>53787</xdr:rowOff>
    </xdr:from>
    <xdr:ext cx="510989" cy="304800"/>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xmlns="" id="{A88080BF-72D3-47BB-B13E-7C4B21C679B3}"/>
                </a:ext>
              </a:extLst>
            </xdr:cNvPr>
            <xdr:cNvSpPr txBox="1"/>
          </xdr:nvSpPr>
          <xdr:spPr>
            <a:xfrm>
              <a:off x="1352773" y="575354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100"/>
            </a:p>
          </xdr:txBody>
        </xdr:sp>
      </mc:Choice>
      <mc:Fallback xmlns="">
        <xdr:sp macro="" textlink="">
          <xdr:nvSpPr>
            <xdr:cNvPr id="44" name="TextBox 43">
              <a:extLst>
                <a:ext uri="{FF2B5EF4-FFF2-40B4-BE49-F238E27FC236}">
                  <a16:creationId xmlns:a16="http://schemas.microsoft.com/office/drawing/2014/main" id="{A88080BF-72D3-47BB-B13E-7C4B21C679B3}"/>
                </a:ext>
              </a:extLst>
            </xdr:cNvPr>
            <xdr:cNvSpPr txBox="1"/>
          </xdr:nvSpPr>
          <xdr:spPr>
            <a:xfrm>
              <a:off x="1352773" y="575354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331694</xdr:colOff>
      <xdr:row>6</xdr:row>
      <xdr:rowOff>53788</xdr:rowOff>
    </xdr:from>
    <xdr:ext cx="510989" cy="304800"/>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CFEAE45D-3576-4014-983B-07746DBA72C7}"/>
                </a:ext>
              </a:extLst>
            </xdr:cNvPr>
            <xdr:cNvSpPr txBox="1"/>
          </xdr:nvSpPr>
          <xdr:spPr>
            <a:xfrm>
              <a:off x="1352774" y="5372548"/>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45" name="TextBox 44">
              <a:extLst>
                <a:ext uri="{FF2B5EF4-FFF2-40B4-BE49-F238E27FC236}">
                  <a16:creationId xmlns:a16="http://schemas.microsoft.com/office/drawing/2014/main" id="{CFEAE45D-3576-4014-983B-07746DBA72C7}"/>
                </a:ext>
              </a:extLst>
            </xdr:cNvPr>
            <xdr:cNvSpPr txBox="1"/>
          </xdr:nvSpPr>
          <xdr:spPr>
            <a:xfrm>
              <a:off x="1352774" y="5372548"/>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2</xdr:col>
      <xdr:colOff>453615</xdr:colOff>
      <xdr:row>24</xdr:row>
      <xdr:rowOff>89647</xdr:rowOff>
    </xdr:from>
    <xdr:ext cx="398032" cy="215153"/>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xmlns="" id="{5F3B1AC3-EF31-4077-A473-71A36B716AC1}"/>
                </a:ext>
              </a:extLst>
            </xdr:cNvPr>
            <xdr:cNvSpPr txBox="1"/>
          </xdr:nvSpPr>
          <xdr:spPr>
            <a:xfrm>
              <a:off x="1474695" y="1264740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m:rPr>
                            <m:sty m:val="p"/>
                          </m:rPr>
                          <a:rPr lang="el-GR" sz="1100" b="0" i="1">
                            <a:solidFill>
                              <a:schemeClr val="tx1"/>
                            </a:solidFill>
                            <a:effectLst/>
                            <a:latin typeface="Cambria Math" panose="02040503050406030204" pitchFamily="18" charset="0"/>
                            <a:ea typeface="+mn-ea"/>
                            <a:cs typeface="+mn-cs"/>
                          </a:rPr>
                          <m:t>η</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6" name="TextBox 45">
              <a:extLst>
                <a:ext uri="{FF2B5EF4-FFF2-40B4-BE49-F238E27FC236}">
                  <a16:creationId xmlns:a16="http://schemas.microsoft.com/office/drawing/2014/main" id="{5F3B1AC3-EF31-4077-A473-71A36B716AC1}"/>
                </a:ext>
              </a:extLst>
            </xdr:cNvPr>
            <xdr:cNvSpPr txBox="1"/>
          </xdr:nvSpPr>
          <xdr:spPr>
            <a:xfrm>
              <a:off x="1474695" y="1264740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mn-ea"/>
                  <a:cs typeface="+mn-cs"/>
                </a:rPr>
                <a:t>𝑉_</a:t>
              </a:r>
              <a:r>
                <a:rPr lang="el-GR" sz="1100" b="0" i="0">
                  <a:solidFill>
                    <a:schemeClr val="tx1"/>
                  </a:solidFill>
                  <a:effectLst/>
                  <a:latin typeface="Cambria Math" panose="02040503050406030204" pitchFamily="18" charset="0"/>
                  <a:ea typeface="+mn-ea"/>
                  <a:cs typeface="+mn-cs"/>
                </a:rPr>
                <a:t>η</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466165</xdr:colOff>
      <xdr:row>25</xdr:row>
      <xdr:rowOff>89646</xdr:rowOff>
    </xdr:from>
    <xdr:ext cx="331694" cy="197224"/>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xmlns="" id="{EC974FF6-23A8-4626-A435-E0B02AFCA753}"/>
                </a:ext>
              </a:extLst>
            </xdr:cNvPr>
            <xdr:cNvSpPr txBox="1"/>
          </xdr:nvSpPr>
          <xdr:spPr>
            <a:xfrm>
              <a:off x="1487245" y="1302840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7" name="TextBox 46">
              <a:extLst>
                <a:ext uri="{FF2B5EF4-FFF2-40B4-BE49-F238E27FC236}">
                  <a16:creationId xmlns:a16="http://schemas.microsoft.com/office/drawing/2014/main" id="{EC974FF6-23A8-4626-A435-E0B02AFCA753}"/>
                </a:ext>
              </a:extLst>
            </xdr:cNvPr>
            <xdr:cNvSpPr txBox="1"/>
          </xdr:nvSpPr>
          <xdr:spPr>
            <a:xfrm>
              <a:off x="1487245" y="1302840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283286</xdr:colOff>
      <xdr:row>26</xdr:row>
      <xdr:rowOff>44824</xdr:rowOff>
    </xdr:from>
    <xdr:ext cx="738691" cy="268941"/>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xmlns="" id="{760C5E3D-D0F7-4D68-AAFE-8E57F8CBC1D6}"/>
                </a:ext>
              </a:extLst>
            </xdr:cNvPr>
            <xdr:cNvSpPr txBox="1"/>
          </xdr:nvSpPr>
          <xdr:spPr>
            <a:xfrm>
              <a:off x="1304366" y="1336458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8" name="TextBox 47">
              <a:extLst>
                <a:ext uri="{FF2B5EF4-FFF2-40B4-BE49-F238E27FC236}">
                  <a16:creationId xmlns:a16="http://schemas.microsoft.com/office/drawing/2014/main" id="{760C5E3D-D0F7-4D68-AAFE-8E57F8CBC1D6}"/>
                </a:ext>
              </a:extLst>
            </xdr:cNvPr>
            <xdr:cNvSpPr txBox="1"/>
          </xdr:nvSpPr>
          <xdr:spPr>
            <a:xfrm>
              <a:off x="1304366" y="1336458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295835</xdr:colOff>
      <xdr:row>27</xdr:row>
      <xdr:rowOff>107576</xdr:rowOff>
    </xdr:from>
    <xdr:ext cx="672354" cy="197224"/>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xmlns="" id="{189F2134-B0CA-4DE8-830C-F9406687D646}"/>
                </a:ext>
              </a:extLst>
            </xdr:cNvPr>
            <xdr:cNvSpPr txBox="1"/>
          </xdr:nvSpPr>
          <xdr:spPr>
            <a:xfrm>
              <a:off x="1316915" y="1380833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9" name="TextBox 48">
              <a:extLst>
                <a:ext uri="{FF2B5EF4-FFF2-40B4-BE49-F238E27FC236}">
                  <a16:creationId xmlns:a16="http://schemas.microsoft.com/office/drawing/2014/main" id="{189F2134-B0CA-4DE8-830C-F9406687D646}"/>
                </a:ext>
              </a:extLst>
            </xdr:cNvPr>
            <xdr:cNvSpPr txBox="1"/>
          </xdr:nvSpPr>
          <xdr:spPr>
            <a:xfrm>
              <a:off x="1316915" y="1380833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twoCellAnchor editAs="oneCell">
    <xdr:from>
      <xdr:col>7</xdr:col>
      <xdr:colOff>332719</xdr:colOff>
      <xdr:row>21</xdr:row>
      <xdr:rowOff>188259</xdr:rowOff>
    </xdr:from>
    <xdr:to>
      <xdr:col>15</xdr:col>
      <xdr:colOff>251076</xdr:colOff>
      <xdr:row>27</xdr:row>
      <xdr:rowOff>161365</xdr:rowOff>
    </xdr:to>
    <xdr:pic>
      <xdr:nvPicPr>
        <xdr:cNvPr id="50" name="Picture 49">
          <a:extLst>
            <a:ext uri="{FF2B5EF4-FFF2-40B4-BE49-F238E27FC236}">
              <a16:creationId xmlns:a16="http://schemas.microsoft.com/office/drawing/2014/main" xmlns="" id="{8866FD4B-1BBD-43B1-9920-37D5123F77D9}"/>
            </a:ext>
          </a:extLst>
        </xdr:cNvPr>
        <xdr:cNvPicPr>
          <a:picLocks noChangeAspect="1"/>
        </xdr:cNvPicPr>
      </xdr:nvPicPr>
      <xdr:blipFill>
        <a:blip xmlns:r="http://schemas.openxmlformats.org/officeDocument/2006/relationships" r:embed="rId7"/>
        <a:stretch>
          <a:fillRect/>
        </a:stretch>
      </xdr:blipFill>
      <xdr:spPr>
        <a:xfrm>
          <a:off x="9712939" y="11603019"/>
          <a:ext cx="4795157" cy="2259106"/>
        </a:xfrm>
        <a:prstGeom prst="rect">
          <a:avLst/>
        </a:prstGeom>
      </xdr:spPr>
    </xdr:pic>
    <xdr:clientData/>
  </xdr:twoCellAnchor>
  <xdr:oneCellAnchor>
    <xdr:from>
      <xdr:col>2</xdr:col>
      <xdr:colOff>530087</xdr:colOff>
      <xdr:row>9</xdr:row>
      <xdr:rowOff>99392</xdr:rowOff>
    </xdr:from>
    <xdr:ext cx="156773"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xmlns="" id="{7369838A-6A76-41BB-B33A-32F56C107B23}"/>
                </a:ext>
              </a:extLst>
            </xdr:cNvPr>
            <xdr:cNvSpPr txBox="1"/>
          </xdr:nvSpPr>
          <xdr:spPr>
            <a:xfrm>
              <a:off x="1551167" y="694215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52" name="TextBox 51">
              <a:extLst>
                <a:ext uri="{FF2B5EF4-FFF2-40B4-BE49-F238E27FC236}">
                  <a16:creationId xmlns:a16="http://schemas.microsoft.com/office/drawing/2014/main" id="{7369838A-6A76-41BB-B33A-32F56C107B23}"/>
                </a:ext>
              </a:extLst>
            </xdr:cNvPr>
            <xdr:cNvSpPr txBox="1"/>
          </xdr:nvSpPr>
          <xdr:spPr>
            <a:xfrm>
              <a:off x="1551167" y="694215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𝑍_𝑖</a:t>
              </a:r>
              <a:endParaRPr lang="en-US" sz="1100" b="0" i="1"/>
            </a:p>
          </xdr:txBody>
        </xdr:sp>
      </mc:Fallback>
    </mc:AlternateContent>
    <xdr:clientData/>
  </xdr:oneCellAnchor>
  <xdr:oneCellAnchor>
    <xdr:from>
      <xdr:col>2</xdr:col>
      <xdr:colOff>520148</xdr:colOff>
      <xdr:row>10</xdr:row>
      <xdr:rowOff>99390</xdr:rowOff>
    </xdr:from>
    <xdr:ext cx="163827" cy="17222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xmlns="" id="{5A63CAD0-F283-4235-B731-2F1815D39CF8}"/>
                </a:ext>
              </a:extLst>
            </xdr:cNvPr>
            <xdr:cNvSpPr txBox="1"/>
          </xdr:nvSpPr>
          <xdr:spPr>
            <a:xfrm>
              <a:off x="1541228" y="732315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i="1">
                            <a:latin typeface="Cambria Math" panose="02040503050406030204" pitchFamily="18" charset="0"/>
                          </a:rPr>
                        </m:ctrlPr>
                      </m:sSubSupPr>
                      <m:e>
                        <m:r>
                          <a:rPr lang="en-US" sz="1100" b="0" i="1">
                            <a:latin typeface="Cambria Math" panose="02040503050406030204" pitchFamily="18" charset="0"/>
                          </a:rPr>
                          <m:t>𝑍</m:t>
                        </m:r>
                      </m:e>
                      <m:sub>
                        <m:r>
                          <a:rPr lang="en-US" sz="1100" b="0" i="1">
                            <a:latin typeface="Cambria Math" panose="02040503050406030204" pitchFamily="18" charset="0"/>
                          </a:rPr>
                          <m:t>𝑖</m:t>
                        </m:r>
                      </m:sub>
                      <m:sup>
                        <m:r>
                          <a:rPr lang="en-US" sz="1100" b="0" i="1">
                            <a:latin typeface="Cambria Math" panose="02040503050406030204" pitchFamily="18" charset="0"/>
                          </a:rPr>
                          <m:t>′</m:t>
                        </m:r>
                      </m:sup>
                    </m:sSubSup>
                  </m:oMath>
                </m:oMathPara>
              </a14:m>
              <a:endParaRPr lang="en-US" sz="1100"/>
            </a:p>
          </xdr:txBody>
        </xdr:sp>
      </mc:Choice>
      <mc:Fallback xmlns="">
        <xdr:sp macro="" textlink="">
          <xdr:nvSpPr>
            <xdr:cNvPr id="53" name="TextBox 52">
              <a:extLst>
                <a:ext uri="{FF2B5EF4-FFF2-40B4-BE49-F238E27FC236}">
                  <a16:creationId xmlns:a16="http://schemas.microsoft.com/office/drawing/2014/main" id="{5A63CAD0-F283-4235-B731-2F1815D39CF8}"/>
                </a:ext>
              </a:extLst>
            </xdr:cNvPr>
            <xdr:cNvSpPr txBox="1"/>
          </xdr:nvSpPr>
          <xdr:spPr>
            <a:xfrm>
              <a:off x="1541228" y="732315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𝑍_𝑖^′</a:t>
              </a:r>
              <a:endParaRPr lang="en-US" sz="1100"/>
            </a:p>
          </xdr:txBody>
        </xdr:sp>
      </mc:Fallback>
    </mc:AlternateContent>
    <xdr:clientData/>
  </xdr:oneCellAnchor>
  <xdr:oneCellAnchor>
    <xdr:from>
      <xdr:col>2</xdr:col>
      <xdr:colOff>404192</xdr:colOff>
      <xdr:row>39</xdr:row>
      <xdr:rowOff>46382</xdr:rowOff>
    </xdr:from>
    <xdr:ext cx="466164" cy="215153"/>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xmlns="" id="{83322A55-037B-464C-BB33-15DC7277A6D6}"/>
                </a:ext>
              </a:extLst>
            </xdr:cNvPr>
            <xdr:cNvSpPr txBox="1"/>
          </xdr:nvSpPr>
          <xdr:spPr>
            <a:xfrm>
              <a:off x="1425272" y="1831914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54" name="TextBox 53">
              <a:extLst>
                <a:ext uri="{FF2B5EF4-FFF2-40B4-BE49-F238E27FC236}">
                  <a16:creationId xmlns:a16="http://schemas.microsoft.com/office/drawing/2014/main" id="{83322A55-037B-464C-BB33-15DC7277A6D6}"/>
                </a:ext>
              </a:extLst>
            </xdr:cNvPr>
            <xdr:cNvSpPr txBox="1"/>
          </xdr:nvSpPr>
          <xdr:spPr>
            <a:xfrm>
              <a:off x="1425272" y="1831914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2</xdr:col>
      <xdr:colOff>357808</xdr:colOff>
      <xdr:row>17</xdr:row>
      <xdr:rowOff>59635</xdr:rowOff>
    </xdr:from>
    <xdr:ext cx="493059" cy="293034"/>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xmlns="" id="{5E049A9B-746A-4A4A-9F17-384637F53AA9}"/>
                </a:ext>
              </a:extLst>
            </xdr:cNvPr>
            <xdr:cNvSpPr txBox="1"/>
          </xdr:nvSpPr>
          <xdr:spPr>
            <a:xfrm>
              <a:off x="1378888" y="995039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56" name="TextBox 55">
              <a:extLst>
                <a:ext uri="{FF2B5EF4-FFF2-40B4-BE49-F238E27FC236}">
                  <a16:creationId xmlns:a16="http://schemas.microsoft.com/office/drawing/2014/main" id="{5E049A9B-746A-4A4A-9F17-384637F53AA9}"/>
                </a:ext>
              </a:extLst>
            </xdr:cNvPr>
            <xdr:cNvSpPr txBox="1"/>
          </xdr:nvSpPr>
          <xdr:spPr>
            <a:xfrm>
              <a:off x="1378888" y="995039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𝑇_(𝑎,𝑖,𝑗)</a:t>
              </a:r>
              <a:endParaRPr lang="en-US" sz="1100" i="1"/>
            </a:p>
          </xdr:txBody>
        </xdr:sp>
      </mc:Fallback>
    </mc:AlternateContent>
    <xdr:clientData/>
  </xdr:oneCellAnchor>
  <xdr:twoCellAnchor>
    <xdr:from>
      <xdr:col>2</xdr:col>
      <xdr:colOff>175260</xdr:colOff>
      <xdr:row>14</xdr:row>
      <xdr:rowOff>38101</xdr:rowOff>
    </xdr:from>
    <xdr:to>
      <xdr:col>2</xdr:col>
      <xdr:colOff>1097280</xdr:colOff>
      <xdr:row>14</xdr:row>
      <xdr:rowOff>274321</xdr:rowOff>
    </xdr:to>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xmlns="" id="{1ABAA7CB-32E6-4762-B841-377C45E498FD}"/>
                </a:ext>
              </a:extLst>
            </xdr:cNvPr>
            <xdr:cNvSpPr txBox="1"/>
          </xdr:nvSpPr>
          <xdr:spPr>
            <a:xfrm>
              <a:off x="1196340" y="878586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600" b="0"/>
            </a:p>
          </xdr:txBody>
        </xdr:sp>
      </mc:Choice>
      <mc:Fallback xmlns="">
        <xdr:sp macro="" textlink="">
          <xdr:nvSpPr>
            <xdr:cNvPr id="57" name="TextBox 56">
              <a:extLst>
                <a:ext uri="{FF2B5EF4-FFF2-40B4-BE49-F238E27FC236}">
                  <a16:creationId xmlns:a16="http://schemas.microsoft.com/office/drawing/2014/main" id="{1ABAA7CB-32E6-4762-B841-377C45E498FD}"/>
                </a:ext>
              </a:extLst>
            </xdr:cNvPr>
            <xdr:cNvSpPr txBox="1"/>
          </xdr:nvSpPr>
          <xdr:spPr>
            <a:xfrm>
              <a:off x="1196340" y="878586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2</xdr:col>
      <xdr:colOff>350520</xdr:colOff>
      <xdr:row>43</xdr:row>
      <xdr:rowOff>106680</xdr:rowOff>
    </xdr:from>
    <xdr:ext cx="412934" cy="182294"/>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xmlns="" id="{53125F65-C20E-4B3C-A14A-61EB3F9AE01B}"/>
                </a:ext>
              </a:extLst>
            </xdr:cNvPr>
            <xdr:cNvSpPr txBox="1"/>
          </xdr:nvSpPr>
          <xdr:spPr>
            <a:xfrm>
              <a:off x="1371600" y="1990344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8" name="TextBox 57">
              <a:extLst>
                <a:ext uri="{FF2B5EF4-FFF2-40B4-BE49-F238E27FC236}">
                  <a16:creationId xmlns:a16="http://schemas.microsoft.com/office/drawing/2014/main" id="{53125F65-C20E-4B3C-A14A-61EB3F9AE01B}"/>
                </a:ext>
              </a:extLst>
            </xdr:cNvPr>
            <xdr:cNvSpPr txBox="1"/>
          </xdr:nvSpPr>
          <xdr:spPr>
            <a:xfrm>
              <a:off x="1371600" y="1990344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𝑇_(𝑝,𝑚𝑎𝑥)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350520</xdr:colOff>
      <xdr:row>44</xdr:row>
      <xdr:rowOff>106680</xdr:rowOff>
    </xdr:from>
    <xdr:ext cx="410369" cy="165366"/>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xmlns="" id="{F15D4F95-C20C-470B-87D9-9D60EB966C1B}"/>
                </a:ext>
              </a:extLst>
            </xdr:cNvPr>
            <xdr:cNvSpPr txBox="1"/>
          </xdr:nvSpPr>
          <xdr:spPr>
            <a:xfrm>
              <a:off x="1371600" y="2028444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9" name="TextBox 58">
              <a:extLst>
                <a:ext uri="{FF2B5EF4-FFF2-40B4-BE49-F238E27FC236}">
                  <a16:creationId xmlns:a16="http://schemas.microsoft.com/office/drawing/2014/main" id="{F15D4F95-C20C-470B-87D9-9D60EB966C1B}"/>
                </a:ext>
              </a:extLst>
            </xdr:cNvPr>
            <xdr:cNvSpPr txBox="1"/>
          </xdr:nvSpPr>
          <xdr:spPr>
            <a:xfrm>
              <a:off x="1371600" y="2028444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396240</xdr:colOff>
      <xdr:row>45</xdr:row>
      <xdr:rowOff>144780</xdr:rowOff>
    </xdr:from>
    <xdr:ext cx="332655" cy="165366"/>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xmlns="" id="{A823BA6A-D9CC-4889-AE46-247E73D46FC4}"/>
                </a:ext>
              </a:extLst>
            </xdr:cNvPr>
            <xdr:cNvSpPr txBox="1"/>
          </xdr:nvSpPr>
          <xdr:spPr>
            <a:xfrm>
              <a:off x="1417320" y="2070354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60" name="TextBox 59">
              <a:extLst>
                <a:ext uri="{FF2B5EF4-FFF2-40B4-BE49-F238E27FC236}">
                  <a16:creationId xmlns:a16="http://schemas.microsoft.com/office/drawing/2014/main" id="{A823BA6A-D9CC-4889-AE46-247E73D46FC4}"/>
                </a:ext>
              </a:extLst>
            </xdr:cNvPr>
            <xdr:cNvSpPr txBox="1"/>
          </xdr:nvSpPr>
          <xdr:spPr>
            <a:xfrm>
              <a:off x="1417320" y="2070354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548640</xdr:colOff>
      <xdr:row>34</xdr:row>
      <xdr:rowOff>60960</xdr:rowOff>
    </xdr:from>
    <xdr:ext cx="229294" cy="182294"/>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xmlns="" id="{C1DC72E7-2CE7-4EB2-84FA-4FE08210C9B5}"/>
                </a:ext>
              </a:extLst>
            </xdr:cNvPr>
            <xdr:cNvSpPr txBox="1"/>
          </xdr:nvSpPr>
          <xdr:spPr>
            <a:xfrm>
              <a:off x="1569720" y="1642872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1,</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1" name="TextBox 60">
              <a:extLst>
                <a:ext uri="{FF2B5EF4-FFF2-40B4-BE49-F238E27FC236}">
                  <a16:creationId xmlns:a16="http://schemas.microsoft.com/office/drawing/2014/main" id="{C1DC72E7-2CE7-4EB2-84FA-4FE08210C9B5}"/>
                </a:ext>
              </a:extLst>
            </xdr:cNvPr>
            <xdr:cNvSpPr txBox="1"/>
          </xdr:nvSpPr>
          <xdr:spPr>
            <a:xfrm>
              <a:off x="1569720" y="1642872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𝑣_(1,𝑖)^′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533400</xdr:colOff>
      <xdr:row>35</xdr:row>
      <xdr:rowOff>68580</xdr:rowOff>
    </xdr:from>
    <xdr:ext cx="232564" cy="182294"/>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xmlns="" id="{70B16BA2-909D-4E29-A492-980E49E5BB5C}"/>
                </a:ext>
              </a:extLst>
            </xdr:cNvPr>
            <xdr:cNvSpPr txBox="1"/>
          </xdr:nvSpPr>
          <xdr:spPr>
            <a:xfrm>
              <a:off x="1554480" y="1681734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2" name="TextBox 61">
              <a:extLst>
                <a:ext uri="{FF2B5EF4-FFF2-40B4-BE49-F238E27FC236}">
                  <a16:creationId xmlns:a16="http://schemas.microsoft.com/office/drawing/2014/main" id="{70B16BA2-909D-4E29-A492-980E49E5BB5C}"/>
                </a:ext>
              </a:extLst>
            </xdr:cNvPr>
            <xdr:cNvSpPr txBox="1"/>
          </xdr:nvSpPr>
          <xdr:spPr>
            <a:xfrm>
              <a:off x="1554480" y="1681734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𝑣_(2,𝑖)^′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541020</xdr:colOff>
      <xdr:row>36</xdr:row>
      <xdr:rowOff>38100</xdr:rowOff>
    </xdr:from>
    <xdr:ext cx="232564" cy="182294"/>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xmlns="" id="{52640BE9-482C-4E30-92ED-02380F91DB41}"/>
                </a:ext>
              </a:extLst>
            </xdr:cNvPr>
            <xdr:cNvSpPr txBox="1"/>
          </xdr:nvSpPr>
          <xdr:spPr>
            <a:xfrm>
              <a:off x="1562100" y="1716786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63" name="TextBox 62">
              <a:extLst>
                <a:ext uri="{FF2B5EF4-FFF2-40B4-BE49-F238E27FC236}">
                  <a16:creationId xmlns:a16="http://schemas.microsoft.com/office/drawing/2014/main" id="{52640BE9-482C-4E30-92ED-02380F91DB41}"/>
                </a:ext>
              </a:extLst>
            </xdr:cNvPr>
            <xdr:cNvSpPr txBox="1"/>
          </xdr:nvSpPr>
          <xdr:spPr>
            <a:xfrm>
              <a:off x="1562100" y="1716786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𝑣_(3,𝑖)^′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2</xdr:col>
      <xdr:colOff>463827</xdr:colOff>
      <xdr:row>28</xdr:row>
      <xdr:rowOff>106017</xdr:rowOff>
    </xdr:from>
    <xdr:ext cx="233205" cy="182294"/>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xmlns="" id="{59272002-0BA9-4450-9654-1A4939D21744}"/>
                </a:ext>
              </a:extLst>
            </xdr:cNvPr>
            <xdr:cNvSpPr txBox="1"/>
          </xdr:nvSpPr>
          <xdr:spPr>
            <a:xfrm>
              <a:off x="1484907" y="1418777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64" name="TextBox 63">
              <a:extLst>
                <a:ext uri="{FF2B5EF4-FFF2-40B4-BE49-F238E27FC236}">
                  <a16:creationId xmlns:a16="http://schemas.microsoft.com/office/drawing/2014/main" id="{59272002-0BA9-4450-9654-1A4939D21744}"/>
                </a:ext>
              </a:extLst>
            </xdr:cNvPr>
            <xdr:cNvSpPr txBox="1"/>
          </xdr:nvSpPr>
          <xdr:spPr>
            <a:xfrm>
              <a:off x="1484907" y="1418777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2</xdr:col>
      <xdr:colOff>470453</xdr:colOff>
      <xdr:row>29</xdr:row>
      <xdr:rowOff>99392</xdr:rowOff>
    </xdr:from>
    <xdr:ext cx="234744" cy="176972"/>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xmlns="" id="{4B01FDC8-F939-43F1-AF7D-AC63A27020D7}"/>
                </a:ext>
              </a:extLst>
            </xdr:cNvPr>
            <xdr:cNvSpPr txBox="1"/>
          </xdr:nvSpPr>
          <xdr:spPr>
            <a:xfrm>
              <a:off x="1491533" y="1456215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65" name="TextBox 64">
              <a:extLst>
                <a:ext uri="{FF2B5EF4-FFF2-40B4-BE49-F238E27FC236}">
                  <a16:creationId xmlns:a16="http://schemas.microsoft.com/office/drawing/2014/main" id="{4B01FDC8-F939-43F1-AF7D-AC63A27020D7}"/>
                </a:ext>
              </a:extLst>
            </xdr:cNvPr>
            <xdr:cNvSpPr txBox="1"/>
          </xdr:nvSpPr>
          <xdr:spPr>
            <a:xfrm>
              <a:off x="1491533" y="1456215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endParaRPr lang="en-US" sz="1100" b="0" i="1"/>
            </a:p>
          </xdr:txBody>
        </xdr:sp>
      </mc:Fallback>
    </mc:AlternateContent>
    <xdr:clientData/>
  </xdr:oneCellAnchor>
  <xdr:oneCellAnchor>
    <xdr:from>
      <xdr:col>6</xdr:col>
      <xdr:colOff>398482</xdr:colOff>
      <xdr:row>2</xdr:row>
      <xdr:rowOff>0</xdr:rowOff>
    </xdr:from>
    <xdr:ext cx="2403607" cy="330453"/>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xmlns="" id="{531E4D9C-AD1A-4F27-ADDF-42483D69A468}"/>
                </a:ext>
              </a:extLst>
            </xdr:cNvPr>
            <xdr:cNvSpPr txBox="1"/>
          </xdr:nvSpPr>
          <xdr:spPr>
            <a:xfrm>
              <a:off x="9169102" y="2293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left"/>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𝑆𝑝𝑎𝑛</m:t>
                        </m:r>
                      </m:e>
                      <m:sub>
                        <m:r>
                          <a:rPr lang="en-US" sz="1100" b="0" i="1">
                            <a:solidFill>
                              <a:schemeClr val="tx1"/>
                            </a:solidFill>
                            <a:effectLst/>
                            <a:latin typeface="Cambria Math" panose="02040503050406030204" pitchFamily="18" charset="0"/>
                            <a:ea typeface="+mn-ea"/>
                            <a:cs typeface="+mn-cs"/>
                          </a:rPr>
                          <m:t>𝑇𝑢𝑛𝑒𝑑</m:t>
                        </m:r>
                      </m:sub>
                    </m:sSub>
                    <m:r>
                      <a:rPr lang="en-US" sz="12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20</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r>
                      <a:rPr lang="en-US" sz="1200" b="0" i="0">
                        <a:latin typeface="Cambria Math" panose="02040503050406030204" pitchFamily="18" charset="0"/>
                      </a:rPr>
                      <m:t> −</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4</m:t>
                        </m:r>
                        <m:r>
                          <a:rPr lang="en-US" sz="1100" b="0" i="1">
                            <a:solidFill>
                              <a:schemeClr val="tx1"/>
                            </a:solidFill>
                            <a:effectLst/>
                            <a:latin typeface="Cambria Math" panose="02040503050406030204" pitchFamily="18" charset="0"/>
                            <a:ea typeface="+mn-ea"/>
                            <a:cs typeface="+mn-cs"/>
                          </a:rPr>
                          <m:t>𝑚𝐴</m:t>
                        </m:r>
                      </m:e>
                      <m:sub>
                        <m:r>
                          <a:rPr lang="en-US" sz="1100" b="0" i="1">
                            <a:solidFill>
                              <a:schemeClr val="tx1"/>
                            </a:solidFill>
                            <a:effectLst/>
                            <a:latin typeface="Cambria Math" panose="02040503050406030204" pitchFamily="18" charset="0"/>
                            <a:ea typeface="+mn-ea"/>
                            <a:cs typeface="+mn-cs"/>
                          </a:rPr>
                          <m:t>𝑇𝑢𝑛𝑒𝑑</m:t>
                        </m:r>
                      </m:sub>
                    </m:sSub>
                  </m:oMath>
                </m:oMathPara>
              </a14:m>
              <a:endParaRPr lang="en-US" sz="1600" b="0"/>
            </a:p>
          </xdr:txBody>
        </xdr:sp>
      </mc:Choice>
      <mc:Fallback xmlns="">
        <xdr:sp macro="" textlink="">
          <xdr:nvSpPr>
            <xdr:cNvPr id="67" name="TextBox 66">
              <a:extLst>
                <a:ext uri="{FF2B5EF4-FFF2-40B4-BE49-F238E27FC236}">
                  <a16:creationId xmlns:a16="http://schemas.microsoft.com/office/drawing/2014/main" id="{531E4D9C-AD1A-4F27-ADDF-42483D69A468}"/>
                </a:ext>
              </a:extLst>
            </xdr:cNvPr>
            <xdr:cNvSpPr txBox="1"/>
          </xdr:nvSpPr>
          <xdr:spPr>
            <a:xfrm>
              <a:off x="9169102" y="2293170"/>
              <a:ext cx="2403607" cy="33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〖𝑆𝑝𝑎𝑛〗_𝑇𝑢𝑛𝑒𝑑</a:t>
              </a:r>
              <a:r>
                <a:rPr lang="en-US" sz="1200" b="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〖20𝑚𝐴〗_𝑇𝑢𝑛𝑒𝑑</a:t>
              </a:r>
              <a:r>
                <a:rPr lang="en-US" sz="1200" b="0" i="0">
                  <a:solidFill>
                    <a:schemeClr val="tx1"/>
                  </a:solidFill>
                  <a:effectLst/>
                  <a:latin typeface="Cambria Math" panose="02040503050406030204" pitchFamily="18" charset="0"/>
                  <a:ea typeface="+mn-ea"/>
                  <a:cs typeface="+mn-cs"/>
                </a:rPr>
                <a:t> </a:t>
              </a:r>
              <a:r>
                <a:rPr lang="en-US" sz="1200" b="0" i="0">
                  <a:latin typeface="Cambria Math" panose="02040503050406030204" pitchFamily="18" charset="0"/>
                </a:rPr>
                <a:t> −</a:t>
              </a:r>
              <a:r>
                <a:rPr lang="en-US" sz="1100" b="0" i="0">
                  <a:solidFill>
                    <a:schemeClr val="tx1"/>
                  </a:solidFill>
                  <a:effectLst/>
                  <a:latin typeface="Cambria Math" panose="02040503050406030204" pitchFamily="18" charset="0"/>
                  <a:ea typeface="+mn-ea"/>
                  <a:cs typeface="+mn-cs"/>
                </a:rPr>
                <a:t>〖4𝑚𝐴〗_𝑇𝑢𝑛𝑒𝑑</a:t>
              </a:r>
              <a:endParaRPr lang="en-US" sz="1600" b="0"/>
            </a:p>
          </xdr:txBody>
        </xdr:sp>
      </mc:Fallback>
    </mc:AlternateContent>
    <xdr:clientData/>
  </xdr:oneCellAnchor>
  <xdr:oneCellAnchor>
    <xdr:from>
      <xdr:col>2</xdr:col>
      <xdr:colOff>448235</xdr:colOff>
      <xdr:row>48</xdr:row>
      <xdr:rowOff>80683</xdr:rowOff>
    </xdr:from>
    <xdr:ext cx="309508" cy="182614"/>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B990E1D1-C4B6-4D43-89A3-34DF46CE5B42}"/>
                </a:ext>
              </a:extLst>
            </xdr:cNvPr>
            <xdr:cNvSpPr txBox="1"/>
          </xdr:nvSpPr>
          <xdr:spPr>
            <a:xfrm>
              <a:off x="1470211" y="18171459"/>
              <a:ext cx="3095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𝑐𝑎𝑝</m:t>
                        </m:r>
                      </m:sub>
                    </m:sSub>
                  </m:oMath>
                </m:oMathPara>
              </a14:m>
              <a:endParaRPr lang="en-US" sz="1100"/>
            </a:p>
          </xdr:txBody>
        </xdr:sp>
      </mc:Choice>
      <mc:Fallback xmlns="">
        <xdr:sp macro="" textlink="">
          <xdr:nvSpPr>
            <xdr:cNvPr id="5" name="TextBox 4">
              <a:extLst>
                <a:ext uri="{FF2B5EF4-FFF2-40B4-BE49-F238E27FC236}">
                  <a16:creationId xmlns:a16="http://schemas.microsoft.com/office/drawing/2014/main" id="{B990E1D1-C4B6-4D43-89A3-34DF46CE5B42}"/>
                </a:ext>
              </a:extLst>
            </xdr:cNvPr>
            <xdr:cNvSpPr txBox="1"/>
          </xdr:nvSpPr>
          <xdr:spPr>
            <a:xfrm>
              <a:off x="1470211" y="18171459"/>
              <a:ext cx="3095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𝐷_𝑐𝑎𝑝</a:t>
              </a:r>
              <a:endParaRPr lang="en-US" sz="1100"/>
            </a:p>
          </xdr:txBody>
        </xdr:sp>
      </mc:Fallback>
    </mc:AlternateContent>
    <xdr:clientData/>
  </xdr:oneCellAnchor>
  <xdr:oneCellAnchor>
    <xdr:from>
      <xdr:col>2</xdr:col>
      <xdr:colOff>448235</xdr:colOff>
      <xdr:row>49</xdr:row>
      <xdr:rowOff>98612</xdr:rowOff>
    </xdr:from>
    <xdr:ext cx="295144" cy="182614"/>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xmlns="" id="{BEF23AB5-E37A-40F8-AC18-860939FF89A6}"/>
                </a:ext>
              </a:extLst>
            </xdr:cNvPr>
            <xdr:cNvSpPr txBox="1"/>
          </xdr:nvSpPr>
          <xdr:spPr>
            <a:xfrm>
              <a:off x="1470211" y="18574871"/>
              <a:ext cx="29514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oMath>
                </m:oMathPara>
              </a14:m>
              <a:endParaRPr lang="en-US" sz="1100"/>
            </a:p>
          </xdr:txBody>
        </xdr:sp>
      </mc:Choice>
      <mc:Fallback xmlns="">
        <xdr:sp macro="" textlink="">
          <xdr:nvSpPr>
            <xdr:cNvPr id="66" name="TextBox 65">
              <a:extLst>
                <a:ext uri="{FF2B5EF4-FFF2-40B4-BE49-F238E27FC236}">
                  <a16:creationId xmlns:a16="http://schemas.microsoft.com/office/drawing/2014/main" id="{BEF23AB5-E37A-40F8-AC18-860939FF89A6}"/>
                </a:ext>
              </a:extLst>
            </xdr:cNvPr>
            <xdr:cNvSpPr txBox="1"/>
          </xdr:nvSpPr>
          <xdr:spPr>
            <a:xfrm>
              <a:off x="1470211" y="18574871"/>
              <a:ext cx="295144"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𝐿_𝑐𝑎𝑝</a:t>
              </a:r>
              <a:endParaRPr lang="en-US" sz="1100"/>
            </a:p>
          </xdr:txBody>
        </xdr:sp>
      </mc:Fallback>
    </mc:AlternateContent>
    <xdr:clientData/>
  </xdr:oneCellAnchor>
  <xdr:oneCellAnchor>
    <xdr:from>
      <xdr:col>2</xdr:col>
      <xdr:colOff>537882</xdr:colOff>
      <xdr:row>50</xdr:row>
      <xdr:rowOff>224117</xdr:rowOff>
    </xdr:from>
    <xdr:ext cx="121636"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xmlns="" id="{DAF29AFE-888B-4AA9-836D-B40E212DD491}"/>
                </a:ext>
              </a:extLst>
            </xdr:cNvPr>
            <xdr:cNvSpPr txBox="1"/>
          </xdr:nvSpPr>
          <xdr:spPr>
            <a:xfrm>
              <a:off x="1559858" y="19085858"/>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34" name="TextBox 33">
              <a:extLst>
                <a:ext uri="{FF2B5EF4-FFF2-40B4-BE49-F238E27FC236}">
                  <a16:creationId xmlns:a16="http://schemas.microsoft.com/office/drawing/2014/main" id="{DAF29AFE-888B-4AA9-836D-B40E212DD491}"/>
                </a:ext>
              </a:extLst>
            </xdr:cNvPr>
            <xdr:cNvSpPr txBox="1"/>
          </xdr:nvSpPr>
          <xdr:spPr>
            <a:xfrm>
              <a:off x="1559858" y="19085858"/>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3</xdr:col>
      <xdr:colOff>358587</xdr:colOff>
      <xdr:row>50</xdr:row>
      <xdr:rowOff>80682</xdr:rowOff>
    </xdr:from>
    <xdr:ext cx="290721" cy="470000"/>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xmlns="" id="{5B2AE33D-00BF-4D1D-9C53-43299AEA0DD0}"/>
                </a:ext>
              </a:extLst>
            </xdr:cNvPr>
            <xdr:cNvSpPr txBox="1"/>
          </xdr:nvSpPr>
          <xdr:spPr>
            <a:xfrm>
              <a:off x="2617693" y="18942423"/>
              <a:ext cx="290721" cy="47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i="1">
                            <a:latin typeface="Cambria Math" panose="02040503050406030204" pitchFamily="18" charset="0"/>
                          </a:rPr>
                        </m:ctrlPr>
                      </m:fPr>
                      <m:num>
                        <m:sSup>
                          <m:sSupPr>
                            <m:ctrlPr>
                              <a:rPr lang="en-US" sz="1100" i="1">
                                <a:latin typeface="Cambria Math" panose="02040503050406030204" pitchFamily="18" charset="0"/>
                              </a:rPr>
                            </m:ctrlPr>
                          </m:sSupPr>
                          <m:e>
                            <m:f>
                              <m:fPr>
                                <m:ctrlPr>
                                  <a:rPr lang="en-US" sz="1100" i="1">
                                    <a:latin typeface="Cambria Math" panose="02040503050406030204" pitchFamily="18" charset="0"/>
                                  </a:rPr>
                                </m:ctrlPr>
                              </m:fPr>
                              <m:num>
                                <m:r>
                                  <a:rPr lang="en-US" sz="1100" b="0" i="1">
                                    <a:latin typeface="Cambria Math" panose="02040503050406030204" pitchFamily="18" charset="0"/>
                                  </a:rPr>
                                  <m:t>𝑖𝑛</m:t>
                                </m:r>
                              </m:num>
                              <m:den>
                                <m:sSup>
                                  <m:sSupPr>
                                    <m:ctrlPr>
                                      <a:rPr lang="en-US" sz="1100" i="1">
                                        <a:latin typeface="Cambria Math" panose="02040503050406030204" pitchFamily="18" charset="0"/>
                                      </a:rPr>
                                    </m:ctrlPr>
                                  </m:sSupPr>
                                  <m:e>
                                    <m:r>
                                      <a:rPr lang="en-US" sz="1100" b="0" i="1">
                                        <a:latin typeface="Cambria Math" panose="02040503050406030204" pitchFamily="18" charset="0"/>
                                      </a:rPr>
                                      <m:t>𝑖𝑛</m:t>
                                    </m:r>
                                  </m:e>
                                  <m:sup>
                                    <m:r>
                                      <a:rPr lang="en-US" sz="1100" b="0" i="1">
                                        <a:latin typeface="Cambria Math" panose="02040503050406030204" pitchFamily="18" charset="0"/>
                                      </a:rPr>
                                      <m:t>3</m:t>
                                    </m:r>
                                  </m:sup>
                                </m:sSup>
                              </m:den>
                            </m:f>
                          </m:e>
                          <m:sup>
                            <m:r>
                              <a:rPr lang="en-US" sz="1100" b="0" i="1">
                                <a:latin typeface="Cambria Math" panose="02040503050406030204" pitchFamily="18" charset="0"/>
                              </a:rPr>
                              <m:t>3</m:t>
                            </m:r>
                          </m:sup>
                        </m:sSup>
                      </m:num>
                      <m:den>
                        <m:r>
                          <a:rPr lang="en-US" sz="1100" i="1">
                            <a:latin typeface="Cambria Math" panose="02040503050406030204" pitchFamily="18" charset="0"/>
                          </a:rPr>
                          <m:t>°</m:t>
                        </m:r>
                        <m:r>
                          <a:rPr lang="en-US" sz="1100" b="0" i="1">
                            <a:latin typeface="Cambria Math" panose="02040503050406030204" pitchFamily="18" charset="0"/>
                          </a:rPr>
                          <m:t>𝐶</m:t>
                        </m:r>
                      </m:den>
                    </m:f>
                  </m:oMath>
                </m:oMathPara>
              </a14:m>
              <a:endParaRPr lang="en-US" sz="1100"/>
            </a:p>
          </xdr:txBody>
        </xdr:sp>
      </mc:Choice>
      <mc:Fallback xmlns="">
        <xdr:sp macro="" textlink="">
          <xdr:nvSpPr>
            <xdr:cNvPr id="35" name="TextBox 34">
              <a:extLst>
                <a:ext uri="{FF2B5EF4-FFF2-40B4-BE49-F238E27FC236}">
                  <a16:creationId xmlns:a16="http://schemas.microsoft.com/office/drawing/2014/main" id="{5B2AE33D-00BF-4D1D-9C53-43299AEA0DD0}"/>
                </a:ext>
              </a:extLst>
            </xdr:cNvPr>
            <xdr:cNvSpPr txBox="1"/>
          </xdr:nvSpPr>
          <xdr:spPr>
            <a:xfrm>
              <a:off x="2617693" y="18942423"/>
              <a:ext cx="290721" cy="47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𝑖𝑛/〖𝑖𝑛〗^3 〗^3/(</a:t>
              </a:r>
              <a:r>
                <a:rPr lang="en-US" sz="1100" i="0">
                  <a:latin typeface="Cambria Math" panose="02040503050406030204" pitchFamily="18" charset="0"/>
                </a:rPr>
                <a:t>°</a:t>
              </a:r>
              <a:r>
                <a:rPr lang="en-US" sz="1100" b="0" i="0">
                  <a:latin typeface="Cambria Math" panose="02040503050406030204" pitchFamily="18" charset="0"/>
                </a:rPr>
                <a:t>𝐶)</a:t>
              </a:r>
              <a:endParaRPr lang="en-US" sz="1100"/>
            </a:p>
          </xdr:txBody>
        </xdr:sp>
      </mc:Fallback>
    </mc:AlternateContent>
    <xdr:clientData/>
  </xdr:oneCellAnchor>
  <xdr:oneCellAnchor>
    <xdr:from>
      <xdr:col>5</xdr:col>
      <xdr:colOff>304799</xdr:colOff>
      <xdr:row>45</xdr:row>
      <xdr:rowOff>17930</xdr:rowOff>
    </xdr:from>
    <xdr:ext cx="207364" cy="172227"/>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xmlns="" id="{099E3ECF-F977-43FC-B704-6AD797ACA2F3}"/>
                </a:ext>
              </a:extLst>
            </xdr:cNvPr>
            <xdr:cNvSpPr txBox="1"/>
          </xdr:nvSpPr>
          <xdr:spPr>
            <a:xfrm>
              <a:off x="7566211" y="16952259"/>
              <a:ext cx="2073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sSub>
                  </m:oMath>
                </m:oMathPara>
              </a14:m>
              <a:endParaRPr lang="en-US" sz="1100"/>
            </a:p>
          </xdr:txBody>
        </xdr:sp>
      </mc:Choice>
      <mc:Fallback xmlns="">
        <xdr:sp macro="" textlink="">
          <xdr:nvSpPr>
            <xdr:cNvPr id="36" name="TextBox 35">
              <a:extLst>
                <a:ext uri="{FF2B5EF4-FFF2-40B4-BE49-F238E27FC236}">
                  <a16:creationId xmlns:a16="http://schemas.microsoft.com/office/drawing/2014/main" id="{099E3ECF-F977-43FC-B704-6AD797ACA2F3}"/>
                </a:ext>
              </a:extLst>
            </xdr:cNvPr>
            <xdr:cNvSpPr txBox="1"/>
          </xdr:nvSpPr>
          <xdr:spPr>
            <a:xfrm>
              <a:off x="7566211" y="16952259"/>
              <a:ext cx="2073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a:t>
              </a:r>
              <a:endParaRPr lang="en-US" sz="11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3</xdr:col>
      <xdr:colOff>428750</xdr:colOff>
      <xdr:row>37</xdr:row>
      <xdr:rowOff>62753</xdr:rowOff>
    </xdr:from>
    <xdr:ext cx="466164" cy="215153"/>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9264C1BF-9FD0-4438-8B60-434CCB7DF4C3}"/>
                </a:ext>
              </a:extLst>
            </xdr:cNvPr>
            <xdr:cNvSpPr txBox="1"/>
          </xdr:nvSpPr>
          <xdr:spPr>
            <a:xfrm>
              <a:off x="1419350" y="13759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4" name="TextBox 13">
              <a:extLst>
                <a:ext uri="{FF2B5EF4-FFF2-40B4-BE49-F238E27FC236}">
                  <a16:creationId xmlns:a16="http://schemas.microsoft.com/office/drawing/2014/main" id="{9264C1BF-9FD0-4438-8B60-434CCB7DF4C3}"/>
                </a:ext>
              </a:extLst>
            </xdr:cNvPr>
            <xdr:cNvSpPr txBox="1"/>
          </xdr:nvSpPr>
          <xdr:spPr>
            <a:xfrm>
              <a:off x="1419350" y="13759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3</xdr:col>
      <xdr:colOff>403412</xdr:colOff>
      <xdr:row>38</xdr:row>
      <xdr:rowOff>35859</xdr:rowOff>
    </xdr:from>
    <xdr:ext cx="425822" cy="293035"/>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70607D95-CBB0-4FB6-A8DB-4A8067A20E4F}"/>
                </a:ext>
              </a:extLst>
            </xdr:cNvPr>
            <xdr:cNvSpPr txBox="1"/>
          </xdr:nvSpPr>
          <xdr:spPr>
            <a:xfrm>
              <a:off x="1394012" y="1411380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𝑇</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16" name="TextBox 15">
              <a:extLst>
                <a:ext uri="{FF2B5EF4-FFF2-40B4-BE49-F238E27FC236}">
                  <a16:creationId xmlns:a16="http://schemas.microsoft.com/office/drawing/2014/main" id="{70607D95-CBB0-4FB6-A8DB-4A8067A20E4F}"/>
                </a:ext>
              </a:extLst>
            </xdr:cNvPr>
            <xdr:cNvSpPr txBox="1"/>
          </xdr:nvSpPr>
          <xdr:spPr>
            <a:xfrm>
              <a:off x="1394012" y="14113809"/>
              <a:ext cx="425822" cy="293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latin typeface="Cambria Math"/>
                </a:rPr>
                <a:t>𝑇</a:t>
              </a:r>
              <a:r>
                <a:rPr lang="en-US" sz="1100" b="0" i="0">
                  <a:latin typeface="Cambria Math" panose="02040503050406030204" pitchFamily="18" charset="0"/>
                </a:rPr>
                <a:t>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endParaRPr lang="en-US" sz="1100" i="1"/>
            </a:p>
          </xdr:txBody>
        </xdr:sp>
      </mc:Fallback>
    </mc:AlternateContent>
    <xdr:clientData/>
  </xdr:oneCellAnchor>
  <xdr:twoCellAnchor>
    <xdr:from>
      <xdr:col>3</xdr:col>
      <xdr:colOff>357692</xdr:colOff>
      <xdr:row>13</xdr:row>
      <xdr:rowOff>71717</xdr:rowOff>
    </xdr:from>
    <xdr:to>
      <xdr:col>3</xdr:col>
      <xdr:colOff>1040959</xdr:colOff>
      <xdr:row>13</xdr:row>
      <xdr:rowOff>357808</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31009BC7-FB90-47A6-B32A-782B1F3A3162}"/>
                </a:ext>
              </a:extLst>
            </xdr:cNvPr>
            <xdr:cNvSpPr txBox="1"/>
          </xdr:nvSpPr>
          <xdr:spPr>
            <a:xfrm>
              <a:off x="1348292" y="462466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31009BC7-FB90-47A6-B32A-782B1F3A3162}"/>
                </a:ext>
              </a:extLst>
            </xdr:cNvPr>
            <xdr:cNvSpPr txBox="1"/>
          </xdr:nvSpPr>
          <xdr:spPr>
            <a:xfrm>
              <a:off x="1348292" y="4624667"/>
              <a:ext cx="683267" cy="286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3</xdr:col>
      <xdr:colOff>385483</xdr:colOff>
      <xdr:row>16</xdr:row>
      <xdr:rowOff>71718</xdr:rowOff>
    </xdr:from>
    <xdr:ext cx="493059" cy="293034"/>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06FD014D-0BFB-4DE0-A9A1-FC47691EA714}"/>
                </a:ext>
              </a:extLst>
            </xdr:cNvPr>
            <xdr:cNvSpPr txBox="1"/>
          </xdr:nvSpPr>
          <xdr:spPr>
            <a:xfrm>
              <a:off x="1376083" y="576766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20" name="TextBox 19">
              <a:extLst>
                <a:ext uri="{FF2B5EF4-FFF2-40B4-BE49-F238E27FC236}">
                  <a16:creationId xmlns:a16="http://schemas.microsoft.com/office/drawing/2014/main" id="{06FD014D-0BFB-4DE0-A9A1-FC47691EA714}"/>
                </a:ext>
              </a:extLst>
            </xdr:cNvPr>
            <xdr:cNvSpPr txBox="1"/>
          </xdr:nvSpPr>
          <xdr:spPr>
            <a:xfrm>
              <a:off x="1376083" y="5767668"/>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𝑇_(𝑝,𝑖,𝑗)</a:t>
              </a:r>
              <a:endParaRPr lang="en-US" sz="1100" i="1"/>
            </a:p>
          </xdr:txBody>
        </xdr:sp>
      </mc:Fallback>
    </mc:AlternateContent>
    <xdr:clientData/>
  </xdr:oneCellAnchor>
  <xdr:oneCellAnchor>
    <xdr:from>
      <xdr:col>3</xdr:col>
      <xdr:colOff>322732</xdr:colOff>
      <xdr:row>52</xdr:row>
      <xdr:rowOff>71719</xdr:rowOff>
    </xdr:from>
    <xdr:ext cx="466164" cy="215153"/>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EA4F2186-C204-4F84-A110-5A3B282E9066}"/>
                </a:ext>
              </a:extLst>
            </xdr:cNvPr>
            <xdr:cNvSpPr txBox="1"/>
          </xdr:nvSpPr>
          <xdr:spPr>
            <a:xfrm>
              <a:off x="1313332" y="19483669"/>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i="1">
                            <a:latin typeface="Cambria Math" panose="02040503050406030204" pitchFamily="18" charset="0"/>
                          </a:rPr>
                        </m:ctrlPr>
                      </m:sSubPr>
                      <m:e>
                        <m:r>
                          <a:rPr lang="en-US" sz="1100" b="0" i="1">
                            <a:solidFill>
                              <a:schemeClr val="tx1"/>
                            </a:solidFill>
                            <a:effectLst/>
                            <a:latin typeface="Cambria Math" panose="02040503050406030204" pitchFamily="18" charset="0"/>
                            <a:ea typeface="+mn-ea"/>
                            <a:cs typeface="+mn-cs"/>
                          </a:rPr>
                          <m:t>𝑣</m:t>
                        </m:r>
                      </m:e>
                      <m:sub>
                        <m:r>
                          <a:rPr lang="en-US" sz="1100" b="0" i="1">
                            <a:latin typeface="Cambria Math"/>
                          </a:rPr>
                          <m:t>𝑇𝑅𝐸𝑥</m:t>
                        </m:r>
                      </m:sub>
                    </m:sSub>
                  </m:oMath>
                </m:oMathPara>
              </a14:m>
              <a:endParaRPr lang="en-US" sz="1100"/>
            </a:p>
          </xdr:txBody>
        </xdr:sp>
      </mc:Choice>
      <mc:Fallback xmlns="">
        <xdr:sp macro="" textlink="">
          <xdr:nvSpPr>
            <xdr:cNvPr id="22" name="TextBox 21">
              <a:extLst>
                <a:ext uri="{FF2B5EF4-FFF2-40B4-BE49-F238E27FC236}">
                  <a16:creationId xmlns:a16="http://schemas.microsoft.com/office/drawing/2014/main" id="{EA4F2186-C204-4F84-A110-5A3B282E9066}"/>
                </a:ext>
              </a:extLst>
            </xdr:cNvPr>
            <xdr:cNvSpPr txBox="1"/>
          </xdr:nvSpPr>
          <xdr:spPr>
            <a:xfrm>
              <a:off x="1313332" y="19483669"/>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𝑣_</a:t>
              </a:r>
              <a:r>
                <a:rPr lang="en-US" sz="1100" b="0" i="0">
                  <a:latin typeface="Cambria Math"/>
                </a:rPr>
                <a:t>𝑇𝑅𝐸𝑥</a:t>
              </a:r>
              <a:endParaRPr lang="en-US" sz="1100"/>
            </a:p>
          </xdr:txBody>
        </xdr:sp>
      </mc:Fallback>
    </mc:AlternateContent>
    <xdr:clientData/>
  </xdr:oneCellAnchor>
  <xdr:oneCellAnchor>
    <xdr:from>
      <xdr:col>3</xdr:col>
      <xdr:colOff>412377</xdr:colOff>
      <xdr:row>40</xdr:row>
      <xdr:rowOff>62753</xdr:rowOff>
    </xdr:from>
    <xdr:ext cx="466164" cy="21515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EA9D677E-0EBC-43A0-B245-8737C159E932}"/>
                </a:ext>
              </a:extLst>
            </xdr:cNvPr>
            <xdr:cNvSpPr txBox="1"/>
          </xdr:nvSpPr>
          <xdr:spPr>
            <a:xfrm>
              <a:off x="1402977" y="14902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2</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EA9D677E-0EBC-43A0-B245-8737C159E932}"/>
                </a:ext>
              </a:extLst>
            </xdr:cNvPr>
            <xdr:cNvSpPr txBox="1"/>
          </xdr:nvSpPr>
          <xdr:spPr>
            <a:xfrm>
              <a:off x="1402977" y="14902703"/>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_2</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430306</xdr:colOff>
      <xdr:row>41</xdr:row>
      <xdr:rowOff>62754</xdr:rowOff>
    </xdr:from>
    <xdr:ext cx="466164" cy="215153"/>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9E4F3C00-6B5A-4A8B-96EA-54099525F9D2}"/>
                </a:ext>
              </a:extLst>
            </xdr:cNvPr>
            <xdr:cNvSpPr txBox="1"/>
          </xdr:nvSpPr>
          <xdr:spPr>
            <a:xfrm>
              <a:off x="1420906" y="1528370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3</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9E4F3C00-6B5A-4A8B-96EA-54099525F9D2}"/>
                </a:ext>
              </a:extLst>
            </xdr:cNvPr>
            <xdr:cNvSpPr txBox="1"/>
          </xdr:nvSpPr>
          <xdr:spPr>
            <a:xfrm>
              <a:off x="1420906" y="15283704"/>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_3</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430306</xdr:colOff>
      <xdr:row>42</xdr:row>
      <xdr:rowOff>62755</xdr:rowOff>
    </xdr:from>
    <xdr:ext cx="466164" cy="215152"/>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08E20932-3104-4DEF-A979-09274E0C6FF0}"/>
                </a:ext>
              </a:extLst>
            </xdr:cNvPr>
            <xdr:cNvSpPr txBox="1"/>
          </xdr:nvSpPr>
          <xdr:spPr>
            <a:xfrm>
              <a:off x="1420906" y="1566470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4</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08E20932-3104-4DEF-A979-09274E0C6FF0}"/>
                </a:ext>
              </a:extLst>
            </xdr:cNvPr>
            <xdr:cNvSpPr txBox="1"/>
          </xdr:nvSpPr>
          <xdr:spPr>
            <a:xfrm>
              <a:off x="1420906" y="15664705"/>
              <a:ext cx="466164" cy="2151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_4</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421339</xdr:colOff>
      <xdr:row>30</xdr:row>
      <xdr:rowOff>80685</xdr:rowOff>
    </xdr:from>
    <xdr:ext cx="409792" cy="197426"/>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285EFC83-3C55-4332-B849-9BEA00A3F618}"/>
                </a:ext>
              </a:extLst>
            </xdr:cNvPr>
            <xdr:cNvSpPr txBox="1"/>
          </xdr:nvSpPr>
          <xdr:spPr>
            <a:xfrm>
              <a:off x="1411939" y="1111063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𝑣</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e>
                    </m:d>
                  </m:oMath>
                </m:oMathPara>
              </a14:m>
              <a:endParaRPr lang="en-US" sz="1600" b="0"/>
            </a:p>
          </xdr:txBody>
        </xdr:sp>
      </mc:Choice>
      <mc:Fallback xmlns="">
        <xdr:sp macro="" textlink="">
          <xdr:nvSpPr>
            <xdr:cNvPr id="26" name="TextBox 25">
              <a:extLst>
                <a:ext uri="{FF2B5EF4-FFF2-40B4-BE49-F238E27FC236}">
                  <a16:creationId xmlns:a16="http://schemas.microsoft.com/office/drawing/2014/main" id="{285EFC83-3C55-4332-B849-9BEA00A3F618}"/>
                </a:ext>
              </a:extLst>
            </xdr:cNvPr>
            <xdr:cNvSpPr txBox="1"/>
          </xdr:nvSpPr>
          <xdr:spPr>
            <a:xfrm>
              <a:off x="1411939" y="11110635"/>
              <a:ext cx="40979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𝑣(𝑇_(𝑖,𝑗) )</a:t>
              </a:r>
              <a:endParaRPr lang="en-US" sz="1600" b="0"/>
            </a:p>
          </xdr:txBody>
        </xdr:sp>
      </mc:Fallback>
    </mc:AlternateContent>
    <xdr:clientData/>
  </xdr:oneCellAnchor>
  <xdr:oneCellAnchor>
    <xdr:from>
      <xdr:col>3</xdr:col>
      <xdr:colOff>555810</xdr:colOff>
      <xdr:row>31</xdr:row>
      <xdr:rowOff>107577</xdr:rowOff>
    </xdr:from>
    <xdr:ext cx="261162" cy="176972"/>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BFA50705-D93F-4A78-8746-663F6CE28A26}"/>
                </a:ext>
              </a:extLst>
            </xdr:cNvPr>
            <xdr:cNvSpPr txBox="1"/>
          </xdr:nvSpPr>
          <xdr:spPr>
            <a:xfrm>
              <a:off x="1546410" y="1151852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1,</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7" name="TextBox 26">
              <a:extLst>
                <a:ext uri="{FF2B5EF4-FFF2-40B4-BE49-F238E27FC236}">
                  <a16:creationId xmlns:a16="http://schemas.microsoft.com/office/drawing/2014/main" id="{BFA50705-D93F-4A78-8746-663F6CE28A26}"/>
                </a:ext>
              </a:extLst>
            </xdr:cNvPr>
            <xdr:cNvSpPr txBox="1"/>
          </xdr:nvSpPr>
          <xdr:spPr>
            <a:xfrm>
              <a:off x="1546410" y="11518527"/>
              <a:ext cx="26116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𝑣_(1,𝑖)  </a:t>
              </a:r>
              <a:endParaRPr lang="en-US" sz="1600" b="0"/>
            </a:p>
          </xdr:txBody>
        </xdr:sp>
      </mc:Fallback>
    </mc:AlternateContent>
    <xdr:clientData/>
  </xdr:oneCellAnchor>
  <xdr:oneCellAnchor>
    <xdr:from>
      <xdr:col>3</xdr:col>
      <xdr:colOff>564774</xdr:colOff>
      <xdr:row>32</xdr:row>
      <xdr:rowOff>98613</xdr:rowOff>
    </xdr:from>
    <xdr:ext cx="264431" cy="176972"/>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A77E31AF-0DEF-451A-86DF-3AD14AD5B620}"/>
                </a:ext>
              </a:extLst>
            </xdr:cNvPr>
            <xdr:cNvSpPr txBox="1"/>
          </xdr:nvSpPr>
          <xdr:spPr>
            <a:xfrm>
              <a:off x="1555374" y="1189056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2,</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8" name="TextBox 27">
              <a:extLst>
                <a:ext uri="{FF2B5EF4-FFF2-40B4-BE49-F238E27FC236}">
                  <a16:creationId xmlns:a16="http://schemas.microsoft.com/office/drawing/2014/main" id="{A77E31AF-0DEF-451A-86DF-3AD14AD5B620}"/>
                </a:ext>
              </a:extLst>
            </xdr:cNvPr>
            <xdr:cNvSpPr txBox="1"/>
          </xdr:nvSpPr>
          <xdr:spPr>
            <a:xfrm>
              <a:off x="1555374" y="11890563"/>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𝑣_(2,𝑖)  </a:t>
              </a:r>
              <a:endParaRPr lang="en-US" sz="1600" b="0"/>
            </a:p>
          </xdr:txBody>
        </xdr:sp>
      </mc:Fallback>
    </mc:AlternateContent>
    <xdr:clientData/>
  </xdr:oneCellAnchor>
  <xdr:oneCellAnchor>
    <xdr:from>
      <xdr:col>3</xdr:col>
      <xdr:colOff>555809</xdr:colOff>
      <xdr:row>33</xdr:row>
      <xdr:rowOff>89649</xdr:rowOff>
    </xdr:from>
    <xdr:ext cx="264431" cy="176972"/>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xmlns="" id="{D98A8065-CD9F-4277-BBAC-DFF61374CEB0}"/>
                </a:ext>
              </a:extLst>
            </xdr:cNvPr>
            <xdr:cNvSpPr txBox="1"/>
          </xdr:nvSpPr>
          <xdr:spPr>
            <a:xfrm>
              <a:off x="1546409" y="1226259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𝑣</m:t>
                        </m:r>
                      </m:e>
                      <m:sub>
                        <m:r>
                          <a:rPr lang="en-US" sz="1100" b="0" i="1">
                            <a:solidFill>
                              <a:schemeClr val="tx1"/>
                            </a:solidFill>
                            <a:effectLst/>
                            <a:latin typeface="Cambria Math" panose="02040503050406030204" pitchFamily="18" charset="0"/>
                            <a:ea typeface="+mn-ea"/>
                            <a:cs typeface="+mn-cs"/>
                          </a:rPr>
                          <m:t>3,</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 </m:t>
                    </m:r>
                  </m:oMath>
                </m:oMathPara>
              </a14:m>
              <a:endParaRPr lang="en-US" sz="1600" b="0"/>
            </a:p>
          </xdr:txBody>
        </xdr:sp>
      </mc:Choice>
      <mc:Fallback xmlns="">
        <xdr:sp macro="" textlink="">
          <xdr:nvSpPr>
            <xdr:cNvPr id="29" name="TextBox 28">
              <a:extLst>
                <a:ext uri="{FF2B5EF4-FFF2-40B4-BE49-F238E27FC236}">
                  <a16:creationId xmlns:a16="http://schemas.microsoft.com/office/drawing/2014/main" id="{D98A8065-CD9F-4277-BBAC-DFF61374CEB0}"/>
                </a:ext>
              </a:extLst>
            </xdr:cNvPr>
            <xdr:cNvSpPr txBox="1"/>
          </xdr:nvSpPr>
          <xdr:spPr>
            <a:xfrm>
              <a:off x="1546409" y="12262599"/>
              <a:ext cx="26443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𝑣_(3,𝑖)  </a:t>
              </a:r>
              <a:endParaRPr lang="en-US" sz="1600" b="0"/>
            </a:p>
          </xdr:txBody>
        </xdr:sp>
      </mc:Fallback>
    </mc:AlternateContent>
    <xdr:clientData/>
  </xdr:oneCellAnchor>
  <xdr:twoCellAnchor>
    <xdr:from>
      <xdr:col>3</xdr:col>
      <xdr:colOff>466166</xdr:colOff>
      <xdr:row>18</xdr:row>
      <xdr:rowOff>53789</xdr:rowOff>
    </xdr:from>
    <xdr:to>
      <xdr:col>3</xdr:col>
      <xdr:colOff>735108</xdr:colOff>
      <xdr:row>18</xdr:row>
      <xdr:rowOff>340659</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BFF2AA07-B43B-4BC2-9CE4-8096B828BA95}"/>
                </a:ext>
              </a:extLst>
            </xdr:cNvPr>
            <xdr:cNvSpPr txBox="1"/>
          </xdr:nvSpPr>
          <xdr:spPr>
            <a:xfrm>
              <a:off x="1456766" y="651173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200" b="0" i="1">
                            <a:latin typeface="Cambria Math" panose="02040503050406030204" pitchFamily="18" charset="0"/>
                          </a:rPr>
                        </m:ctrlPr>
                      </m:sSubPr>
                      <m:e>
                        <m:r>
                          <a:rPr lang="en-US" sz="1200" b="0" i="1">
                            <a:latin typeface="Cambria Math" panose="02040503050406030204" pitchFamily="18" charset="0"/>
                          </a:rPr>
                          <m:t>𝑡</m:t>
                        </m:r>
                      </m:e>
                      <m:sub>
                        <m:r>
                          <a:rPr lang="en-US" sz="1200" b="0" i="1">
                            <a:latin typeface="Cambria Math" panose="02040503050406030204" pitchFamily="18" charset="0"/>
                          </a:rPr>
                          <m:t>𝑖</m:t>
                        </m:r>
                        <m:r>
                          <a:rPr lang="en-US" sz="1200" b="0" i="1">
                            <a:latin typeface="Cambria Math" panose="02040503050406030204" pitchFamily="18" charset="0"/>
                          </a:rPr>
                          <m:t>,</m:t>
                        </m:r>
                        <m:r>
                          <a:rPr lang="en-US" sz="1200" b="0" i="1">
                            <a:latin typeface="Cambria Math" panose="02040503050406030204" pitchFamily="18" charset="0"/>
                          </a:rPr>
                          <m:t>𝑗</m:t>
                        </m:r>
                      </m:sub>
                    </m:sSub>
                  </m:oMath>
                </m:oMathPara>
              </a14:m>
              <a:endParaRPr lang="en-US" sz="1600" b="0"/>
            </a:p>
          </xdr:txBody>
        </xdr:sp>
      </mc:Choice>
      <mc:Fallback xmlns="">
        <xdr:sp macro="" textlink="">
          <xdr:nvSpPr>
            <xdr:cNvPr id="30" name="TextBox 29">
              <a:extLst>
                <a:ext uri="{FF2B5EF4-FFF2-40B4-BE49-F238E27FC236}">
                  <a16:creationId xmlns:a16="http://schemas.microsoft.com/office/drawing/2014/main" id="{BFF2AA07-B43B-4BC2-9CE4-8096B828BA95}"/>
                </a:ext>
              </a:extLst>
            </xdr:cNvPr>
            <xdr:cNvSpPr txBox="1"/>
          </xdr:nvSpPr>
          <xdr:spPr>
            <a:xfrm>
              <a:off x="1456766" y="6511739"/>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200" b="0" i="0">
                  <a:latin typeface="Cambria Math" panose="02040503050406030204" pitchFamily="18" charset="0"/>
                </a:rPr>
                <a:t>𝑡_(𝑖,𝑗)</a:t>
              </a:r>
              <a:endParaRPr lang="en-US" sz="1600" b="0"/>
            </a:p>
          </xdr:txBody>
        </xdr:sp>
      </mc:Fallback>
    </mc:AlternateContent>
    <xdr:clientData/>
  </xdr:twoCellAnchor>
  <xdr:twoCellAnchor>
    <xdr:from>
      <xdr:col>3</xdr:col>
      <xdr:colOff>475131</xdr:colOff>
      <xdr:row>19</xdr:row>
      <xdr:rowOff>44825</xdr:rowOff>
    </xdr:from>
    <xdr:to>
      <xdr:col>3</xdr:col>
      <xdr:colOff>744073</xdr:colOff>
      <xdr:row>19</xdr:row>
      <xdr:rowOff>331695</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xmlns="" id="{F1670644-6485-457E-A510-E47B03B70D71}"/>
                </a:ext>
              </a:extLst>
            </xdr:cNvPr>
            <xdr:cNvSpPr txBox="1"/>
          </xdr:nvSpPr>
          <xdr:spPr>
            <a:xfrm>
              <a:off x="1465731" y="688377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l-GR" sz="1100" b="0" i="1">
                        <a:solidFill>
                          <a:schemeClr val="tx1"/>
                        </a:solidFill>
                        <a:effectLst/>
                        <a:latin typeface="Cambria Math" panose="02040503050406030204" pitchFamily="18" charset="0"/>
                        <a:ea typeface="+mn-ea"/>
                        <a:cs typeface="+mn-cs"/>
                      </a:rPr>
                      <m:t>τ</m:t>
                    </m:r>
                  </m:oMath>
                </m:oMathPara>
              </a14:m>
              <a:endParaRPr lang="en-US" sz="1600" b="0"/>
            </a:p>
          </xdr:txBody>
        </xdr:sp>
      </mc:Choice>
      <mc:Fallback xmlns="">
        <xdr:sp macro="" textlink="">
          <xdr:nvSpPr>
            <xdr:cNvPr id="31" name="TextBox 30">
              <a:extLst>
                <a:ext uri="{FF2B5EF4-FFF2-40B4-BE49-F238E27FC236}">
                  <a16:creationId xmlns:a16="http://schemas.microsoft.com/office/drawing/2014/main" id="{F1670644-6485-457E-A510-E47B03B70D71}"/>
                </a:ext>
              </a:extLst>
            </xdr:cNvPr>
            <xdr:cNvSpPr txBox="1"/>
          </xdr:nvSpPr>
          <xdr:spPr>
            <a:xfrm>
              <a:off x="1465731" y="6883775"/>
              <a:ext cx="268942" cy="286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l-GR" sz="1100" b="0" i="0">
                  <a:solidFill>
                    <a:schemeClr val="tx1"/>
                  </a:solidFill>
                  <a:effectLst/>
                  <a:latin typeface="Cambria Math" panose="02040503050406030204" pitchFamily="18" charset="0"/>
                  <a:ea typeface="+mn-ea"/>
                  <a:cs typeface="+mn-cs"/>
                </a:rPr>
                <a:t>τ</a:t>
              </a:r>
              <a:endParaRPr lang="en-US" sz="1600" b="0"/>
            </a:p>
          </xdr:txBody>
        </xdr:sp>
      </mc:Fallback>
    </mc:AlternateContent>
    <xdr:clientData/>
  </xdr:twoCellAnchor>
  <xdr:twoCellAnchor>
    <xdr:from>
      <xdr:col>3</xdr:col>
      <xdr:colOff>456030</xdr:colOff>
      <xdr:row>8</xdr:row>
      <xdr:rowOff>84969</xdr:rowOff>
    </xdr:from>
    <xdr:to>
      <xdr:col>3</xdr:col>
      <xdr:colOff>767107</xdr:colOff>
      <xdr:row>8</xdr:row>
      <xdr:rowOff>291156</xdr:rowOff>
    </xdr:to>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0F80FB09-8539-48CE-97C0-F27C5EB615D3}"/>
                </a:ext>
              </a:extLst>
            </xdr:cNvPr>
            <xdr:cNvSpPr txBox="1"/>
          </xdr:nvSpPr>
          <xdr:spPr>
            <a:xfrm>
              <a:off x="1446630" y="273291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2" name="TextBox 31">
              <a:extLst>
                <a:ext uri="{FF2B5EF4-FFF2-40B4-BE49-F238E27FC236}">
                  <a16:creationId xmlns:a16="http://schemas.microsoft.com/office/drawing/2014/main" id="{0F80FB09-8539-48CE-97C0-F27C5EB615D3}"/>
                </a:ext>
              </a:extLst>
            </xdr:cNvPr>
            <xdr:cNvSpPr txBox="1"/>
          </xdr:nvSpPr>
          <xdr:spPr>
            <a:xfrm>
              <a:off x="1446630" y="2732919"/>
              <a:ext cx="311077" cy="206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〖𝑆𝐺〗_𝑖</a:t>
              </a:r>
              <a:endParaRPr lang="en-US" sz="1600" b="0"/>
            </a:p>
          </xdr:txBody>
        </xdr:sp>
      </mc:Fallback>
    </mc:AlternateContent>
    <xdr:clientData/>
  </xdr:twoCellAnchor>
  <xdr:oneCellAnchor>
    <xdr:from>
      <xdr:col>3</xdr:col>
      <xdr:colOff>493059</xdr:colOff>
      <xdr:row>21</xdr:row>
      <xdr:rowOff>89647</xdr:rowOff>
    </xdr:from>
    <xdr:ext cx="242374" cy="176972"/>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xmlns="" id="{C0E0BEAA-2AFF-4AB2-979B-9556B88D9B34}"/>
                </a:ext>
              </a:extLst>
            </xdr:cNvPr>
            <xdr:cNvSpPr txBox="1"/>
          </xdr:nvSpPr>
          <xdr:spPr>
            <a:xfrm>
              <a:off x="1483659" y="769059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𝑖</m:t>
                        </m:r>
                        <m:r>
                          <a:rPr lang="en-US" sz="1100" b="0" i="1">
                            <a:latin typeface="Cambria Math" panose="02040503050406030204" pitchFamily="18" charset="0"/>
                          </a:rPr>
                          <m:t>,</m:t>
                        </m:r>
                        <m:r>
                          <a:rPr lang="en-US" sz="1100" b="0" i="1">
                            <a:latin typeface="Cambria Math" panose="02040503050406030204" pitchFamily="18" charset="0"/>
                          </a:rPr>
                          <m:t>𝑘</m:t>
                        </m:r>
                      </m:sub>
                    </m:sSub>
                  </m:oMath>
                </m:oMathPara>
              </a14:m>
              <a:endParaRPr lang="en-US" sz="1100" b="0" i="1"/>
            </a:p>
          </xdr:txBody>
        </xdr:sp>
      </mc:Choice>
      <mc:Fallback xmlns="">
        <xdr:sp macro="" textlink="">
          <xdr:nvSpPr>
            <xdr:cNvPr id="34" name="TextBox 33">
              <a:extLst>
                <a:ext uri="{FF2B5EF4-FFF2-40B4-BE49-F238E27FC236}">
                  <a16:creationId xmlns:a16="http://schemas.microsoft.com/office/drawing/2014/main" id="{C0E0BEAA-2AFF-4AB2-979B-9556B88D9B34}"/>
                </a:ext>
              </a:extLst>
            </xdr:cNvPr>
            <xdr:cNvSpPr txBox="1"/>
          </xdr:nvSpPr>
          <xdr:spPr>
            <a:xfrm>
              <a:off x="1483659" y="7690597"/>
              <a:ext cx="24237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𝑎_(𝑖,𝑘)</a:t>
              </a:r>
              <a:endParaRPr lang="en-US" sz="1100" b="0" i="1"/>
            </a:p>
          </xdr:txBody>
        </xdr:sp>
      </mc:Fallback>
    </mc:AlternateContent>
    <xdr:clientData/>
  </xdr:oneCellAnchor>
  <xdr:oneCellAnchor>
    <xdr:from>
      <xdr:col>3</xdr:col>
      <xdr:colOff>493059</xdr:colOff>
      <xdr:row>22</xdr:row>
      <xdr:rowOff>98612</xdr:rowOff>
    </xdr:from>
    <xdr:ext cx="235321" cy="176972"/>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xmlns="" id="{0BAFF8DB-8999-471B-B3AA-3FA85186C564}"/>
                </a:ext>
              </a:extLst>
            </xdr:cNvPr>
            <xdr:cNvSpPr txBox="1"/>
          </xdr:nvSpPr>
          <xdr:spPr>
            <a:xfrm>
              <a:off x="1483659" y="808056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35" name="TextBox 34">
              <a:extLst>
                <a:ext uri="{FF2B5EF4-FFF2-40B4-BE49-F238E27FC236}">
                  <a16:creationId xmlns:a16="http://schemas.microsoft.com/office/drawing/2014/main" id="{0BAFF8DB-8999-471B-B3AA-3FA85186C564}"/>
                </a:ext>
              </a:extLst>
            </xdr:cNvPr>
            <xdr:cNvSpPr txBox="1"/>
          </xdr:nvSpPr>
          <xdr:spPr>
            <a:xfrm>
              <a:off x="1483659" y="8080562"/>
              <a:ext cx="235321"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𝑏_(𝑖,𝑘)</a:t>
              </a:r>
              <a:endParaRPr lang="en-US" sz="1100" b="0" i="1"/>
            </a:p>
          </xdr:txBody>
        </xdr:sp>
      </mc:Fallback>
    </mc:AlternateContent>
    <xdr:clientData/>
  </xdr:oneCellAnchor>
  <xdr:oneCellAnchor>
    <xdr:from>
      <xdr:col>3</xdr:col>
      <xdr:colOff>475130</xdr:colOff>
      <xdr:row>23</xdr:row>
      <xdr:rowOff>98611</xdr:rowOff>
    </xdr:from>
    <xdr:ext cx="225190" cy="176972"/>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xmlns="" id="{DEEA26A4-E60D-4591-AE12-196DF0F3C9A8}"/>
                </a:ext>
              </a:extLst>
            </xdr:cNvPr>
            <xdr:cNvSpPr txBox="1"/>
          </xdr:nvSpPr>
          <xdr:spPr>
            <a:xfrm>
              <a:off x="1465730" y="846156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𝑘</m:t>
                        </m:r>
                      </m:sub>
                    </m:sSub>
                  </m:oMath>
                </m:oMathPara>
              </a14:m>
              <a:endParaRPr lang="en-US" sz="1100" b="0" i="1"/>
            </a:p>
          </xdr:txBody>
        </xdr:sp>
      </mc:Choice>
      <mc:Fallback xmlns="">
        <xdr:sp macro="" textlink="">
          <xdr:nvSpPr>
            <xdr:cNvPr id="36" name="TextBox 35">
              <a:extLst>
                <a:ext uri="{FF2B5EF4-FFF2-40B4-BE49-F238E27FC236}">
                  <a16:creationId xmlns:a16="http://schemas.microsoft.com/office/drawing/2014/main" id="{DEEA26A4-E60D-4591-AE12-196DF0F3C9A8}"/>
                </a:ext>
              </a:extLst>
            </xdr:cNvPr>
            <xdr:cNvSpPr txBox="1"/>
          </xdr:nvSpPr>
          <xdr:spPr>
            <a:xfrm>
              <a:off x="1465730" y="8461561"/>
              <a:ext cx="225190"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𝑐_(𝑖,𝑘)</a:t>
              </a:r>
              <a:endParaRPr lang="en-US" sz="1100" b="0" i="1"/>
            </a:p>
          </xdr:txBody>
        </xdr:sp>
      </mc:Fallback>
    </mc:AlternateContent>
    <xdr:clientData/>
  </xdr:oneCellAnchor>
  <xdr:oneCellAnchor>
    <xdr:from>
      <xdr:col>3</xdr:col>
      <xdr:colOff>510988</xdr:colOff>
      <xdr:row>15</xdr:row>
      <xdr:rowOff>80682</xdr:rowOff>
    </xdr:from>
    <xdr:ext cx="166071" cy="172227"/>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xmlns="" id="{CDD505C1-BB89-427B-87D2-45BB62477EC4}"/>
                </a:ext>
              </a:extLst>
            </xdr:cNvPr>
            <xdr:cNvSpPr txBox="1"/>
          </xdr:nvSpPr>
          <xdr:spPr>
            <a:xfrm>
              <a:off x="1501588" y="539563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0</m:t>
                        </m:r>
                      </m:sub>
                    </m:sSub>
                  </m:oMath>
                </m:oMathPara>
              </a14:m>
              <a:endParaRPr lang="en-US" sz="1100" b="0" i="1"/>
            </a:p>
          </xdr:txBody>
        </xdr:sp>
      </mc:Choice>
      <mc:Fallback xmlns="">
        <xdr:sp macro="" textlink="">
          <xdr:nvSpPr>
            <xdr:cNvPr id="37" name="TextBox 36">
              <a:extLst>
                <a:ext uri="{FF2B5EF4-FFF2-40B4-BE49-F238E27FC236}">
                  <a16:creationId xmlns:a16="http://schemas.microsoft.com/office/drawing/2014/main" id="{CDD505C1-BB89-427B-87D2-45BB62477EC4}"/>
                </a:ext>
              </a:extLst>
            </xdr:cNvPr>
            <xdr:cNvSpPr txBox="1"/>
          </xdr:nvSpPr>
          <xdr:spPr>
            <a:xfrm>
              <a:off x="1501588" y="5395632"/>
              <a:ext cx="166071"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𝑇_0</a:t>
              </a:r>
              <a:endParaRPr lang="en-US" sz="1100" b="0" i="1"/>
            </a:p>
          </xdr:txBody>
        </xdr:sp>
      </mc:Fallback>
    </mc:AlternateContent>
    <xdr:clientData/>
  </xdr:oneCellAnchor>
  <xdr:oneCellAnchor>
    <xdr:from>
      <xdr:col>3</xdr:col>
      <xdr:colOff>331693</xdr:colOff>
      <xdr:row>7</xdr:row>
      <xdr:rowOff>53787</xdr:rowOff>
    </xdr:from>
    <xdr:ext cx="510989" cy="304800"/>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xmlns="" id="{DBF6E7C6-BFFE-4296-ABD2-6A222DC66C69}"/>
                </a:ext>
              </a:extLst>
            </xdr:cNvPr>
            <xdr:cNvSpPr txBox="1"/>
          </xdr:nvSpPr>
          <xdr:spPr>
            <a:xfrm>
              <a:off x="1322293" y="232073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m:rPr>
                            <m:sty m:val="p"/>
                          </m:rPr>
                          <a:rPr lang="el-GR" sz="1100" b="0" i="1">
                            <a:solidFill>
                              <a:schemeClr val="tx1"/>
                            </a:solidFill>
                            <a:effectLst/>
                            <a:latin typeface="Cambria Math" panose="02040503050406030204" pitchFamily="18" charset="0"/>
                            <a:ea typeface="+mn-ea"/>
                            <a:cs typeface="+mn-cs"/>
                          </a:rPr>
                          <m:t>β</m:t>
                        </m:r>
                      </m:e>
                      <m:sub>
                        <m:r>
                          <a:rPr lang="en-US" sz="1100" b="0" i="1">
                            <a:solidFill>
                              <a:schemeClr val="tx1"/>
                            </a:solidFill>
                            <a:effectLst/>
                            <a:latin typeface="Cambria Math" panose="02040503050406030204" pitchFamily="18" charset="0"/>
                            <a:ea typeface="+mn-ea"/>
                            <a:cs typeface="+mn-cs"/>
                          </a:rPr>
                          <m:t>𝑖</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100"/>
            </a:p>
          </xdr:txBody>
        </xdr:sp>
      </mc:Choice>
      <mc:Fallback xmlns="">
        <xdr:sp macro="" textlink="">
          <xdr:nvSpPr>
            <xdr:cNvPr id="38" name="TextBox 37">
              <a:extLst>
                <a:ext uri="{FF2B5EF4-FFF2-40B4-BE49-F238E27FC236}">
                  <a16:creationId xmlns:a16="http://schemas.microsoft.com/office/drawing/2014/main" id="{DBF6E7C6-BFFE-4296-ABD2-6A222DC66C69}"/>
                </a:ext>
              </a:extLst>
            </xdr:cNvPr>
            <xdr:cNvSpPr txBox="1"/>
          </xdr:nvSpPr>
          <xdr:spPr>
            <a:xfrm>
              <a:off x="1322293" y="2320737"/>
              <a:ext cx="510989"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β</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3</xdr:col>
      <xdr:colOff>453615</xdr:colOff>
      <xdr:row>24</xdr:row>
      <xdr:rowOff>89647</xdr:rowOff>
    </xdr:from>
    <xdr:ext cx="398032" cy="21515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xmlns="" id="{B13F1089-C38B-4629-A963-83EEA86DFA26}"/>
                </a:ext>
              </a:extLst>
            </xdr:cNvPr>
            <xdr:cNvSpPr txBox="1"/>
          </xdr:nvSpPr>
          <xdr:spPr>
            <a:xfrm>
              <a:off x="1444215" y="883359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m:rPr>
                            <m:sty m:val="p"/>
                          </m:rPr>
                          <a:rPr lang="el-GR" sz="1100" b="0" i="1">
                            <a:solidFill>
                              <a:schemeClr val="tx1"/>
                            </a:solidFill>
                            <a:effectLst/>
                            <a:latin typeface="Cambria Math" panose="02040503050406030204" pitchFamily="18" charset="0"/>
                            <a:ea typeface="+mn-ea"/>
                            <a:cs typeface="+mn-cs"/>
                          </a:rPr>
                          <m:t>η</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0" name="TextBox 39">
              <a:extLst>
                <a:ext uri="{FF2B5EF4-FFF2-40B4-BE49-F238E27FC236}">
                  <a16:creationId xmlns:a16="http://schemas.microsoft.com/office/drawing/2014/main" id="{B13F1089-C38B-4629-A963-83EEA86DFA26}"/>
                </a:ext>
              </a:extLst>
            </xdr:cNvPr>
            <xdr:cNvSpPr txBox="1"/>
          </xdr:nvSpPr>
          <xdr:spPr>
            <a:xfrm>
              <a:off x="1444215" y="8833597"/>
              <a:ext cx="398032" cy="2151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mn-ea"/>
                  <a:cs typeface="+mn-cs"/>
                </a:rPr>
                <a:t>𝑉_</a:t>
              </a:r>
              <a:r>
                <a:rPr lang="el-GR" sz="1100" b="0" i="0">
                  <a:solidFill>
                    <a:schemeClr val="tx1"/>
                  </a:solidFill>
                  <a:effectLst/>
                  <a:latin typeface="Cambria Math" panose="02040503050406030204" pitchFamily="18" charset="0"/>
                  <a:ea typeface="+mn-ea"/>
                  <a:cs typeface="+mn-cs"/>
                </a:rPr>
                <a:t>η</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466165</xdr:colOff>
      <xdr:row>25</xdr:row>
      <xdr:rowOff>89646</xdr:rowOff>
    </xdr:from>
    <xdr:ext cx="331694" cy="197224"/>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xmlns="" id="{045DAC6B-8771-49DF-800A-7D08BB0DA1AD}"/>
                </a:ext>
              </a:extLst>
            </xdr:cNvPr>
            <xdr:cNvSpPr txBox="1"/>
          </xdr:nvSpPr>
          <xdr:spPr>
            <a:xfrm>
              <a:off x="1456765" y="921459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Cambria Math" panose="02040503050406030204" pitchFamily="18" charset="0"/>
                            <a:cs typeface="+mn-cs"/>
                          </a:rPr>
                          <m:t>η</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1" name="TextBox 40">
              <a:extLst>
                <a:ext uri="{FF2B5EF4-FFF2-40B4-BE49-F238E27FC236}">
                  <a16:creationId xmlns:a16="http://schemas.microsoft.com/office/drawing/2014/main" id="{045DAC6B-8771-49DF-800A-7D08BB0DA1AD}"/>
                </a:ext>
              </a:extLst>
            </xdr:cNvPr>
            <xdr:cNvSpPr txBox="1"/>
          </xdr:nvSpPr>
          <xdr:spPr>
            <a:xfrm>
              <a:off x="1456765" y="9214596"/>
              <a:ext cx="33169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Cambria Math" panose="02040503050406030204" pitchFamily="18" charset="0"/>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283286</xdr:colOff>
      <xdr:row>26</xdr:row>
      <xdr:rowOff>44824</xdr:rowOff>
    </xdr:from>
    <xdr:ext cx="738691" cy="268941"/>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xmlns="" id="{7F02FCC4-B936-47F0-B95F-3387DAC2D6BE}"/>
                </a:ext>
              </a:extLst>
            </xdr:cNvPr>
            <xdr:cNvSpPr txBox="1"/>
          </xdr:nvSpPr>
          <xdr:spPr>
            <a:xfrm>
              <a:off x="1273886" y="955077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m:rPr>
                            <m:sty m:val="p"/>
                          </m:rPr>
                          <a:rPr lang="el-GR" sz="1100" b="0" i="1">
                            <a:solidFill>
                              <a:schemeClr val="tx1"/>
                            </a:solidFill>
                            <a:effectLst/>
                            <a:latin typeface="Cambria Math" panose="02040503050406030204" pitchFamily="18" charset="0"/>
                            <a:ea typeface="+mn-ea"/>
                            <a:cs typeface="+mn-cs"/>
                          </a:rPr>
                          <m:t>η</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2" name="TextBox 41">
              <a:extLst>
                <a:ext uri="{FF2B5EF4-FFF2-40B4-BE49-F238E27FC236}">
                  <a16:creationId xmlns:a16="http://schemas.microsoft.com/office/drawing/2014/main" id="{7F02FCC4-B936-47F0-B95F-3387DAC2D6BE}"/>
                </a:ext>
              </a:extLst>
            </xdr:cNvPr>
            <xdr:cNvSpPr txBox="1"/>
          </xdr:nvSpPr>
          <xdr:spPr>
            <a:xfrm>
              <a:off x="1273886" y="9550774"/>
              <a:ext cx="738691" cy="2689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,𝑖,𝑗</a:t>
              </a:r>
              <a:r>
                <a:rPr lang="en-US" sz="1100" b="0" i="0">
                  <a:solidFill>
                    <a:schemeClr val="tx1"/>
                  </a:solidFill>
                  <a:effectLst/>
                  <a:latin typeface="Cambria Math" panose="02040503050406030204" pitchFamily="18" charset="0"/>
                  <a:ea typeface="Cambria Math" panose="02040503050406030204" pitchFamily="18" charset="0"/>
                  <a:cs typeface="+mn-cs"/>
                </a:rPr>
                <a:t>)</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295835</xdr:colOff>
      <xdr:row>27</xdr:row>
      <xdr:rowOff>107576</xdr:rowOff>
    </xdr:from>
    <xdr:ext cx="672354" cy="197224"/>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xmlns="" id="{783F5BE3-64FB-41C0-80EC-68E91ABEB462}"/>
                </a:ext>
              </a:extLst>
            </xdr:cNvPr>
            <xdr:cNvSpPr txBox="1"/>
          </xdr:nvSpPr>
          <xdr:spPr>
            <a:xfrm>
              <a:off x="1286435" y="999452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p>
                          <m:sSupPr>
                            <m:ctrlPr>
                              <a:rPr lang="en-US" sz="1100" b="0" i="1">
                                <a:solidFill>
                                  <a:schemeClr val="tx1"/>
                                </a:solidFill>
                                <a:effectLst/>
                                <a:latin typeface="Cambria Math" panose="02040503050406030204" pitchFamily="18" charset="0"/>
                                <a:ea typeface="Cambria Math" panose="02040503050406030204" pitchFamily="18" charset="0"/>
                                <a:cs typeface="+mn-cs"/>
                              </a:rPr>
                            </m:ctrlPr>
                          </m:sSupPr>
                          <m:e>
                            <m:r>
                              <m:rPr>
                                <m:sty m:val="p"/>
                              </m:rPr>
                              <a:rPr lang="el-GR" sz="1100" b="0" i="1">
                                <a:solidFill>
                                  <a:schemeClr val="tx1"/>
                                </a:solidFill>
                                <a:effectLst/>
                                <a:latin typeface="Cambria Math" panose="02040503050406030204" pitchFamily="18" charset="0"/>
                                <a:ea typeface="+mn-ea"/>
                                <a:cs typeface="+mn-cs"/>
                              </a:rPr>
                              <m:t>η</m:t>
                            </m:r>
                          </m:e>
                          <m:sup>
                            <m:r>
                              <a:rPr lang="en-US" sz="1100" b="0" i="1">
                                <a:solidFill>
                                  <a:schemeClr val="tx1"/>
                                </a:solidFill>
                                <a:effectLst/>
                                <a:latin typeface="Cambria Math" panose="02040503050406030204" pitchFamily="18" charset="0"/>
                                <a:ea typeface="Cambria Math" panose="02040503050406030204" pitchFamily="18" charset="0"/>
                                <a:cs typeface="+mn-cs"/>
                              </a:rPr>
                              <m:t>′</m:t>
                            </m:r>
                          </m:sup>
                        </m:sSup>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𝑖</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𝑗</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43" name="TextBox 42">
              <a:extLst>
                <a:ext uri="{FF2B5EF4-FFF2-40B4-BE49-F238E27FC236}">
                  <a16:creationId xmlns:a16="http://schemas.microsoft.com/office/drawing/2014/main" id="{783F5BE3-64FB-41C0-80EC-68E91ABEB462}"/>
                </a:ext>
              </a:extLst>
            </xdr:cNvPr>
            <xdr:cNvSpPr txBox="1"/>
          </xdr:nvSpPr>
          <xdr:spPr>
            <a:xfrm>
              <a:off x="1286435" y="9994526"/>
              <a:ext cx="672354" cy="1972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marL="0" indent="0"/>
              <a:r>
                <a:rPr lang="en-US" sz="1100" b="0" i="0">
                  <a:solidFill>
                    <a:schemeClr val="tx1"/>
                  </a:solidFill>
                  <a:effectLst/>
                  <a:latin typeface="Cambria Math" panose="02040503050406030204" pitchFamily="18" charset="0"/>
                  <a:ea typeface="Cambria Math" panose="02040503050406030204" pitchFamily="18" charset="0"/>
                  <a:cs typeface="+mn-cs"/>
                </a:rPr>
                <a:t>〖∆𝑉〗_(</a:t>
              </a: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Cambria Math" panose="02040503050406030204" pitchFamily="18" charset="0"/>
                  <a:cs typeface="+mn-cs"/>
                </a:rPr>
                <a:t>^′,𝑖,𝑗)</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3</xdr:col>
      <xdr:colOff>530087</xdr:colOff>
      <xdr:row>9</xdr:row>
      <xdr:rowOff>99392</xdr:rowOff>
    </xdr:from>
    <xdr:ext cx="156773"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D2FD1971-33DC-46E0-83F8-3F9EE5758959}"/>
                </a:ext>
              </a:extLst>
            </xdr:cNvPr>
            <xdr:cNvSpPr txBox="1"/>
          </xdr:nvSpPr>
          <xdr:spPr>
            <a:xfrm>
              <a:off x="1520687" y="312834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𝑍</m:t>
                        </m:r>
                      </m:e>
                      <m:sub>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45" name="TextBox 44">
              <a:extLst>
                <a:ext uri="{FF2B5EF4-FFF2-40B4-BE49-F238E27FC236}">
                  <a16:creationId xmlns:a16="http://schemas.microsoft.com/office/drawing/2014/main" id="{D2FD1971-33DC-46E0-83F8-3F9EE5758959}"/>
                </a:ext>
              </a:extLst>
            </xdr:cNvPr>
            <xdr:cNvSpPr txBox="1"/>
          </xdr:nvSpPr>
          <xdr:spPr>
            <a:xfrm>
              <a:off x="1520687" y="3128342"/>
              <a:ext cx="156773" cy="1722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𝑍_𝑖</a:t>
              </a:r>
              <a:endParaRPr lang="en-US" sz="1100" b="0" i="1"/>
            </a:p>
          </xdr:txBody>
        </xdr:sp>
      </mc:Fallback>
    </mc:AlternateContent>
    <xdr:clientData/>
  </xdr:oneCellAnchor>
  <xdr:oneCellAnchor>
    <xdr:from>
      <xdr:col>3</xdr:col>
      <xdr:colOff>520148</xdr:colOff>
      <xdr:row>10</xdr:row>
      <xdr:rowOff>99390</xdr:rowOff>
    </xdr:from>
    <xdr:ext cx="163827"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xmlns="" id="{1185046E-8CF8-4FB9-9C51-4668EF3C8FDA}"/>
                </a:ext>
              </a:extLst>
            </xdr:cNvPr>
            <xdr:cNvSpPr txBox="1"/>
          </xdr:nvSpPr>
          <xdr:spPr>
            <a:xfrm>
              <a:off x="1510748" y="350934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i="1">
                            <a:latin typeface="Cambria Math" panose="02040503050406030204" pitchFamily="18" charset="0"/>
                          </a:rPr>
                        </m:ctrlPr>
                      </m:sSubSupPr>
                      <m:e>
                        <m:r>
                          <a:rPr lang="en-US" sz="1100" b="0" i="1">
                            <a:latin typeface="Cambria Math" panose="02040503050406030204" pitchFamily="18" charset="0"/>
                          </a:rPr>
                          <m:t>𝑍</m:t>
                        </m:r>
                      </m:e>
                      <m:sub>
                        <m:r>
                          <a:rPr lang="en-US" sz="1100" b="0" i="1">
                            <a:latin typeface="Cambria Math" panose="02040503050406030204" pitchFamily="18" charset="0"/>
                          </a:rPr>
                          <m:t>𝑖</m:t>
                        </m:r>
                      </m:sub>
                      <m:sup>
                        <m:r>
                          <a:rPr lang="en-US" sz="1100" b="0" i="1">
                            <a:latin typeface="Cambria Math" panose="02040503050406030204" pitchFamily="18" charset="0"/>
                          </a:rPr>
                          <m:t>′</m:t>
                        </m:r>
                      </m:sup>
                    </m:sSubSup>
                  </m:oMath>
                </m:oMathPara>
              </a14:m>
              <a:endParaRPr lang="en-US" sz="1100"/>
            </a:p>
          </xdr:txBody>
        </xdr:sp>
      </mc:Choice>
      <mc:Fallback xmlns="">
        <xdr:sp macro="" textlink="">
          <xdr:nvSpPr>
            <xdr:cNvPr id="46" name="TextBox 45">
              <a:extLst>
                <a:ext uri="{FF2B5EF4-FFF2-40B4-BE49-F238E27FC236}">
                  <a16:creationId xmlns:a16="http://schemas.microsoft.com/office/drawing/2014/main" id="{1185046E-8CF8-4FB9-9C51-4668EF3C8FDA}"/>
                </a:ext>
              </a:extLst>
            </xdr:cNvPr>
            <xdr:cNvSpPr txBox="1"/>
          </xdr:nvSpPr>
          <xdr:spPr>
            <a:xfrm>
              <a:off x="1510748" y="3509340"/>
              <a:ext cx="16382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𝑍_𝑖^′</a:t>
              </a:r>
              <a:endParaRPr lang="en-US" sz="1100"/>
            </a:p>
          </xdr:txBody>
        </xdr:sp>
      </mc:Fallback>
    </mc:AlternateContent>
    <xdr:clientData/>
  </xdr:oneCellAnchor>
  <xdr:oneCellAnchor>
    <xdr:from>
      <xdr:col>3</xdr:col>
      <xdr:colOff>404192</xdr:colOff>
      <xdr:row>39</xdr:row>
      <xdr:rowOff>46382</xdr:rowOff>
    </xdr:from>
    <xdr:ext cx="466164" cy="215153"/>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xmlns="" id="{A658BE82-FD8A-4352-A4C0-E5ABAAAFA4E8}"/>
                </a:ext>
              </a:extLst>
            </xdr:cNvPr>
            <xdr:cNvSpPr txBox="1"/>
          </xdr:nvSpPr>
          <xdr:spPr>
            <a:xfrm>
              <a:off x="1394792" y="1450533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m:rPr>
                            <m:sty m:val="p"/>
                          </m:rPr>
                          <a:rPr lang="el-GR" sz="1100" b="0" i="1">
                            <a:solidFill>
                              <a:schemeClr val="tx1"/>
                            </a:solidFill>
                            <a:effectLst/>
                            <a:latin typeface="Cambria Math" panose="02040503050406030204" pitchFamily="18" charset="0"/>
                            <a:ea typeface="+mn-ea"/>
                            <a:cs typeface="+mn-cs"/>
                          </a:rPr>
                          <m:t>η</m:t>
                        </m:r>
                      </m:e>
                      <m:sub>
                        <m:r>
                          <a:rPr lang="en-US" sz="1100" b="0" i="1">
                            <a:solidFill>
                              <a:schemeClr val="tx1"/>
                            </a:solidFill>
                            <a:effectLst/>
                            <a:latin typeface="Cambria Math" panose="02040503050406030204" pitchFamily="18" charset="0"/>
                            <a:ea typeface="+mn-ea"/>
                            <a:cs typeface="+mn-cs"/>
                          </a:rPr>
                          <m:t>1</m:t>
                        </m:r>
                      </m:sub>
                    </m:sSub>
                    <m:r>
                      <m:rPr>
                        <m:nor/>
                      </m:rPr>
                      <a:rPr lang="en-US" sz="1100" i="1" baseline="0">
                        <a:solidFill>
                          <a:schemeClr val="tx1"/>
                        </a:solidFill>
                        <a:effectLst/>
                        <a:latin typeface="+mn-lt"/>
                        <a:ea typeface="+mn-ea"/>
                        <a:cs typeface="+mn-cs"/>
                      </a:rPr>
                      <m:t> </m:t>
                    </m:r>
                  </m:oMath>
                </m:oMathPara>
              </a14:m>
              <a:endParaRPr lang="en-US" sz="1100"/>
            </a:p>
          </xdr:txBody>
        </xdr:sp>
      </mc:Choice>
      <mc:Fallback xmlns="">
        <xdr:sp macro="" textlink="">
          <xdr:nvSpPr>
            <xdr:cNvPr id="47" name="TextBox 46">
              <a:extLst>
                <a:ext uri="{FF2B5EF4-FFF2-40B4-BE49-F238E27FC236}">
                  <a16:creationId xmlns:a16="http://schemas.microsoft.com/office/drawing/2014/main" id="{A658BE82-FD8A-4352-A4C0-E5ABAAAFA4E8}"/>
                </a:ext>
              </a:extLst>
            </xdr:cNvPr>
            <xdr:cNvSpPr txBox="1"/>
          </xdr:nvSpPr>
          <xdr:spPr>
            <a:xfrm>
              <a:off x="1394792" y="14505332"/>
              <a:ext cx="466164" cy="2151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l-GR" sz="1100" b="0" i="0">
                  <a:solidFill>
                    <a:schemeClr val="tx1"/>
                  </a:solidFill>
                  <a:effectLst/>
                  <a:latin typeface="Cambria Math" panose="02040503050406030204" pitchFamily="18" charset="0"/>
                  <a:ea typeface="+mn-ea"/>
                  <a:cs typeface="+mn-cs"/>
                </a:rPr>
                <a:t>η</a:t>
              </a:r>
              <a:r>
                <a:rPr lang="en-US" sz="1100" b="0" i="0">
                  <a:solidFill>
                    <a:schemeClr val="tx1"/>
                  </a:solidFill>
                  <a:effectLst/>
                  <a:latin typeface="Cambria Math" panose="02040503050406030204" pitchFamily="18" charset="0"/>
                  <a:ea typeface="+mn-ea"/>
                  <a:cs typeface="+mn-cs"/>
                </a:rPr>
                <a:t>_1</a:t>
              </a:r>
              <a:r>
                <a:rPr lang="en-US" sz="1100" b="0" i="0" baseline="0">
                  <a:solidFill>
                    <a:schemeClr val="tx1"/>
                  </a:solidFill>
                  <a:effectLst/>
                  <a:latin typeface="+mn-lt"/>
                  <a:ea typeface="+mn-ea"/>
                  <a:cs typeface="+mn-cs"/>
                </a:rPr>
                <a:t> </a:t>
              </a:r>
              <a:r>
                <a:rPr lang="en-US" sz="1100" b="0" i="0" baseline="0">
                  <a:solidFill>
                    <a:schemeClr val="tx1"/>
                  </a:solidFill>
                  <a:effectLst/>
                  <a:latin typeface="Cambria Math" panose="02040503050406030204" pitchFamily="18" charset="0"/>
                  <a:ea typeface="+mn-ea"/>
                  <a:cs typeface="+mn-cs"/>
                </a:rPr>
                <a:t>"</a:t>
              </a:r>
              <a:r>
                <a:rPr lang="en-US" sz="1100" i="0" baseline="0">
                  <a:solidFill>
                    <a:schemeClr val="tx1"/>
                  </a:solidFill>
                  <a:effectLst/>
                  <a:latin typeface="Cambria Math" panose="02040503050406030204" pitchFamily="18" charset="0"/>
                  <a:ea typeface="+mn-ea"/>
                  <a:cs typeface="+mn-cs"/>
                </a:rPr>
                <a:t> </a:t>
              </a:r>
              <a:r>
                <a:rPr lang="en-US" sz="1100" i="0" baseline="0">
                  <a:solidFill>
                    <a:schemeClr val="tx1"/>
                  </a:solidFill>
                  <a:effectLst/>
                  <a:latin typeface="+mn-lt"/>
                  <a:ea typeface="+mn-ea"/>
                  <a:cs typeface="+mn-cs"/>
                </a:rPr>
                <a:t>"</a:t>
              </a:r>
              <a:endParaRPr lang="en-US" sz="1100"/>
            </a:p>
          </xdr:txBody>
        </xdr:sp>
      </mc:Fallback>
    </mc:AlternateContent>
    <xdr:clientData/>
  </xdr:oneCellAnchor>
  <xdr:oneCellAnchor>
    <xdr:from>
      <xdr:col>3</xdr:col>
      <xdr:colOff>357808</xdr:colOff>
      <xdr:row>17</xdr:row>
      <xdr:rowOff>59635</xdr:rowOff>
    </xdr:from>
    <xdr:ext cx="493059" cy="293034"/>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xmlns="" id="{E2D79901-8366-4B31-8489-4DF6F590B2B4}"/>
                </a:ext>
              </a:extLst>
            </xdr:cNvPr>
            <xdr:cNvSpPr txBox="1"/>
          </xdr:nvSpPr>
          <xdr:spPr>
            <a:xfrm>
              <a:off x="1348408" y="613658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𝑗</m:t>
                        </m:r>
                      </m:sub>
                    </m:sSub>
                  </m:oMath>
                </m:oMathPara>
              </a14:m>
              <a:endParaRPr lang="en-US" sz="1100" i="1"/>
            </a:p>
          </xdr:txBody>
        </xdr:sp>
      </mc:Choice>
      <mc:Fallback xmlns="">
        <xdr:sp macro="" textlink="">
          <xdr:nvSpPr>
            <xdr:cNvPr id="48" name="TextBox 47">
              <a:extLst>
                <a:ext uri="{FF2B5EF4-FFF2-40B4-BE49-F238E27FC236}">
                  <a16:creationId xmlns:a16="http://schemas.microsoft.com/office/drawing/2014/main" id="{E2D79901-8366-4B31-8489-4DF6F590B2B4}"/>
                </a:ext>
              </a:extLst>
            </xdr:cNvPr>
            <xdr:cNvSpPr txBox="1"/>
          </xdr:nvSpPr>
          <xdr:spPr>
            <a:xfrm>
              <a:off x="1348408" y="6136585"/>
              <a:ext cx="493059" cy="2930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r>
                <a:rPr lang="en-US" sz="1100" b="0" i="0">
                  <a:solidFill>
                    <a:schemeClr val="tx1"/>
                  </a:solidFill>
                  <a:effectLst/>
                  <a:latin typeface="Cambria Math" panose="02040503050406030204" pitchFamily="18" charset="0"/>
                  <a:ea typeface="+mn-ea"/>
                  <a:cs typeface="+mn-cs"/>
                </a:rPr>
                <a:t>𝑇_(𝑎,𝑖,𝑗)</a:t>
              </a:r>
              <a:endParaRPr lang="en-US" sz="1100" i="1"/>
            </a:p>
          </xdr:txBody>
        </xdr:sp>
      </mc:Fallback>
    </mc:AlternateContent>
    <xdr:clientData/>
  </xdr:oneCellAnchor>
  <xdr:twoCellAnchor>
    <xdr:from>
      <xdr:col>3</xdr:col>
      <xdr:colOff>175260</xdr:colOff>
      <xdr:row>14</xdr:row>
      <xdr:rowOff>38101</xdr:rowOff>
    </xdr:from>
    <xdr:to>
      <xdr:col>3</xdr:col>
      <xdr:colOff>1097280</xdr:colOff>
      <xdr:row>14</xdr:row>
      <xdr:rowOff>274321</xdr:rowOff>
    </xdr:to>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xmlns="" id="{73054B72-36D9-4B6B-B632-07CBC97DF94A}"/>
                </a:ext>
              </a:extLst>
            </xdr:cNvPr>
            <xdr:cNvSpPr txBox="1"/>
          </xdr:nvSpPr>
          <xdr:spPr>
            <a:xfrm>
              <a:off x="1165860" y="497205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14:m>
                <m:oMathPara xmlns:m="http://schemas.openxmlformats.org/officeDocument/2006/math">
                  <m:oMathParaPr>
                    <m:jc m:val="center"/>
                  </m:oMathParaPr>
                  <m:oMath xmlns:m="http://schemas.openxmlformats.org/officeDocument/2006/math">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𝑆𝐺</m:t>
                        </m:r>
                      </m:e>
                      <m:sub>
                        <m:r>
                          <a:rPr lang="en-US" sz="1100" b="0" i="1">
                            <a:solidFill>
                              <a:schemeClr val="tx1"/>
                            </a:solidFill>
                            <a:effectLst/>
                            <a:latin typeface="Cambria Math" panose="02040503050406030204" pitchFamily="18" charset="0"/>
                            <a:ea typeface="+mn-ea"/>
                            <a:cs typeface="+mn-cs"/>
                          </a:rPr>
                          <m:t>𝑝𝑟𝑜𝑐𝑒𝑠𝑠</m:t>
                        </m:r>
                      </m:sub>
                      <m:sup>
                        <m:r>
                          <a:rPr lang="en-US" sz="1100" b="0" i="1">
                            <a:solidFill>
                              <a:schemeClr val="tx1"/>
                            </a:solidFill>
                            <a:effectLst/>
                            <a:latin typeface="Cambria Math" panose="02040503050406030204" pitchFamily="18" charset="0"/>
                            <a:ea typeface="+mn-ea"/>
                            <a:cs typeface="+mn-cs"/>
                          </a:rPr>
                          <m:t>′</m:t>
                        </m:r>
                      </m:sup>
                    </m:sSubSup>
                  </m:oMath>
                </m:oMathPara>
              </a14:m>
              <a:endParaRPr lang="en-US" sz="1600" b="0"/>
            </a:p>
          </xdr:txBody>
        </xdr:sp>
      </mc:Choice>
      <mc:Fallback xmlns="">
        <xdr:sp macro="" textlink="">
          <xdr:nvSpPr>
            <xdr:cNvPr id="49" name="TextBox 48">
              <a:extLst>
                <a:ext uri="{FF2B5EF4-FFF2-40B4-BE49-F238E27FC236}">
                  <a16:creationId xmlns:a16="http://schemas.microsoft.com/office/drawing/2014/main" id="{73054B72-36D9-4B6B-B632-07CBC97DF94A}"/>
                </a:ext>
              </a:extLst>
            </xdr:cNvPr>
            <xdr:cNvSpPr txBox="1"/>
          </xdr:nvSpPr>
          <xdr:spPr>
            <a:xfrm>
              <a:off x="1165860" y="4972051"/>
              <a:ext cx="9220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l"/>
              <a:r>
                <a:rPr lang="en-US" sz="1100" b="0" i="0">
                  <a:solidFill>
                    <a:schemeClr val="tx1"/>
                  </a:solidFill>
                  <a:effectLst/>
                  <a:latin typeface="Cambria Math" panose="02040503050406030204" pitchFamily="18" charset="0"/>
                  <a:ea typeface="+mn-ea"/>
                  <a:cs typeface="+mn-cs"/>
                </a:rPr>
                <a:t>〖𝑆𝐺〗_𝑝𝑟𝑜𝑐𝑒𝑠𝑠^′</a:t>
              </a:r>
              <a:endParaRPr lang="en-US" sz="1600" b="0"/>
            </a:p>
          </xdr:txBody>
        </xdr:sp>
      </mc:Fallback>
    </mc:AlternateContent>
    <xdr:clientData/>
  </xdr:twoCellAnchor>
  <xdr:oneCellAnchor>
    <xdr:from>
      <xdr:col>3</xdr:col>
      <xdr:colOff>350520</xdr:colOff>
      <xdr:row>43</xdr:row>
      <xdr:rowOff>106680</xdr:rowOff>
    </xdr:from>
    <xdr:ext cx="412934" cy="182294"/>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xmlns="" id="{C6DC3B5E-6525-422B-B1BA-B359A31EB2C5}"/>
                </a:ext>
              </a:extLst>
            </xdr:cNvPr>
            <xdr:cNvSpPr txBox="1"/>
          </xdr:nvSpPr>
          <xdr:spPr>
            <a:xfrm>
              <a:off x="1341120" y="1608963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0" name="TextBox 49">
              <a:extLst>
                <a:ext uri="{FF2B5EF4-FFF2-40B4-BE49-F238E27FC236}">
                  <a16:creationId xmlns:a16="http://schemas.microsoft.com/office/drawing/2014/main" id="{C6DC3B5E-6525-422B-B1BA-B359A31EB2C5}"/>
                </a:ext>
              </a:extLst>
            </xdr:cNvPr>
            <xdr:cNvSpPr txBox="1"/>
          </xdr:nvSpPr>
          <xdr:spPr>
            <a:xfrm>
              <a:off x="1341120" y="16089630"/>
              <a:ext cx="41293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𝑇_(𝑝,𝑚𝑎𝑥)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350520</xdr:colOff>
      <xdr:row>44</xdr:row>
      <xdr:rowOff>106680</xdr:rowOff>
    </xdr:from>
    <xdr:ext cx="410369" cy="165366"/>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xmlns="" id="{CBD5DEBF-C95E-4F91-8656-A38F1B091D98}"/>
                </a:ext>
              </a:extLst>
            </xdr:cNvPr>
            <xdr:cNvSpPr txBox="1"/>
          </xdr:nvSpPr>
          <xdr:spPr>
            <a:xfrm>
              <a:off x="1341120" y="1647063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𝑚</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1" name="TextBox 50">
              <a:extLst>
                <a:ext uri="{FF2B5EF4-FFF2-40B4-BE49-F238E27FC236}">
                  <a16:creationId xmlns:a16="http://schemas.microsoft.com/office/drawing/2014/main" id="{CBD5DEBF-C95E-4F91-8656-A38F1B091D98}"/>
                </a:ext>
              </a:extLst>
            </xdr:cNvPr>
            <xdr:cNvSpPr txBox="1"/>
          </xdr:nvSpPr>
          <xdr:spPr>
            <a:xfrm>
              <a:off x="1341120" y="16470630"/>
              <a:ext cx="410369"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mn-ea"/>
                  <a:cs typeface="+mn-cs"/>
                </a:rPr>
                <a:t> 𝑚〗_𝑚𝑎𝑥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396240</xdr:colOff>
      <xdr:row>45</xdr:row>
      <xdr:rowOff>144780</xdr:rowOff>
    </xdr:from>
    <xdr:ext cx="332655" cy="165366"/>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xmlns="" id="{C4BB34BD-0062-4682-ACD2-A0C656571F52}"/>
                </a:ext>
              </a:extLst>
            </xdr:cNvPr>
            <xdr:cNvSpPr txBox="1"/>
          </xdr:nvSpPr>
          <xdr:spPr>
            <a:xfrm>
              <a:off x="1386840" y="1688973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𝑏</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latin typeface="Cambria Math" panose="02040503050406030204" pitchFamily="18" charset="0"/>
                <a:ea typeface="Cambria Math" panose="02040503050406030204" pitchFamily="18" charset="0"/>
              </a:endParaRPr>
            </a:p>
          </xdr:txBody>
        </xdr:sp>
      </mc:Choice>
      <mc:Fallback xmlns="">
        <xdr:sp macro="" textlink="">
          <xdr:nvSpPr>
            <xdr:cNvPr id="52" name="TextBox 51">
              <a:extLst>
                <a:ext uri="{FF2B5EF4-FFF2-40B4-BE49-F238E27FC236}">
                  <a16:creationId xmlns:a16="http://schemas.microsoft.com/office/drawing/2014/main" id="{C4BB34BD-0062-4682-ACD2-A0C656571F52}"/>
                </a:ext>
              </a:extLst>
            </xdr:cNvPr>
            <xdr:cNvSpPr txBox="1"/>
          </xdr:nvSpPr>
          <xdr:spPr>
            <a:xfrm>
              <a:off x="1386840" y="16889730"/>
              <a:ext cx="33265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𝑏_𝑚𝑎𝑥</a:t>
              </a:r>
              <a:endParaRPr lang="en-US" sz="110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548640</xdr:colOff>
      <xdr:row>34</xdr:row>
      <xdr:rowOff>60960</xdr:rowOff>
    </xdr:from>
    <xdr:ext cx="229294" cy="182294"/>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xmlns="" id="{D6245F01-D753-4A74-8AF0-A2B296201F77}"/>
                </a:ext>
              </a:extLst>
            </xdr:cNvPr>
            <xdr:cNvSpPr txBox="1"/>
          </xdr:nvSpPr>
          <xdr:spPr>
            <a:xfrm>
              <a:off x="1539240" y="1261491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1,</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3" name="TextBox 52">
              <a:extLst>
                <a:ext uri="{FF2B5EF4-FFF2-40B4-BE49-F238E27FC236}">
                  <a16:creationId xmlns:a16="http://schemas.microsoft.com/office/drawing/2014/main" id="{D6245F01-D753-4A74-8AF0-A2B296201F77}"/>
                </a:ext>
              </a:extLst>
            </xdr:cNvPr>
            <xdr:cNvSpPr txBox="1"/>
          </xdr:nvSpPr>
          <xdr:spPr>
            <a:xfrm>
              <a:off x="1539240" y="12614910"/>
              <a:ext cx="22929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𝑣_(1,𝑖)^′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533400</xdr:colOff>
      <xdr:row>35</xdr:row>
      <xdr:rowOff>68580</xdr:rowOff>
    </xdr:from>
    <xdr:ext cx="232564" cy="182294"/>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xmlns="" id="{B022BF1D-6701-4121-9A79-A5A0FB88FF19}"/>
                </a:ext>
              </a:extLst>
            </xdr:cNvPr>
            <xdr:cNvSpPr txBox="1"/>
          </xdr:nvSpPr>
          <xdr:spPr>
            <a:xfrm>
              <a:off x="1524000" y="1300353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2,</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4" name="TextBox 53">
              <a:extLst>
                <a:ext uri="{FF2B5EF4-FFF2-40B4-BE49-F238E27FC236}">
                  <a16:creationId xmlns:a16="http://schemas.microsoft.com/office/drawing/2014/main" id="{B022BF1D-6701-4121-9A79-A5A0FB88FF19}"/>
                </a:ext>
              </a:extLst>
            </xdr:cNvPr>
            <xdr:cNvSpPr txBox="1"/>
          </xdr:nvSpPr>
          <xdr:spPr>
            <a:xfrm>
              <a:off x="1524000" y="1300353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𝑣_(2,𝑖)^′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541020</xdr:colOff>
      <xdr:row>36</xdr:row>
      <xdr:rowOff>38100</xdr:rowOff>
    </xdr:from>
    <xdr:ext cx="232564" cy="182294"/>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xmlns="" id="{654679DD-48BB-4F8A-B887-02861AF8D5A6}"/>
                </a:ext>
              </a:extLst>
            </xdr:cNvPr>
            <xdr:cNvSpPr txBox="1"/>
          </xdr:nvSpPr>
          <xdr:spPr>
            <a:xfrm>
              <a:off x="1531620" y="1335405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100" b="0" i="1">
                            <a:solidFill>
                              <a:schemeClr val="tx1"/>
                            </a:solidFill>
                            <a:effectLst/>
                            <a:latin typeface="Cambria Math" panose="02040503050406030204" pitchFamily="18" charset="0"/>
                            <a:ea typeface="Cambria Math" panose="02040503050406030204" pitchFamily="18" charset="0"/>
                            <a:cs typeface="+mn-cs"/>
                          </a:rPr>
                        </m:ctrlPr>
                      </m:sSubSupPr>
                      <m:e>
                        <m:r>
                          <a:rPr lang="en-US" sz="1100" b="0" i="1">
                            <a:solidFill>
                              <a:schemeClr val="tx1"/>
                            </a:solidFill>
                            <a:effectLst/>
                            <a:latin typeface="Cambria Math" panose="02040503050406030204" pitchFamily="18" charset="0"/>
                            <a:ea typeface="Cambria Math" panose="02040503050406030204" pitchFamily="18" charset="0"/>
                            <a:cs typeface="+mn-cs"/>
                          </a:rPr>
                          <m:t>𝑣</m:t>
                        </m:r>
                      </m:e>
                      <m:sub>
                        <m:r>
                          <a:rPr lang="en-US" sz="1100" b="0" i="1">
                            <a:solidFill>
                              <a:schemeClr val="tx1"/>
                            </a:solidFill>
                            <a:effectLst/>
                            <a:latin typeface="Cambria Math" panose="02040503050406030204" pitchFamily="18" charset="0"/>
                            <a:ea typeface="Cambria Math" panose="02040503050406030204" pitchFamily="18" charset="0"/>
                            <a:cs typeface="+mn-cs"/>
                          </a:rPr>
                          <m:t>3,</m:t>
                        </m:r>
                        <m:r>
                          <a:rPr lang="en-US" sz="1100" b="0" i="1">
                            <a:solidFill>
                              <a:schemeClr val="tx1"/>
                            </a:solidFill>
                            <a:effectLst/>
                            <a:latin typeface="Cambria Math" panose="02040503050406030204" pitchFamily="18" charset="0"/>
                            <a:ea typeface="Cambria Math" panose="02040503050406030204" pitchFamily="18" charset="0"/>
                            <a:cs typeface="+mn-cs"/>
                          </a:rPr>
                          <m:t>𝑖</m:t>
                        </m:r>
                      </m:sub>
                      <m:sup>
                        <m:r>
                          <a:rPr lang="en-US" sz="1100" b="0" i="1">
                            <a:solidFill>
                              <a:schemeClr val="tx1"/>
                            </a:solidFill>
                            <a:effectLst/>
                            <a:latin typeface="Cambria Math" panose="02040503050406030204" pitchFamily="18" charset="0"/>
                            <a:ea typeface="Cambria Math" panose="02040503050406030204" pitchFamily="18" charset="0"/>
                            <a:cs typeface="+mn-cs"/>
                          </a:rPr>
                          <m:t>′</m:t>
                        </m:r>
                      </m:sup>
                    </m:sSubSup>
                  </m:oMath>
                </m:oMathPara>
              </a14:m>
              <a:endParaRPr lang="en-US" sz="1100" b="0">
                <a:latin typeface="Cambria Math" panose="02040503050406030204" pitchFamily="18" charset="0"/>
                <a:ea typeface="Cambria Math" panose="02040503050406030204" pitchFamily="18" charset="0"/>
              </a:endParaRPr>
            </a:p>
          </xdr:txBody>
        </xdr:sp>
      </mc:Choice>
      <mc:Fallback xmlns="">
        <xdr:sp macro="" textlink="">
          <xdr:nvSpPr>
            <xdr:cNvPr id="55" name="TextBox 54">
              <a:extLst>
                <a:ext uri="{FF2B5EF4-FFF2-40B4-BE49-F238E27FC236}">
                  <a16:creationId xmlns:a16="http://schemas.microsoft.com/office/drawing/2014/main" id="{654679DD-48BB-4F8A-B887-02861AF8D5A6}"/>
                </a:ext>
              </a:extLst>
            </xdr:cNvPr>
            <xdr:cNvSpPr txBox="1"/>
          </xdr:nvSpPr>
          <xdr:spPr>
            <a:xfrm>
              <a:off x="1531620" y="13354050"/>
              <a:ext cx="232564" cy="182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𝑣_(3,𝑖)^′</a:t>
              </a:r>
              <a:endParaRPr lang="en-US" sz="1100" b="0">
                <a:latin typeface="Cambria Math" panose="02040503050406030204" pitchFamily="18" charset="0"/>
                <a:ea typeface="Cambria Math" panose="02040503050406030204" pitchFamily="18" charset="0"/>
              </a:endParaRPr>
            </a:p>
          </xdr:txBody>
        </xdr:sp>
      </mc:Fallback>
    </mc:AlternateContent>
    <xdr:clientData/>
  </xdr:oneCellAnchor>
  <xdr:oneCellAnchor>
    <xdr:from>
      <xdr:col>3</xdr:col>
      <xdr:colOff>463827</xdr:colOff>
      <xdr:row>28</xdr:row>
      <xdr:rowOff>106017</xdr:rowOff>
    </xdr:from>
    <xdr:ext cx="233205" cy="182294"/>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xmlns="" id="{47B755C6-6E4D-498C-B537-D3DF6627613D}"/>
                </a:ext>
              </a:extLst>
            </xdr:cNvPr>
            <xdr:cNvSpPr txBox="1"/>
          </xdr:nvSpPr>
          <xdr:spPr>
            <a:xfrm>
              <a:off x="1454427" y="1037396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solidFill>
                  <a:schemeClr val="tx1"/>
                </a:solidFill>
                <a:effectLst/>
                <a:latin typeface="Cambria Math" panose="02040503050406030204" pitchFamily="18" charset="0"/>
                <a:ea typeface="+mn-ea"/>
                <a:cs typeface="+mn-cs"/>
              </a:endParaRPr>
            </a:p>
          </xdr:txBody>
        </xdr:sp>
      </mc:Choice>
      <mc:Fallback xmlns="">
        <xdr:sp macro="" textlink="">
          <xdr:nvSpPr>
            <xdr:cNvPr id="56" name="TextBox 55">
              <a:extLst>
                <a:ext uri="{FF2B5EF4-FFF2-40B4-BE49-F238E27FC236}">
                  <a16:creationId xmlns:a16="http://schemas.microsoft.com/office/drawing/2014/main" id="{47B755C6-6E4D-498C-B537-D3DF6627613D}"/>
                </a:ext>
              </a:extLst>
            </xdr:cNvPr>
            <xdr:cNvSpPr txBox="1"/>
          </xdr:nvSpPr>
          <xdr:spPr>
            <a:xfrm>
              <a:off x="1454427" y="10373967"/>
              <a:ext cx="233205" cy="1822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𝑉_(𝑝,𝑖)</a:t>
              </a:r>
              <a:endParaRPr lang="en-US" sz="1100" b="0" i="1">
                <a:solidFill>
                  <a:schemeClr val="tx1"/>
                </a:solidFill>
                <a:effectLst/>
                <a:latin typeface="Cambria Math" panose="02040503050406030204" pitchFamily="18" charset="0"/>
                <a:ea typeface="+mn-ea"/>
                <a:cs typeface="+mn-cs"/>
              </a:endParaRPr>
            </a:p>
          </xdr:txBody>
        </xdr:sp>
      </mc:Fallback>
    </mc:AlternateContent>
    <xdr:clientData/>
  </xdr:oneCellAnchor>
  <xdr:oneCellAnchor>
    <xdr:from>
      <xdr:col>3</xdr:col>
      <xdr:colOff>470453</xdr:colOff>
      <xdr:row>29</xdr:row>
      <xdr:rowOff>99392</xdr:rowOff>
    </xdr:from>
    <xdr:ext cx="234744" cy="176972"/>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xmlns="" id="{4C265D5A-0FCD-4DDD-BBF6-51EE89DF79BB}"/>
                </a:ext>
              </a:extLst>
            </xdr:cNvPr>
            <xdr:cNvSpPr txBox="1"/>
          </xdr:nvSpPr>
          <xdr:spPr>
            <a:xfrm>
              <a:off x="1461053" y="1074834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b="0" i="1"/>
            </a:p>
          </xdr:txBody>
        </xdr:sp>
      </mc:Choice>
      <mc:Fallback xmlns="">
        <xdr:sp macro="" textlink="">
          <xdr:nvSpPr>
            <xdr:cNvPr id="57" name="TextBox 56">
              <a:extLst>
                <a:ext uri="{FF2B5EF4-FFF2-40B4-BE49-F238E27FC236}">
                  <a16:creationId xmlns:a16="http://schemas.microsoft.com/office/drawing/2014/main" id="{4C265D5A-0FCD-4DDD-BBF6-51EE89DF79BB}"/>
                </a:ext>
              </a:extLst>
            </xdr:cNvPr>
            <xdr:cNvSpPr txBox="1"/>
          </xdr:nvSpPr>
          <xdr:spPr>
            <a:xfrm>
              <a:off x="1461053" y="10748342"/>
              <a:ext cx="234744" cy="17697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𝑉_(𝑎,𝑖)</a:t>
              </a:r>
              <a:endParaRPr lang="en-US" sz="1100" b="0" i="1"/>
            </a:p>
          </xdr:txBody>
        </xdr:sp>
      </mc:Fallback>
    </mc:AlternateContent>
    <xdr:clientData/>
  </xdr:oneCellAnchor>
  <xdr:oneCellAnchor>
    <xdr:from>
      <xdr:col>4</xdr:col>
      <xdr:colOff>173934</xdr:colOff>
      <xdr:row>2</xdr:row>
      <xdr:rowOff>33130</xdr:rowOff>
    </xdr:from>
    <xdr:ext cx="3154325" cy="287643"/>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xmlns="" id="{54295BC8-616B-424B-9374-54B45BC4A8DE}"/>
                </a:ext>
              </a:extLst>
            </xdr:cNvPr>
            <xdr:cNvSpPr txBox="1"/>
          </xdr:nvSpPr>
          <xdr:spPr>
            <a:xfrm>
              <a:off x="4017064" y="397565"/>
              <a:ext cx="3154325"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bSup>
                      <m:sSubSupPr>
                        <m:ctrlPr>
                          <a:rPr lang="en-US" sz="1100" b="0" i="1">
                            <a:solidFill>
                              <a:schemeClr val="tx1"/>
                            </a:solidFill>
                            <a:effectLst/>
                            <a:latin typeface="Cambria Math" panose="02040503050406030204" pitchFamily="18" charset="0"/>
                            <a:ea typeface="+mn-ea"/>
                            <a:cs typeface="+mn-cs"/>
                          </a:rPr>
                        </m:ctrlPr>
                      </m:sSubSup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up>
                        <m:r>
                          <a:rPr lang="en-US" sz="1100" b="0" i="1">
                            <a:solidFill>
                              <a:schemeClr val="tx1"/>
                            </a:solidFill>
                            <a:effectLst/>
                            <a:latin typeface="Cambria Math" panose="02040503050406030204" pitchFamily="18" charset="0"/>
                            <a:ea typeface="+mn-ea"/>
                            <a:cs typeface="+mn-cs"/>
                          </a:rPr>
                          <m:t>2</m:t>
                        </m:r>
                      </m:sup>
                    </m:sSub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r>
                          <a:rPr lang="en-US" sz="1100" b="0" i="1">
                            <a:solidFill>
                              <a:schemeClr val="tx1"/>
                            </a:solidFill>
                            <a:effectLst/>
                            <a:latin typeface="Cambria Math" panose="02040503050406030204" pitchFamily="18" charset="0"/>
                            <a:ea typeface="+mn-ea"/>
                            <a:cs typeface="+mn-cs"/>
                          </a:rPr>
                          <m:t>+4</m:t>
                        </m:r>
                      </m:e>
                    </m:d>
                    <m:r>
                      <a:rPr lang="en-US" sz="1100" b="0" i="1">
                        <a:solidFill>
                          <a:schemeClr val="tx1"/>
                        </a:solidFill>
                        <a:effectLst/>
                        <a:latin typeface="Cambria Math" panose="02040503050406030204" pitchFamily="18" charset="0"/>
                        <a:ea typeface="+mn-ea"/>
                        <a:cs typeface="+mn-cs"/>
                      </a:rPr>
                      <m:t>+2∙</m:t>
                    </m:r>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0.055</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∙1.625</m:t>
                        </m:r>
                      </m:e>
                    </m:d>
                  </m:oMath>
                </m:oMathPara>
              </a14:m>
              <a:endParaRPr lang="en-US" sz="1100" b="0" i="1"/>
            </a:p>
          </xdr:txBody>
        </xdr:sp>
      </mc:Choice>
      <mc:Fallback xmlns="">
        <xdr:sp macro="" textlink="">
          <xdr:nvSpPr>
            <xdr:cNvPr id="59" name="TextBox 58">
              <a:extLst>
                <a:ext uri="{FF2B5EF4-FFF2-40B4-BE49-F238E27FC236}">
                  <a16:creationId xmlns:a16="http://schemas.microsoft.com/office/drawing/2014/main" id="{54295BC8-616B-424B-9374-54B45BC4A8DE}"/>
                </a:ext>
              </a:extLst>
            </xdr:cNvPr>
            <xdr:cNvSpPr txBox="1"/>
          </xdr:nvSpPr>
          <xdr:spPr>
            <a:xfrm>
              <a:off x="4017064" y="397565"/>
              <a:ext cx="3154325"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/4∙𝐷_𝑐𝑎𝑝^2∙(𝐿_𝑐𝑎𝑝+4)+2∙(</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/4∙〖0.055〗^2∙1.625)</a:t>
              </a:r>
              <a:endParaRPr lang="en-US" sz="1100" b="0" i="1"/>
            </a:p>
          </xdr:txBody>
        </xdr:sp>
      </mc:Fallback>
    </mc:AlternateContent>
    <xdr:clientData/>
  </xdr:oneCellAnchor>
  <xdr:oneCellAnchor>
    <xdr:from>
      <xdr:col>3</xdr:col>
      <xdr:colOff>458855</xdr:colOff>
      <xdr:row>2</xdr:row>
      <xdr:rowOff>86138</xdr:rowOff>
    </xdr:from>
    <xdr:ext cx="275268" cy="182614"/>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xmlns="" id="{311E69C1-DBE0-4E22-ACA5-8C389D3E0C15}"/>
                </a:ext>
              </a:extLst>
            </xdr:cNvPr>
            <xdr:cNvSpPr txBox="1"/>
          </xdr:nvSpPr>
          <xdr:spPr>
            <a:xfrm>
              <a:off x="2281029" y="450573"/>
              <a:ext cx="275268"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p>
          </xdr:txBody>
        </xdr:sp>
      </mc:Choice>
      <mc:Fallback xmlns="">
        <xdr:sp macro="" textlink="">
          <xdr:nvSpPr>
            <xdr:cNvPr id="60" name="TextBox 59">
              <a:extLst>
                <a:ext uri="{FF2B5EF4-FFF2-40B4-BE49-F238E27FC236}">
                  <a16:creationId xmlns:a16="http://schemas.microsoft.com/office/drawing/2014/main" id="{311E69C1-DBE0-4E22-ACA5-8C389D3E0C15}"/>
                </a:ext>
              </a:extLst>
            </xdr:cNvPr>
            <xdr:cNvSpPr txBox="1"/>
          </xdr:nvSpPr>
          <xdr:spPr>
            <a:xfrm>
              <a:off x="2281029" y="450573"/>
              <a:ext cx="275268" cy="1826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𝑉_𝑐𝑎𝑝</a:t>
              </a:r>
              <a:endParaRPr lang="en-US" sz="1100" b="0" i="1"/>
            </a:p>
          </xdr:txBody>
        </xdr:sp>
      </mc:Fallback>
    </mc:AlternateContent>
    <xdr:clientData/>
  </xdr:oneCellAnchor>
  <xdr:oneCellAnchor>
    <xdr:from>
      <xdr:col>4</xdr:col>
      <xdr:colOff>124240</xdr:colOff>
      <xdr:row>3</xdr:row>
      <xdr:rowOff>33130</xdr:rowOff>
    </xdr:from>
    <xdr:ext cx="1351701" cy="312066"/>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xmlns="" id="{E3589A59-9A7C-44D3-B678-AE1F30D002CF}"/>
                </a:ext>
              </a:extLst>
            </xdr:cNvPr>
            <xdr:cNvSpPr txBox="1"/>
          </xdr:nvSpPr>
          <xdr:spPr>
            <a:xfrm>
              <a:off x="4712805" y="778565"/>
              <a:ext cx="1351701"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m:t>
                        </m:r>
                      </m:sub>
                    </m:sSub>
                    <m:r>
                      <a:rPr lang="en-US" sz="1100" b="0" i="1">
                        <a:latin typeface="Cambria Math" panose="02040503050406030204" pitchFamily="18" charset="0"/>
                        <a:ea typeface="Cambria Math" panose="02040503050406030204" pitchFamily="18" charset="0"/>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𝑇𝑋</m:t>
                        </m:r>
                      </m:sub>
                    </m:sSub>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𝐼𝐶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100" b="0" i="1">
                <a:latin typeface="Cambria Math" panose="02040503050406030204" pitchFamily="18" charset="0"/>
                <a:ea typeface="Cambria Math" panose="02040503050406030204" pitchFamily="18" charset="0"/>
              </a:endParaRPr>
            </a:p>
          </xdr:txBody>
        </xdr:sp>
      </mc:Choice>
      <mc:Fallback xmlns="">
        <xdr:sp macro="" textlink="">
          <xdr:nvSpPr>
            <xdr:cNvPr id="61" name="TextBox 60">
              <a:extLst>
                <a:ext uri="{FF2B5EF4-FFF2-40B4-BE49-F238E27FC236}">
                  <a16:creationId xmlns:a16="http://schemas.microsoft.com/office/drawing/2014/main" id="{E3589A59-9A7C-44D3-B678-AE1F30D002CF}"/>
                </a:ext>
              </a:extLst>
            </xdr:cNvPr>
            <xdr:cNvSpPr txBox="1"/>
          </xdr:nvSpPr>
          <xdr:spPr>
            <a:xfrm>
              <a:off x="4712805" y="778565"/>
              <a:ext cx="1351701" cy="3120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𝑉_𝑎</a:t>
              </a:r>
              <a:r>
                <a:rPr lang="en-US" sz="1100" b="0" i="0">
                  <a:latin typeface="Cambria Math" panose="02040503050406030204" pitchFamily="18" charset="0"/>
                  <a:ea typeface="Cambria Math" panose="02040503050406030204" pitchFamily="18" charset="0"/>
                </a:rPr>
                <a:t>=</a:t>
              </a:r>
              <a:r>
                <a:rPr lang="en-US" sz="1100" b="0" i="0">
                  <a:solidFill>
                    <a:schemeClr val="tx1"/>
                  </a:solidFill>
                  <a:effectLst/>
                  <a:latin typeface="Cambria Math" panose="02040503050406030204" pitchFamily="18" charset="0"/>
                  <a:ea typeface="Cambria Math" panose="02040503050406030204" pitchFamily="18" charset="0"/>
                  <a:cs typeface="+mn-cs"/>
                </a:rPr>
                <a:t>𝑉_𝑇𝑋</a:t>
              </a:r>
              <a:r>
                <a:rPr lang="en-US" sz="1100" b="0" i="0">
                  <a:solidFill>
                    <a:schemeClr val="tx1"/>
                  </a:solidFill>
                  <a:effectLst/>
                  <a:latin typeface="Cambria Math" panose="02040503050406030204" pitchFamily="18" charset="0"/>
                  <a:ea typeface="+mn-ea"/>
                  <a:cs typeface="+mn-cs"/>
                </a:rPr>
                <a:t> 〖+𝑉〗_𝐼𝐶</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𝑉_𝑐𝑎𝑝</a:t>
              </a:r>
              <a:endParaRPr lang="en-US" sz="1100" b="0" i="1">
                <a:latin typeface="Cambria Math" panose="02040503050406030204" pitchFamily="18" charset="0"/>
                <a:ea typeface="Cambria Math" panose="02040503050406030204" pitchFamily="18" charset="0"/>
              </a:endParaRPr>
            </a:p>
          </xdr:txBody>
        </xdr:sp>
      </mc:Fallback>
    </mc:AlternateContent>
    <xdr:clientData/>
  </xdr:oneCellAnchor>
  <xdr:oneCellAnchor>
    <xdr:from>
      <xdr:col>4</xdr:col>
      <xdr:colOff>198783</xdr:colOff>
      <xdr:row>4</xdr:row>
      <xdr:rowOff>49696</xdr:rowOff>
    </xdr:from>
    <xdr:ext cx="2341154" cy="287643"/>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xmlns="" id="{A6C66DD1-77E9-42B6-82D4-5A881DF05417}"/>
                </a:ext>
              </a:extLst>
            </xdr:cNvPr>
            <xdr:cNvSpPr txBox="1"/>
          </xdr:nvSpPr>
          <xdr:spPr>
            <a:xfrm>
              <a:off x="4787348" y="1176131"/>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𝐸𝑥𝐿</m:t>
                        </m:r>
                      </m:sub>
                    </m:sSub>
                    <m:r>
                      <a:rPr lang="en-US" sz="1100" b="0" i="1">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m:rPr>
                            <m:sty m:val="p"/>
                          </m:rPr>
                          <a:rPr lang="el-GR" sz="1100" b="0" i="1">
                            <a:solidFill>
                              <a:schemeClr val="tx1"/>
                            </a:solidFill>
                            <a:effectLst/>
                            <a:latin typeface="Cambria Math" panose="02040503050406030204" pitchFamily="18" charset="0"/>
                            <a:ea typeface="+mn-ea"/>
                            <a:cs typeface="+mn-cs"/>
                          </a:rPr>
                          <m:t>π</m:t>
                        </m:r>
                      </m:num>
                      <m:den>
                        <m:r>
                          <a:rPr lang="en-US" sz="1100" b="0" i="1">
                            <a:solidFill>
                              <a:schemeClr val="tx1"/>
                            </a:solidFill>
                            <a:effectLst/>
                            <a:latin typeface="Cambria Math" panose="02040503050406030204" pitchFamily="18" charset="0"/>
                            <a:ea typeface="+mn-ea"/>
                            <a:cs typeface="+mn-cs"/>
                          </a:rPr>
                          <m:t>4</m:t>
                        </m:r>
                      </m:den>
                    </m:f>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0.04</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𝑁𝑜𝑚𝐸𝑥𝐿</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𝐴𝑑𝑑𝐸𝑥𝐿</m:t>
                            </m:r>
                          </m:sub>
                        </m:sSub>
                      </m:e>
                    </m:d>
                  </m:oMath>
                </m:oMathPara>
              </a14:m>
              <a:endParaRPr lang="en-US" sz="1100" b="0" i="1"/>
            </a:p>
          </xdr:txBody>
        </xdr:sp>
      </mc:Choice>
      <mc:Fallback xmlns="">
        <xdr:sp macro="" textlink="">
          <xdr:nvSpPr>
            <xdr:cNvPr id="62" name="TextBox 61">
              <a:extLst>
                <a:ext uri="{FF2B5EF4-FFF2-40B4-BE49-F238E27FC236}">
                  <a16:creationId xmlns:a16="http://schemas.microsoft.com/office/drawing/2014/main" id="{A6C66DD1-77E9-42B6-82D4-5A881DF05417}"/>
                </a:ext>
              </a:extLst>
            </xdr:cNvPr>
            <xdr:cNvSpPr txBox="1"/>
          </xdr:nvSpPr>
          <xdr:spPr>
            <a:xfrm>
              <a:off x="4787348" y="1176131"/>
              <a:ext cx="2341154" cy="287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𝑉_𝐸𝑥𝐿</a:t>
              </a:r>
              <a:r>
                <a:rPr lang="en-US" sz="1100" b="0" i="0">
                  <a:latin typeface="Cambria Math" panose="02040503050406030204" pitchFamily="18" charset="0"/>
                </a:rPr>
                <a:t>=</a:t>
              </a:r>
              <a:r>
                <a:rPr lang="el-GR" sz="1100" b="0" i="0">
                  <a:solidFill>
                    <a:schemeClr val="tx1"/>
                  </a:solidFill>
                  <a:effectLst/>
                  <a:latin typeface="Cambria Math" panose="02040503050406030204" pitchFamily="18" charset="0"/>
                  <a:ea typeface="+mn-ea"/>
                  <a:cs typeface="+mn-cs"/>
                </a:rPr>
                <a:t>π</a:t>
              </a:r>
              <a:r>
                <a:rPr lang="en-US" sz="1100" b="0" i="0">
                  <a:solidFill>
                    <a:schemeClr val="tx1"/>
                  </a:solidFill>
                  <a:effectLst/>
                  <a:latin typeface="Cambria Math" panose="02040503050406030204" pitchFamily="18" charset="0"/>
                  <a:ea typeface="+mn-ea"/>
                  <a:cs typeface="+mn-cs"/>
                </a:rPr>
                <a:t>/4∙〖0.04〗^2∙(𝐿_𝑁𝑜𝑚𝐸𝑥𝐿+𝐿_𝐴𝑑𝑑𝐸𝑥𝐿 )</a:t>
              </a:r>
              <a:endParaRPr lang="en-US" sz="1100" b="0" i="1"/>
            </a:p>
          </xdr:txBody>
        </xdr:sp>
      </mc:Fallback>
    </mc:AlternateContent>
    <xdr:clientData/>
  </xdr:oneCellAnchor>
  <xdr:oneCellAnchor>
    <xdr:from>
      <xdr:col>4</xdr:col>
      <xdr:colOff>115957</xdr:colOff>
      <xdr:row>5</xdr:row>
      <xdr:rowOff>66261</xdr:rowOff>
    </xdr:from>
    <xdr:ext cx="1931824" cy="235634"/>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xmlns="" id="{341C4B45-A754-4B32-B3B7-E7A20123B24F}"/>
                </a:ext>
              </a:extLst>
            </xdr:cNvPr>
            <xdr:cNvSpPr txBox="1"/>
          </xdr:nvSpPr>
          <xdr:spPr>
            <a:xfrm>
              <a:off x="4704522" y="1573696"/>
              <a:ext cx="1931824"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𝑝</m:t>
                            </m:r>
                          </m:e>
                          <m:sub>
                            <m:r>
                              <a:rPr lang="en-US" sz="1100" b="0" i="1">
                                <a:solidFill>
                                  <a:schemeClr val="tx1"/>
                                </a:solidFill>
                                <a:effectLst/>
                                <a:latin typeface="Cambria Math" panose="02040503050406030204" pitchFamily="18" charset="0"/>
                                <a:ea typeface="Cambria Math" panose="02040503050406030204" pitchFamily="18" charset="0"/>
                                <a:cs typeface="+mn-cs"/>
                              </a:rPr>
                              <m:t>0</m:t>
                            </m:r>
                          </m:sub>
                        </m:sSub>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𝐴𝑆</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𝑆𝐶</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𝐸𝑥𝐿</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𝐶𝐹</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63" name="TextBox 62">
              <a:extLst>
                <a:ext uri="{FF2B5EF4-FFF2-40B4-BE49-F238E27FC236}">
                  <a16:creationId xmlns:a16="http://schemas.microsoft.com/office/drawing/2014/main" id="{341C4B45-A754-4B32-B3B7-E7A20123B24F}"/>
                </a:ext>
              </a:extLst>
            </xdr:cNvPr>
            <xdr:cNvSpPr txBox="1"/>
          </xdr:nvSpPr>
          <xdr:spPr>
            <a:xfrm>
              <a:off x="4704522" y="1573696"/>
              <a:ext cx="1931824" cy="2356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𝑉_(𝑝_0 )=𝑉_𝐴𝑆+𝑉_𝑆𝐶+𝑉_𝐸𝑥𝐿+𝑉_𝐶𝐹</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wsDr>
</file>

<file path=xl/drawings/drawing14.xml><?xml version="1.0" encoding="utf-8"?>
<xdr:wsDr xmlns:xdr="http://schemas.openxmlformats.org/drawingml/2006/spreadsheetDrawing" xmlns:a="http://schemas.openxmlformats.org/drawingml/2006/main">
  <xdr:oneCellAnchor>
    <xdr:from>
      <xdr:col>4</xdr:col>
      <xdr:colOff>182880</xdr:colOff>
      <xdr:row>1</xdr:row>
      <xdr:rowOff>0</xdr:rowOff>
    </xdr:from>
    <xdr:ext cx="248530"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673865F1-CFAD-4F66-819C-57BDBB882760}"/>
                </a:ext>
              </a:extLst>
            </xdr:cNvPr>
            <xdr:cNvSpPr txBox="1"/>
          </xdr:nvSpPr>
          <xdr:spPr>
            <a:xfrm>
              <a:off x="3223260" y="182880"/>
              <a:ext cx="2485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𝑇𝑋</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673865F1-CFAD-4F66-819C-57BDBB882760}"/>
                </a:ext>
              </a:extLst>
            </xdr:cNvPr>
            <xdr:cNvSpPr txBox="1"/>
          </xdr:nvSpPr>
          <xdr:spPr>
            <a:xfrm>
              <a:off x="3223260" y="182880"/>
              <a:ext cx="24853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𝑉_𝑇𝑋</a:t>
              </a:r>
              <a:endParaRPr lang="en-US" sz="1100"/>
            </a:p>
          </xdr:txBody>
        </xdr:sp>
      </mc:Fallback>
    </mc:AlternateContent>
    <xdr:clientData/>
  </xdr:oneCellAnchor>
</xdr:wsDr>
</file>

<file path=xl/drawings/drawing15.xml><?xml version="1.0" encoding="utf-8"?>
<xdr:wsDr xmlns:xdr="http://schemas.openxmlformats.org/drawingml/2006/spreadsheetDrawing" xmlns:a="http://schemas.openxmlformats.org/drawingml/2006/main">
  <xdr:oneCellAnchor>
    <xdr:from>
      <xdr:col>0</xdr:col>
      <xdr:colOff>457200</xdr:colOff>
      <xdr:row>22</xdr:row>
      <xdr:rowOff>104775</xdr:rowOff>
    </xdr:from>
    <xdr:ext cx="494431" cy="182614"/>
    <mc:AlternateContent xmlns:mc="http://schemas.openxmlformats.org/markup-compatibility/2006" xmlns:a14="http://schemas.microsoft.com/office/drawing/2010/main">
      <mc:Choice Requires="a14">
        <xdr:sp macro="" textlink="">
          <xdr:nvSpPr>
            <xdr:cNvPr id="54" name="TextBox 42">
              <a:extLst>
                <a:ext uri="{FF2B5EF4-FFF2-40B4-BE49-F238E27FC236}">
                  <a16:creationId xmlns:a16="http://schemas.microsoft.com/office/drawing/2014/main" xmlns="" id="{D671C4DD-DB03-4BA4-AE2A-89FC4C6CF8F9}"/>
                </a:ext>
              </a:extLst>
            </xdr:cNvPr>
            <xdr:cNvSpPr txBox="1"/>
          </xdr:nvSpPr>
          <xdr:spPr>
            <a:xfrm>
              <a:off x="457200" y="5715000"/>
              <a:ext cx="49443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sub>
                    </m:sSub>
                  </m:oMath>
                </m:oMathPara>
              </a14:m>
              <a:endParaRPr lang="en-US" sz="1100"/>
            </a:p>
          </xdr:txBody>
        </xdr:sp>
      </mc:Choice>
      <mc:Fallback xmlns="">
        <xdr:sp macro="" textlink="">
          <xdr:nvSpPr>
            <xdr:cNvPr id="54" name="TextBox 42">
              <a:extLst>
                <a:ext uri="{FF2B5EF4-FFF2-40B4-BE49-F238E27FC236}">
                  <a16:creationId xmlns:a16="http://schemas.microsoft.com/office/drawing/2014/main" id="{D671C4DD-DB03-4BA4-AE2A-89FC4C6CF8F9}"/>
                </a:ext>
              </a:extLst>
            </xdr:cNvPr>
            <xdr:cNvSpPr txBox="1"/>
          </xdr:nvSpPr>
          <xdr:spPr>
            <a:xfrm>
              <a:off x="457200" y="5715000"/>
              <a:ext cx="494431"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a:t>
              </a:r>
              <a:endParaRPr lang="en-US" sz="1100"/>
            </a:p>
          </xdr:txBody>
        </xdr:sp>
      </mc:Fallback>
    </mc:AlternateContent>
    <xdr:clientData/>
  </xdr:oneCellAnchor>
  <xdr:oneCellAnchor>
    <xdr:from>
      <xdr:col>0</xdr:col>
      <xdr:colOff>466725</xdr:colOff>
      <xdr:row>20</xdr:row>
      <xdr:rowOff>123825</xdr:rowOff>
    </xdr:from>
    <xdr:ext cx="338811" cy="176972"/>
    <mc:AlternateContent xmlns:mc="http://schemas.openxmlformats.org/markup-compatibility/2006" xmlns:a14="http://schemas.microsoft.com/office/drawing/2010/main">
      <mc:Choice Requires="a14">
        <xdr:sp macro="" textlink="">
          <xdr:nvSpPr>
            <xdr:cNvPr id="58" name="TextBox 43">
              <a:extLst>
                <a:ext uri="{FF2B5EF4-FFF2-40B4-BE49-F238E27FC236}">
                  <a16:creationId xmlns:a16="http://schemas.microsoft.com/office/drawing/2014/main" xmlns="" id="{A18A117A-84DC-4A25-89F9-65D22212627E}"/>
                </a:ext>
              </a:extLst>
            </xdr:cNvPr>
            <xdr:cNvSpPr txBox="1"/>
          </xdr:nvSpPr>
          <xdr:spPr>
            <a:xfrm>
              <a:off x="466725" y="7010400"/>
              <a:ext cx="33881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58" name="TextBox 43">
              <a:extLst>
                <a:ext uri="{FF2B5EF4-FFF2-40B4-BE49-F238E27FC236}">
                  <a16:creationId xmlns:a16="http://schemas.microsoft.com/office/drawing/2014/main" id="{A18A117A-84DC-4A25-89F9-65D22212627E}"/>
                </a:ext>
              </a:extLst>
            </xdr:cNvPr>
            <xdr:cNvSpPr txBox="1"/>
          </xdr:nvSpPr>
          <xdr:spPr>
            <a:xfrm>
              <a:off x="466725" y="7010400"/>
              <a:ext cx="33881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endParaRPr lang="en-US" sz="1100"/>
            </a:p>
          </xdr:txBody>
        </xdr:sp>
      </mc:Fallback>
    </mc:AlternateContent>
    <xdr:clientData/>
  </xdr:oneCellAnchor>
  <xdr:twoCellAnchor>
    <xdr:from>
      <xdr:col>0</xdr:col>
      <xdr:colOff>398819</xdr:colOff>
      <xdr:row>31</xdr:row>
      <xdr:rowOff>199914</xdr:rowOff>
    </xdr:from>
    <xdr:to>
      <xdr:col>0</xdr:col>
      <xdr:colOff>891878</xdr:colOff>
      <xdr:row>31</xdr:row>
      <xdr:rowOff>406102</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3112DD8D-7DB7-4703-A069-3D89FD12E89E}"/>
                </a:ext>
              </a:extLst>
            </xdr:cNvPr>
            <xdr:cNvSpPr txBox="1"/>
          </xdr:nvSpPr>
          <xdr:spPr>
            <a:xfrm>
              <a:off x="398819" y="110203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5" name="TextBox 4">
              <a:extLst>
                <a:ext uri="{FF2B5EF4-FFF2-40B4-BE49-F238E27FC236}">
                  <a16:creationId xmlns:a16="http://schemas.microsoft.com/office/drawing/2014/main" id="{3112DD8D-7DB7-4703-A069-3D89FD12E89E}"/>
                </a:ext>
              </a:extLst>
            </xdr:cNvPr>
            <xdr:cNvSpPr txBox="1"/>
          </xdr:nvSpPr>
          <xdr:spPr>
            <a:xfrm>
              <a:off x="398819" y="110203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oneCellAnchor>
    <xdr:from>
      <xdr:col>1</xdr:col>
      <xdr:colOff>333375</xdr:colOff>
      <xdr:row>8</xdr:row>
      <xdr:rowOff>91440</xdr:rowOff>
    </xdr:from>
    <xdr:ext cx="3590598" cy="180114"/>
    <mc:AlternateContent xmlns:mc="http://schemas.openxmlformats.org/markup-compatibility/2006" xmlns:a14="http://schemas.microsoft.com/office/drawing/2010/main">
      <mc:Choice Requires="a14">
        <xdr:sp macro="" textlink="">
          <xdr:nvSpPr>
            <xdr:cNvPr id="18" name="TextBox 8">
              <a:extLst>
                <a:ext uri="{FF2B5EF4-FFF2-40B4-BE49-F238E27FC236}">
                  <a16:creationId xmlns:a16="http://schemas.microsoft.com/office/drawing/2014/main" xmlns="" id="{B457F684-4113-41D5-9B97-2F43D41E8237}"/>
                </a:ext>
              </a:extLst>
            </xdr:cNvPr>
            <xdr:cNvSpPr txBox="1"/>
          </xdr:nvSpPr>
          <xdr:spPr>
            <a:xfrm>
              <a:off x="4333875" y="21774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𝑐𝑎𝑙</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18" name="TextBox 8">
              <a:extLst>
                <a:ext uri="{FF2B5EF4-FFF2-40B4-BE49-F238E27FC236}">
                  <a16:creationId xmlns:a16="http://schemas.microsoft.com/office/drawing/2014/main" id="{B457F684-4113-41D5-9B97-2F43D41E8237}"/>
                </a:ext>
              </a:extLst>
            </xdr:cNvPr>
            <xdr:cNvSpPr txBox="1"/>
          </xdr:nvSpPr>
          <xdr:spPr>
            <a:xfrm>
              <a:off x="4333875" y="21774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〖〖(∆𝑉〗_(𝑐𝑎𝑙,𝑖))〗^2+𝑐_(𝑛𝑜𝑚,𝑖)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𝑐𝑎𝑙,</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1794510</xdr:colOff>
      <xdr:row>123</xdr:row>
      <xdr:rowOff>40005</xdr:rowOff>
    </xdr:from>
    <xdr:ext cx="2924006" cy="301236"/>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CBADCF12-F928-4369-85BD-0EB09DBE1023}"/>
                </a:ext>
              </a:extLst>
            </xdr:cNvPr>
            <xdr:cNvSpPr txBox="1"/>
          </xdr:nvSpPr>
          <xdr:spPr>
            <a:xfrm>
              <a:off x="1794510" y="2775775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 name="TextBox 12">
              <a:extLst>
                <a:ext uri="{FF2B5EF4-FFF2-40B4-BE49-F238E27FC236}">
                  <a16:creationId xmlns:a16="http://schemas.microsoft.com/office/drawing/2014/main" id="{CBADCF12-F928-4369-85BD-0EB09DBE1023}"/>
                </a:ext>
              </a:extLst>
            </xdr:cNvPr>
            <xdr:cNvSpPr txBox="1"/>
          </xdr:nvSpPr>
          <xdr:spPr>
            <a:xfrm>
              <a:off x="1794510" y="2775775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1</xdr:col>
      <xdr:colOff>1681691</xdr:colOff>
      <xdr:row>6</xdr:row>
      <xdr:rowOff>348615</xdr:rowOff>
    </xdr:from>
    <xdr:ext cx="1020087" cy="318036"/>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7C91A3BF-03E1-4736-A938-582E74EC0BBF}"/>
                </a:ext>
              </a:extLst>
            </xdr:cNvPr>
            <xdr:cNvSpPr txBox="1"/>
          </xdr:nvSpPr>
          <xdr:spPr>
            <a:xfrm>
              <a:off x="5682191" y="1777365"/>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0.00055</m:t>
                        </m:r>
                      </m:den>
                    </m:f>
                  </m:oMath>
                </m:oMathPara>
              </a14:m>
              <a:endParaRPr lang="en-US" sz="1100"/>
            </a:p>
          </xdr:txBody>
        </xdr:sp>
      </mc:Choice>
      <mc:Fallback xmlns="">
        <xdr:sp macro="" textlink="">
          <xdr:nvSpPr>
            <xdr:cNvPr id="16" name="TextBox 15">
              <a:extLst>
                <a:ext uri="{FF2B5EF4-FFF2-40B4-BE49-F238E27FC236}">
                  <a16:creationId xmlns:a16="http://schemas.microsoft.com/office/drawing/2014/main" id="{7C91A3BF-03E1-4736-A938-582E74EC0BBF}"/>
                </a:ext>
              </a:extLst>
            </xdr:cNvPr>
            <xdr:cNvSpPr txBox="1"/>
          </xdr:nvSpPr>
          <xdr:spPr>
            <a:xfrm>
              <a:off x="5682191" y="1777365"/>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r>
                <a:rPr lang="en-US" sz="1100" b="0" i="0">
                  <a:solidFill>
                    <a:schemeClr val="tx1"/>
                  </a:solidFill>
                  <a:effectLst/>
                  <a:latin typeface="Cambria Math" panose="02040503050406030204" pitchFamily="18" charset="0"/>
                  <a:ea typeface="+mn-ea"/>
                  <a:cs typeface="+mn-cs"/>
                </a:rPr>
                <a:t>∆𝑃_(𝑐𝑎𝑙,𝑖)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0.00055</a:t>
              </a:r>
              <a:endParaRPr lang="en-US" sz="1100"/>
            </a:p>
          </xdr:txBody>
        </xdr:sp>
      </mc:Fallback>
    </mc:AlternateContent>
    <xdr:clientData/>
  </xdr:oneCellAnchor>
  <xdr:oneCellAnchor>
    <xdr:from>
      <xdr:col>2</xdr:col>
      <xdr:colOff>2047875</xdr:colOff>
      <xdr:row>37</xdr:row>
      <xdr:rowOff>104775</xdr:rowOff>
    </xdr:from>
    <xdr:ext cx="121636" cy="172227"/>
    <mc:AlternateContent xmlns:mc="http://schemas.openxmlformats.org/markup-compatibility/2006" xmlns:a14="http://schemas.microsoft.com/office/drawing/2010/main">
      <mc:Choice Requires="a14">
        <xdr:sp macro="" textlink="">
          <xdr:nvSpPr>
            <xdr:cNvPr id="26" name="TextBox 11">
              <a:extLst>
                <a:ext uri="{FF2B5EF4-FFF2-40B4-BE49-F238E27FC236}">
                  <a16:creationId xmlns:a16="http://schemas.microsoft.com/office/drawing/2014/main" xmlns="" id="{995D4D12-5BF1-4B73-8559-D612DA4356E7}"/>
                </a:ext>
              </a:extLst>
            </xdr:cNvPr>
            <xdr:cNvSpPr txBox="1"/>
          </xdr:nvSpPr>
          <xdr:spPr>
            <a:xfrm>
              <a:off x="7991475" y="14525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26" name="TextBox 11">
              <a:extLst>
                <a:ext uri="{FF2B5EF4-FFF2-40B4-BE49-F238E27FC236}">
                  <a16:creationId xmlns:a16="http://schemas.microsoft.com/office/drawing/2014/main" id="{995D4D12-5BF1-4B73-8559-D612DA4356E7}"/>
                </a:ext>
              </a:extLst>
            </xdr:cNvPr>
            <xdr:cNvSpPr txBox="1"/>
          </xdr:nvSpPr>
          <xdr:spPr>
            <a:xfrm>
              <a:off x="7991475" y="14525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0</xdr:col>
      <xdr:colOff>495300</xdr:colOff>
      <xdr:row>30</xdr:row>
      <xdr:rowOff>104775</xdr:rowOff>
    </xdr:from>
    <xdr:ext cx="121636" cy="172227"/>
    <mc:AlternateContent xmlns:mc="http://schemas.openxmlformats.org/markup-compatibility/2006" xmlns:a14="http://schemas.microsoft.com/office/drawing/2010/main">
      <mc:Choice Requires="a14">
        <xdr:sp macro="" textlink="">
          <xdr:nvSpPr>
            <xdr:cNvPr id="49" name="TextBox 11">
              <a:extLst>
                <a:ext uri="{FF2B5EF4-FFF2-40B4-BE49-F238E27FC236}">
                  <a16:creationId xmlns:a16="http://schemas.microsoft.com/office/drawing/2014/main" xmlns="" id="{A1762579-3513-44BF-9ABD-AFCA6D821756}"/>
                </a:ext>
              </a:extLst>
            </xdr:cNvPr>
            <xdr:cNvSpPr txBox="1"/>
          </xdr:nvSpPr>
          <xdr:spPr>
            <a:xfrm>
              <a:off x="495300" y="92678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49" name="TextBox 11">
              <a:extLst>
                <a:ext uri="{FF2B5EF4-FFF2-40B4-BE49-F238E27FC236}">
                  <a16:creationId xmlns:a16="http://schemas.microsoft.com/office/drawing/2014/main" id="{A1762579-3513-44BF-9ABD-AFCA6D821756}"/>
                </a:ext>
              </a:extLst>
            </xdr:cNvPr>
            <xdr:cNvSpPr txBox="1"/>
          </xdr:nvSpPr>
          <xdr:spPr>
            <a:xfrm>
              <a:off x="495300" y="92678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1</xdr:col>
      <xdr:colOff>1511300</xdr:colOff>
      <xdr:row>12</xdr:row>
      <xdr:rowOff>339725</xdr:rowOff>
    </xdr:from>
    <xdr:ext cx="1157112" cy="322268"/>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xmlns="" id="{6E414263-936E-4AEF-AC57-3B22214AB1C9}"/>
                </a:ext>
              </a:extLst>
            </xdr:cNvPr>
            <xdr:cNvSpPr txBox="1"/>
          </xdr:nvSpPr>
          <xdr:spPr>
            <a:xfrm>
              <a:off x="5511800" y="4435475"/>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0.10</m:t>
                        </m:r>
                      </m:den>
                    </m:f>
                  </m:oMath>
                </m:oMathPara>
              </a14:m>
              <a:endParaRPr lang="en-US" sz="1100"/>
            </a:p>
          </xdr:txBody>
        </xdr:sp>
      </mc:Choice>
      <mc:Fallback xmlns="">
        <xdr:sp macro="" textlink="">
          <xdr:nvSpPr>
            <xdr:cNvPr id="29" name="TextBox 28">
              <a:extLst>
                <a:ext uri="{FF2B5EF4-FFF2-40B4-BE49-F238E27FC236}">
                  <a16:creationId xmlns:a16="http://schemas.microsoft.com/office/drawing/2014/main" id="{6E414263-936E-4AEF-AC57-3B22214AB1C9}"/>
                </a:ext>
              </a:extLst>
            </xdr:cNvPr>
            <xdr:cNvSpPr txBox="1"/>
          </xdr:nvSpPr>
          <xdr:spPr>
            <a:xfrm>
              <a:off x="5511800" y="4435475"/>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𝑀𝑆〗_(𝑎𝑝𝑝,𝑠,𝑖)=(</a:t>
              </a:r>
              <a:r>
                <a:rPr lang="en-US" sz="1100" b="0" i="0">
                  <a:solidFill>
                    <a:schemeClr val="tx1"/>
                  </a:solidFill>
                  <a:effectLst/>
                  <a:latin typeface="Cambria Math" panose="02040503050406030204" pitchFamily="18" charset="0"/>
                  <a:ea typeface="+mn-ea"/>
                  <a:cs typeface="+mn-cs"/>
                </a:rPr>
                <a:t>∆𝑃_(𝑎𝑝𝑝,𝑖)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0.10</a:t>
              </a:r>
              <a:endParaRPr lang="en-US" sz="1100"/>
            </a:p>
          </xdr:txBody>
        </xdr:sp>
      </mc:Fallback>
    </mc:AlternateContent>
    <xdr:clientData/>
  </xdr:oneCellAnchor>
  <xdr:twoCellAnchor>
    <xdr:from>
      <xdr:col>0</xdr:col>
      <xdr:colOff>390525</xdr:colOff>
      <xdr:row>32</xdr:row>
      <xdr:rowOff>200025</xdr:rowOff>
    </xdr:from>
    <xdr:to>
      <xdr:col>0</xdr:col>
      <xdr:colOff>883584</xdr:colOff>
      <xdr:row>32</xdr:row>
      <xdr:rowOff>406213</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E9914663-FCDC-4820-8DEA-0FCAD6274861}"/>
                </a:ext>
              </a:extLst>
            </xdr:cNvPr>
            <xdr:cNvSpPr txBox="1"/>
          </xdr:nvSpPr>
          <xdr:spPr>
            <a:xfrm>
              <a:off x="390525" y="1161097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30" name="TextBox 29">
              <a:extLst>
                <a:ext uri="{FF2B5EF4-FFF2-40B4-BE49-F238E27FC236}">
                  <a16:creationId xmlns:a16="http://schemas.microsoft.com/office/drawing/2014/main" id="{E9914663-FCDC-4820-8DEA-0FCAD6274861}"/>
                </a:ext>
              </a:extLst>
            </xdr:cNvPr>
            <xdr:cNvSpPr txBox="1"/>
          </xdr:nvSpPr>
          <xdr:spPr>
            <a:xfrm>
              <a:off x="390525" y="1161097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0</xdr:col>
      <xdr:colOff>514350</xdr:colOff>
      <xdr:row>33</xdr:row>
      <xdr:rowOff>190500</xdr:rowOff>
    </xdr:from>
    <xdr:ext cx="227755" cy="176972"/>
    <mc:AlternateContent xmlns:mc="http://schemas.openxmlformats.org/markup-compatibility/2006" xmlns:a14="http://schemas.microsoft.com/office/drawing/2010/main">
      <mc:Choice Requires="a14">
        <xdr:sp macro="" textlink="">
          <xdr:nvSpPr>
            <xdr:cNvPr id="31" name="TextBox 11">
              <a:extLst>
                <a:ext uri="{FF2B5EF4-FFF2-40B4-BE49-F238E27FC236}">
                  <a16:creationId xmlns:a16="http://schemas.microsoft.com/office/drawing/2014/main" xmlns="" id="{043B47B5-E577-42F7-9646-085C9B46FA34}"/>
                </a:ext>
              </a:extLst>
            </xdr:cNvPr>
            <xdr:cNvSpPr txBox="1"/>
          </xdr:nvSpPr>
          <xdr:spPr>
            <a:xfrm>
              <a:off x="514350" y="1219200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31" name="TextBox 11">
              <a:extLst>
                <a:ext uri="{FF2B5EF4-FFF2-40B4-BE49-F238E27FC236}">
                  <a16:creationId xmlns:a16="http://schemas.microsoft.com/office/drawing/2014/main" id="{043B47B5-E577-42F7-9646-085C9B46FA34}"/>
                </a:ext>
              </a:extLst>
            </xdr:cNvPr>
            <xdr:cNvSpPr txBox="1"/>
          </xdr:nvSpPr>
          <xdr:spPr>
            <a:xfrm>
              <a:off x="514350" y="1219200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0</xdr:col>
      <xdr:colOff>523875</xdr:colOff>
      <xdr:row>34</xdr:row>
      <xdr:rowOff>209550</xdr:rowOff>
    </xdr:from>
    <xdr:ext cx="220701" cy="176972"/>
    <mc:AlternateContent xmlns:mc="http://schemas.openxmlformats.org/markup-compatibility/2006" xmlns:a14="http://schemas.microsoft.com/office/drawing/2010/main">
      <mc:Choice Requires="a14">
        <xdr:sp macro="" textlink="">
          <xdr:nvSpPr>
            <xdr:cNvPr id="10" name="TextBox 10">
              <a:extLst>
                <a:ext uri="{FF2B5EF4-FFF2-40B4-BE49-F238E27FC236}">
                  <a16:creationId xmlns:a16="http://schemas.microsoft.com/office/drawing/2014/main" xmlns="" id="{F1A2218F-A95B-4CA3-95B5-35087C995BC9}"/>
                </a:ext>
              </a:extLst>
            </xdr:cNvPr>
            <xdr:cNvSpPr txBox="1"/>
          </xdr:nvSpPr>
          <xdr:spPr>
            <a:xfrm>
              <a:off x="523875" y="128016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 name="TextBox 10">
              <a:extLst>
                <a:ext uri="{FF2B5EF4-FFF2-40B4-BE49-F238E27FC236}">
                  <a16:creationId xmlns:a16="http://schemas.microsoft.com/office/drawing/2014/main" id="{F1A2218F-A95B-4CA3-95B5-35087C995BC9}"/>
                </a:ext>
              </a:extLst>
            </xdr:cNvPr>
            <xdr:cNvSpPr txBox="1"/>
          </xdr:nvSpPr>
          <xdr:spPr>
            <a:xfrm>
              <a:off x="523875" y="128016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0</xdr:col>
      <xdr:colOff>476250</xdr:colOff>
      <xdr:row>23</xdr:row>
      <xdr:rowOff>133350</xdr:rowOff>
    </xdr:from>
    <xdr:ext cx="410945" cy="176972"/>
    <mc:AlternateContent xmlns:mc="http://schemas.openxmlformats.org/markup-compatibility/2006" xmlns:a14="http://schemas.microsoft.com/office/drawing/2010/main">
      <mc:Choice Requires="a14">
        <xdr:sp macro="" textlink="">
          <xdr:nvSpPr>
            <xdr:cNvPr id="57" name="TextBox 8">
              <a:extLst>
                <a:ext uri="{FF2B5EF4-FFF2-40B4-BE49-F238E27FC236}">
                  <a16:creationId xmlns:a16="http://schemas.microsoft.com/office/drawing/2014/main" xmlns="" id="{6DE2146D-1060-4641-86EA-FCD6420D66FA}"/>
                </a:ext>
              </a:extLst>
            </xdr:cNvPr>
            <xdr:cNvSpPr txBox="1"/>
          </xdr:nvSpPr>
          <xdr:spPr>
            <a:xfrm>
              <a:off x="476250" y="6362700"/>
              <a:ext cx="41094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57" name="TextBox 8">
              <a:extLst>
                <a:ext uri="{FF2B5EF4-FFF2-40B4-BE49-F238E27FC236}">
                  <a16:creationId xmlns:a16="http://schemas.microsoft.com/office/drawing/2014/main" id="{6DE2146D-1060-4641-86EA-FCD6420D66FA}"/>
                </a:ext>
              </a:extLst>
            </xdr:cNvPr>
            <xdr:cNvSpPr txBox="1"/>
          </xdr:nvSpPr>
          <xdr:spPr>
            <a:xfrm>
              <a:off x="476250" y="6362700"/>
              <a:ext cx="41094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a:t>
              </a:r>
              <a:endParaRPr lang="en-US" sz="1100"/>
            </a:p>
          </xdr:txBody>
        </xdr:sp>
      </mc:Fallback>
    </mc:AlternateContent>
    <xdr:clientData/>
  </xdr:oneCellAnchor>
  <xdr:oneCellAnchor>
    <xdr:from>
      <xdr:col>0</xdr:col>
      <xdr:colOff>466725</xdr:colOff>
      <xdr:row>28</xdr:row>
      <xdr:rowOff>142875</xdr:rowOff>
    </xdr:from>
    <xdr:ext cx="408124" cy="176972"/>
    <mc:AlternateContent xmlns:mc="http://schemas.openxmlformats.org/markup-compatibility/2006" xmlns:a14="http://schemas.microsoft.com/office/drawing/2010/main">
      <mc:Choice Requires="a14">
        <xdr:sp macro="" textlink="">
          <xdr:nvSpPr>
            <xdr:cNvPr id="42" name="TextBox 9">
              <a:extLst>
                <a:ext uri="{FF2B5EF4-FFF2-40B4-BE49-F238E27FC236}">
                  <a16:creationId xmlns:a16="http://schemas.microsoft.com/office/drawing/2014/main" xmlns="" id="{B2202746-1DA3-4353-81A6-42C308E7A60D}"/>
                </a:ext>
              </a:extLst>
            </xdr:cNvPr>
            <xdr:cNvSpPr txBox="1"/>
          </xdr:nvSpPr>
          <xdr:spPr>
            <a:xfrm>
              <a:off x="466725" y="8543925"/>
              <a:ext cx="408124"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42" name="TextBox 9">
              <a:extLst>
                <a:ext uri="{FF2B5EF4-FFF2-40B4-BE49-F238E27FC236}">
                  <a16:creationId xmlns:a16="http://schemas.microsoft.com/office/drawing/2014/main" id="{B2202746-1DA3-4353-81A6-42C308E7A60D}"/>
                </a:ext>
              </a:extLst>
            </xdr:cNvPr>
            <xdr:cNvSpPr txBox="1"/>
          </xdr:nvSpPr>
          <xdr:spPr>
            <a:xfrm>
              <a:off x="466725" y="8543925"/>
              <a:ext cx="408124"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a:t>
              </a:r>
              <a:endParaRPr lang="en-US" sz="1100"/>
            </a:p>
          </xdr:txBody>
        </xdr:sp>
      </mc:Fallback>
    </mc:AlternateContent>
    <xdr:clientData/>
  </xdr:oneCellAnchor>
  <xdr:oneCellAnchor>
    <xdr:from>
      <xdr:col>0</xdr:col>
      <xdr:colOff>457200</xdr:colOff>
      <xdr:row>25</xdr:row>
      <xdr:rowOff>142875</xdr:rowOff>
    </xdr:from>
    <xdr:ext cx="341888" cy="172227"/>
    <mc:AlternateContent xmlns:mc="http://schemas.openxmlformats.org/markup-compatibility/2006" xmlns:a14="http://schemas.microsoft.com/office/drawing/2010/main">
      <mc:Choice Requires="a14">
        <xdr:sp macro="" textlink="">
          <xdr:nvSpPr>
            <xdr:cNvPr id="59" name="TextBox 8">
              <a:extLst>
                <a:ext uri="{FF2B5EF4-FFF2-40B4-BE49-F238E27FC236}">
                  <a16:creationId xmlns:a16="http://schemas.microsoft.com/office/drawing/2014/main" xmlns="" id="{2AE30124-8922-4637-9F8A-1B1FEE87ECE9}"/>
                </a:ext>
              </a:extLst>
            </xdr:cNvPr>
            <xdr:cNvSpPr txBox="1"/>
          </xdr:nvSpPr>
          <xdr:spPr>
            <a:xfrm>
              <a:off x="457200" y="1046797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59" name="TextBox 8">
              <a:extLst>
                <a:ext uri="{FF2B5EF4-FFF2-40B4-BE49-F238E27FC236}">
                  <a16:creationId xmlns:a16="http://schemas.microsoft.com/office/drawing/2014/main" id="{2AE30124-8922-4637-9F8A-1B1FEE87ECE9}"/>
                </a:ext>
              </a:extLst>
            </xdr:cNvPr>
            <xdr:cNvSpPr txBox="1"/>
          </xdr:nvSpPr>
          <xdr:spPr>
            <a:xfrm>
              <a:off x="457200" y="1046797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0</xdr:col>
      <xdr:colOff>457200</xdr:colOff>
      <xdr:row>26</xdr:row>
      <xdr:rowOff>142875</xdr:rowOff>
    </xdr:from>
    <xdr:ext cx="334835" cy="172227"/>
    <mc:AlternateContent xmlns:mc="http://schemas.openxmlformats.org/markup-compatibility/2006" xmlns:a14="http://schemas.microsoft.com/office/drawing/2010/main">
      <mc:Choice Requires="a14">
        <xdr:sp macro="" textlink="">
          <xdr:nvSpPr>
            <xdr:cNvPr id="60" name="TextBox 8">
              <a:extLst>
                <a:ext uri="{FF2B5EF4-FFF2-40B4-BE49-F238E27FC236}">
                  <a16:creationId xmlns:a16="http://schemas.microsoft.com/office/drawing/2014/main" xmlns="" id="{6A27FE9A-5B83-444F-A0A5-4BD04031AEF3}"/>
                </a:ext>
              </a:extLst>
            </xdr:cNvPr>
            <xdr:cNvSpPr txBox="1"/>
          </xdr:nvSpPr>
          <xdr:spPr>
            <a:xfrm>
              <a:off x="457200" y="1091565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60" name="TextBox 8">
              <a:extLst>
                <a:ext uri="{FF2B5EF4-FFF2-40B4-BE49-F238E27FC236}">
                  <a16:creationId xmlns:a16="http://schemas.microsoft.com/office/drawing/2014/main" id="{6A27FE9A-5B83-444F-A0A5-4BD04031AEF3}"/>
                </a:ext>
              </a:extLst>
            </xdr:cNvPr>
            <xdr:cNvSpPr txBox="1"/>
          </xdr:nvSpPr>
          <xdr:spPr>
            <a:xfrm>
              <a:off x="457200" y="1091565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0</xdr:col>
      <xdr:colOff>447675</xdr:colOff>
      <xdr:row>27</xdr:row>
      <xdr:rowOff>161925</xdr:rowOff>
    </xdr:from>
    <xdr:ext cx="324704" cy="172227"/>
    <mc:AlternateContent xmlns:mc="http://schemas.openxmlformats.org/markup-compatibility/2006" xmlns:a14="http://schemas.microsoft.com/office/drawing/2010/main">
      <mc:Choice Requires="a14">
        <xdr:sp macro="" textlink="">
          <xdr:nvSpPr>
            <xdr:cNvPr id="61" name="TextBox 8">
              <a:extLst>
                <a:ext uri="{FF2B5EF4-FFF2-40B4-BE49-F238E27FC236}">
                  <a16:creationId xmlns:a16="http://schemas.microsoft.com/office/drawing/2014/main" xmlns="" id="{3D550A57-D94D-4886-AFED-7A5E4A1FC290}"/>
                </a:ext>
              </a:extLst>
            </xdr:cNvPr>
            <xdr:cNvSpPr txBox="1"/>
          </xdr:nvSpPr>
          <xdr:spPr>
            <a:xfrm>
              <a:off x="447675" y="1138237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61" name="TextBox 8">
              <a:extLst>
                <a:ext uri="{FF2B5EF4-FFF2-40B4-BE49-F238E27FC236}">
                  <a16:creationId xmlns:a16="http://schemas.microsoft.com/office/drawing/2014/main" id="{3D550A57-D94D-4886-AFED-7A5E4A1FC290}"/>
                </a:ext>
              </a:extLst>
            </xdr:cNvPr>
            <xdr:cNvSpPr txBox="1"/>
          </xdr:nvSpPr>
          <xdr:spPr>
            <a:xfrm>
              <a:off x="447675" y="1138237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oneCellAnchor>
    <xdr:from>
      <xdr:col>1</xdr:col>
      <xdr:colOff>363855</xdr:colOff>
      <xdr:row>10</xdr:row>
      <xdr:rowOff>112395</xdr:rowOff>
    </xdr:from>
    <xdr:ext cx="3373168" cy="287643"/>
    <mc:AlternateContent xmlns:mc="http://schemas.openxmlformats.org/markup-compatibility/2006" xmlns:a14="http://schemas.microsoft.com/office/drawing/2010/main">
      <mc:Choice Requires="a14">
        <xdr:sp macro="" textlink="">
          <xdr:nvSpPr>
            <xdr:cNvPr id="62" name="TextBox 11">
              <a:extLst>
                <a:ext uri="{FF2B5EF4-FFF2-40B4-BE49-F238E27FC236}">
                  <a16:creationId xmlns:a16="http://schemas.microsoft.com/office/drawing/2014/main" xmlns="" id="{443DA3F3-F30C-419E-AE87-BBA3746711EC}"/>
                </a:ext>
              </a:extLst>
            </xdr:cNvPr>
            <xdr:cNvSpPr txBox="1"/>
          </xdr:nvSpPr>
          <xdr:spPr>
            <a:xfrm>
              <a:off x="4364355" y="2846070"/>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∗(0.05)</m:t>
                    </m:r>
                  </m:oMath>
                </m:oMathPara>
              </a14:m>
              <a:endParaRPr lang="en-US" sz="1100"/>
            </a:p>
          </xdr:txBody>
        </xdr:sp>
      </mc:Choice>
      <mc:Fallback xmlns="">
        <xdr:sp macro="" textlink="">
          <xdr:nvSpPr>
            <xdr:cNvPr id="62" name="TextBox 11">
              <a:extLst>
                <a:ext uri="{FF2B5EF4-FFF2-40B4-BE49-F238E27FC236}">
                  <a16:creationId xmlns:a16="http://schemas.microsoft.com/office/drawing/2014/main" id="{443DA3F3-F30C-419E-AE87-BBA3746711EC}"/>
                </a:ext>
              </a:extLst>
            </xdr:cNvPr>
            <xdr:cNvSpPr txBox="1"/>
          </xdr:nvSpPr>
          <xdr:spPr>
            <a:xfrm>
              <a:off x="4364355" y="2846070"/>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(0.05)</a:t>
              </a:r>
              <a:endParaRPr lang="en-US" sz="1100"/>
            </a:p>
          </xdr:txBody>
        </xdr:sp>
      </mc:Fallback>
    </mc:AlternateContent>
    <xdr:clientData/>
  </xdr:oneCellAnchor>
  <xdr:oneCellAnchor>
    <xdr:from>
      <xdr:col>1</xdr:col>
      <xdr:colOff>401955</xdr:colOff>
      <xdr:row>16</xdr:row>
      <xdr:rowOff>112395</xdr:rowOff>
    </xdr:from>
    <xdr:ext cx="3305264" cy="287643"/>
    <mc:AlternateContent xmlns:mc="http://schemas.openxmlformats.org/markup-compatibility/2006" xmlns:a14="http://schemas.microsoft.com/office/drawing/2010/main">
      <mc:Choice Requires="a14">
        <xdr:sp macro="" textlink="">
          <xdr:nvSpPr>
            <xdr:cNvPr id="65" name="TextBox 11">
              <a:extLst>
                <a:ext uri="{FF2B5EF4-FFF2-40B4-BE49-F238E27FC236}">
                  <a16:creationId xmlns:a16="http://schemas.microsoft.com/office/drawing/2014/main" xmlns="" id="{BA9DF4E5-BA87-4464-9BD5-2FD9F079CC38}"/>
                </a:ext>
              </a:extLst>
            </xdr:cNvPr>
            <xdr:cNvSpPr txBox="1"/>
          </xdr:nvSpPr>
          <xdr:spPr>
            <a:xfrm>
              <a:off x="4402455" y="4970145"/>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∗(40)</m:t>
                    </m:r>
                  </m:oMath>
                </m:oMathPara>
              </a14:m>
              <a:endParaRPr lang="en-US" sz="1100"/>
            </a:p>
          </xdr:txBody>
        </xdr:sp>
      </mc:Choice>
      <mc:Fallback xmlns="">
        <xdr:sp macro="" textlink="">
          <xdr:nvSpPr>
            <xdr:cNvPr id="65" name="TextBox 11">
              <a:extLst>
                <a:ext uri="{FF2B5EF4-FFF2-40B4-BE49-F238E27FC236}">
                  <a16:creationId xmlns:a16="http://schemas.microsoft.com/office/drawing/2014/main" id="{BA9DF4E5-BA87-4464-9BD5-2FD9F079CC38}"/>
                </a:ext>
              </a:extLst>
            </xdr:cNvPr>
            <xdr:cNvSpPr txBox="1"/>
          </xdr:nvSpPr>
          <xdr:spPr>
            <a:xfrm>
              <a:off x="4402455" y="4970145"/>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(40)</a:t>
              </a:r>
              <a:endParaRPr lang="en-US" sz="1100"/>
            </a:p>
          </xdr:txBody>
        </xdr:sp>
      </mc:Fallback>
    </mc:AlternateContent>
    <xdr:clientData/>
  </xdr:oneCellAnchor>
  <xdr:oneCellAnchor>
    <xdr:from>
      <xdr:col>1</xdr:col>
      <xdr:colOff>228600</xdr:colOff>
      <xdr:row>14</xdr:row>
      <xdr:rowOff>148590</xdr:rowOff>
    </xdr:from>
    <xdr:ext cx="3747051" cy="185756"/>
    <mc:AlternateContent xmlns:mc="http://schemas.openxmlformats.org/markup-compatibility/2006" xmlns:a14="http://schemas.microsoft.com/office/drawing/2010/main">
      <mc:Choice Requires="a14">
        <xdr:sp macro="" textlink="">
          <xdr:nvSpPr>
            <xdr:cNvPr id="68" name="TextBox 8">
              <a:extLst>
                <a:ext uri="{FF2B5EF4-FFF2-40B4-BE49-F238E27FC236}">
                  <a16:creationId xmlns:a16="http://schemas.microsoft.com/office/drawing/2014/main" xmlns="" id="{CD8C4BEB-50ED-4407-9366-DACF2830A6CE}"/>
                </a:ext>
              </a:extLst>
            </xdr:cNvPr>
            <xdr:cNvSpPr txBox="1"/>
          </xdr:nvSpPr>
          <xdr:spPr>
            <a:xfrm>
              <a:off x="4229100" y="4358640"/>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𝑎𝑝𝑝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68" name="TextBox 8">
              <a:extLst>
                <a:ext uri="{FF2B5EF4-FFF2-40B4-BE49-F238E27FC236}">
                  <a16:creationId xmlns:a16="http://schemas.microsoft.com/office/drawing/2014/main" id="{CD8C4BEB-50ED-4407-9366-DACF2830A6CE}"/>
                </a:ext>
              </a:extLst>
            </xdr:cNvPr>
            <xdr:cNvSpPr txBox="1"/>
          </xdr:nvSpPr>
          <xdr:spPr>
            <a:xfrm>
              <a:off x="4229100" y="4358640"/>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〖〖(∆𝑉〗_(𝑎𝑝𝑝,𝑖))〗^2+𝑐_(𝑛𝑜𝑚,𝑖)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𝑎𝑝𝑝,</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476250</xdr:colOff>
      <xdr:row>24</xdr:row>
      <xdr:rowOff>133350</xdr:rowOff>
    </xdr:from>
    <xdr:ext cx="450060" cy="182614"/>
    <mc:AlternateContent xmlns:mc="http://schemas.openxmlformats.org/markup-compatibility/2006" xmlns:a14="http://schemas.microsoft.com/office/drawing/2010/main">
      <mc:Choice Requires="a14">
        <xdr:sp macro="" textlink="">
          <xdr:nvSpPr>
            <xdr:cNvPr id="69" name="TextBox 8">
              <a:extLst>
                <a:ext uri="{FF2B5EF4-FFF2-40B4-BE49-F238E27FC236}">
                  <a16:creationId xmlns:a16="http://schemas.microsoft.com/office/drawing/2014/main" xmlns="" id="{28CD7B01-3D6D-4979-959B-9FBDAC1CA3B7}"/>
                </a:ext>
              </a:extLst>
            </xdr:cNvPr>
            <xdr:cNvSpPr txBox="1"/>
          </xdr:nvSpPr>
          <xdr:spPr>
            <a:xfrm>
              <a:off x="476250" y="6810375"/>
              <a:ext cx="45006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oMath>
                </m:oMathPara>
              </a14:m>
              <a:endParaRPr lang="en-US" sz="1100"/>
            </a:p>
          </xdr:txBody>
        </xdr:sp>
      </mc:Choice>
      <mc:Fallback xmlns="">
        <xdr:sp macro="" textlink="">
          <xdr:nvSpPr>
            <xdr:cNvPr id="69" name="TextBox 8">
              <a:extLst>
                <a:ext uri="{FF2B5EF4-FFF2-40B4-BE49-F238E27FC236}">
                  <a16:creationId xmlns:a16="http://schemas.microsoft.com/office/drawing/2014/main" id="{28CD7B01-3D6D-4979-959B-9FBDAC1CA3B7}"/>
                </a:ext>
              </a:extLst>
            </xdr:cNvPr>
            <xdr:cNvSpPr txBox="1"/>
          </xdr:nvSpPr>
          <xdr:spPr>
            <a:xfrm>
              <a:off x="476250" y="6810375"/>
              <a:ext cx="45006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a:t>
              </a:r>
              <a:endParaRPr lang="en-US" sz="1100"/>
            </a:p>
          </xdr:txBody>
        </xdr:sp>
      </mc:Fallback>
    </mc:AlternateContent>
    <xdr:clientData/>
  </xdr:oneCellAnchor>
  <xdr:oneCellAnchor>
    <xdr:from>
      <xdr:col>0</xdr:col>
      <xdr:colOff>457200</xdr:colOff>
      <xdr:row>29</xdr:row>
      <xdr:rowOff>104775</xdr:rowOff>
    </xdr:from>
    <xdr:ext cx="447238" cy="182614"/>
    <mc:AlternateContent xmlns:mc="http://schemas.openxmlformats.org/markup-compatibility/2006" xmlns:a14="http://schemas.microsoft.com/office/drawing/2010/main">
      <mc:Choice Requires="a14">
        <xdr:sp macro="" textlink="">
          <xdr:nvSpPr>
            <xdr:cNvPr id="70" name="TextBox 9">
              <a:extLst>
                <a:ext uri="{FF2B5EF4-FFF2-40B4-BE49-F238E27FC236}">
                  <a16:creationId xmlns:a16="http://schemas.microsoft.com/office/drawing/2014/main" xmlns="" id="{5C5C44AB-9FE0-467A-90A2-529AE3F4803D}"/>
                </a:ext>
              </a:extLst>
            </xdr:cNvPr>
            <xdr:cNvSpPr txBox="1"/>
          </xdr:nvSpPr>
          <xdr:spPr>
            <a:xfrm>
              <a:off x="457200" y="8886825"/>
              <a:ext cx="44723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0" name="TextBox 9">
              <a:extLst>
                <a:ext uri="{FF2B5EF4-FFF2-40B4-BE49-F238E27FC236}">
                  <a16:creationId xmlns:a16="http://schemas.microsoft.com/office/drawing/2014/main" id="{5C5C44AB-9FE0-467A-90A2-529AE3F4803D}"/>
                </a:ext>
              </a:extLst>
            </xdr:cNvPr>
            <xdr:cNvSpPr txBox="1"/>
          </xdr:nvSpPr>
          <xdr:spPr>
            <a:xfrm>
              <a:off x="457200" y="8886825"/>
              <a:ext cx="44723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a:t>
              </a:r>
              <a:endParaRPr lang="en-US" sz="1100"/>
            </a:p>
          </xdr:txBody>
        </xdr:sp>
      </mc:Fallback>
    </mc:AlternateContent>
    <xdr:clientData/>
  </xdr:oneCellAnchor>
  <xdr:twoCellAnchor editAs="oneCell">
    <xdr:from>
      <xdr:col>3</xdr:col>
      <xdr:colOff>126999</xdr:colOff>
      <xdr:row>4</xdr:row>
      <xdr:rowOff>211667</xdr:rowOff>
    </xdr:from>
    <xdr:to>
      <xdr:col>6</xdr:col>
      <xdr:colOff>60786</xdr:colOff>
      <xdr:row>11</xdr:row>
      <xdr:rowOff>24736</xdr:rowOff>
    </xdr:to>
    <xdr:pic>
      <xdr:nvPicPr>
        <xdr:cNvPr id="72" name="Picture 71">
          <a:extLst>
            <a:ext uri="{FF2B5EF4-FFF2-40B4-BE49-F238E27FC236}">
              <a16:creationId xmlns:a16="http://schemas.microsoft.com/office/drawing/2014/main" xmlns="" id="{0CDA1EB2-8843-4988-8AB2-FA039C4F62AA}"/>
            </a:ext>
          </a:extLst>
        </xdr:cNvPr>
        <xdr:cNvPicPr>
          <a:picLocks noChangeAspect="1"/>
        </xdr:cNvPicPr>
      </xdr:nvPicPr>
      <xdr:blipFill>
        <a:blip xmlns:r="http://schemas.openxmlformats.org/officeDocument/2006/relationships" r:embed="rId1"/>
        <a:stretch>
          <a:fillRect/>
        </a:stretch>
      </xdr:blipFill>
      <xdr:spPr>
        <a:xfrm>
          <a:off x="12835466" y="1007534"/>
          <a:ext cx="7062720" cy="2878002"/>
        </a:xfrm>
        <a:prstGeom prst="rect">
          <a:avLst/>
        </a:prstGeom>
        <a:ln>
          <a:solidFill>
            <a:sysClr val="windowText" lastClr="000000"/>
          </a:solidFill>
        </a:ln>
      </xdr:spPr>
    </xdr:pic>
    <xdr:clientData/>
  </xdr:twoCellAnchor>
  <xdr:oneCellAnchor>
    <xdr:from>
      <xdr:col>2</xdr:col>
      <xdr:colOff>1933575</xdr:colOff>
      <xdr:row>40</xdr:row>
      <xdr:rowOff>47625</xdr:rowOff>
    </xdr:from>
    <xdr:ext cx="341888" cy="172227"/>
    <mc:AlternateContent xmlns:mc="http://schemas.openxmlformats.org/markup-compatibility/2006" xmlns:a14="http://schemas.microsoft.com/office/drawing/2010/main">
      <mc:Choice Requires="a14">
        <xdr:sp macro="" textlink="">
          <xdr:nvSpPr>
            <xdr:cNvPr id="75" name="TextBox 8">
              <a:extLst>
                <a:ext uri="{FF2B5EF4-FFF2-40B4-BE49-F238E27FC236}">
                  <a16:creationId xmlns:a16="http://schemas.microsoft.com/office/drawing/2014/main" xmlns="" id="{055ABEA6-15D7-4A09-A115-A7665AC14BA3}"/>
                </a:ext>
              </a:extLst>
            </xdr:cNvPr>
            <xdr:cNvSpPr txBox="1"/>
          </xdr:nvSpPr>
          <xdr:spPr>
            <a:xfrm>
              <a:off x="7877175" y="1596390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5" name="TextBox 8">
              <a:extLst>
                <a:ext uri="{FF2B5EF4-FFF2-40B4-BE49-F238E27FC236}">
                  <a16:creationId xmlns:a16="http://schemas.microsoft.com/office/drawing/2014/main" id="{055ABEA6-15D7-4A09-A115-A7665AC14BA3}"/>
                </a:ext>
              </a:extLst>
            </xdr:cNvPr>
            <xdr:cNvSpPr txBox="1"/>
          </xdr:nvSpPr>
          <xdr:spPr>
            <a:xfrm>
              <a:off x="7877175" y="1596390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2</xdr:col>
      <xdr:colOff>1933575</xdr:colOff>
      <xdr:row>41</xdr:row>
      <xdr:rowOff>38100</xdr:rowOff>
    </xdr:from>
    <xdr:ext cx="334835" cy="172227"/>
    <mc:AlternateContent xmlns:mc="http://schemas.openxmlformats.org/markup-compatibility/2006" xmlns:a14="http://schemas.microsoft.com/office/drawing/2010/main">
      <mc:Choice Requires="a14">
        <xdr:sp macro="" textlink="">
          <xdr:nvSpPr>
            <xdr:cNvPr id="76" name="TextBox 8">
              <a:extLst>
                <a:ext uri="{FF2B5EF4-FFF2-40B4-BE49-F238E27FC236}">
                  <a16:creationId xmlns:a16="http://schemas.microsoft.com/office/drawing/2014/main" xmlns="" id="{14728FEC-7F0A-4CC4-B915-8BDBA15999B3}"/>
                </a:ext>
              </a:extLst>
            </xdr:cNvPr>
            <xdr:cNvSpPr txBox="1"/>
          </xdr:nvSpPr>
          <xdr:spPr>
            <a:xfrm>
              <a:off x="7877175" y="16240125"/>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6" name="TextBox 8">
              <a:extLst>
                <a:ext uri="{FF2B5EF4-FFF2-40B4-BE49-F238E27FC236}">
                  <a16:creationId xmlns:a16="http://schemas.microsoft.com/office/drawing/2014/main" id="{14728FEC-7F0A-4CC4-B915-8BDBA15999B3}"/>
                </a:ext>
              </a:extLst>
            </xdr:cNvPr>
            <xdr:cNvSpPr txBox="1"/>
          </xdr:nvSpPr>
          <xdr:spPr>
            <a:xfrm>
              <a:off x="7877175" y="16240125"/>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2</xdr:col>
      <xdr:colOff>1933575</xdr:colOff>
      <xdr:row>42</xdr:row>
      <xdr:rowOff>19050</xdr:rowOff>
    </xdr:from>
    <xdr:ext cx="324704" cy="172227"/>
    <mc:AlternateContent xmlns:mc="http://schemas.openxmlformats.org/markup-compatibility/2006" xmlns:a14="http://schemas.microsoft.com/office/drawing/2010/main">
      <mc:Choice Requires="a14">
        <xdr:sp macro="" textlink="">
          <xdr:nvSpPr>
            <xdr:cNvPr id="77" name="TextBox 8">
              <a:extLst>
                <a:ext uri="{FF2B5EF4-FFF2-40B4-BE49-F238E27FC236}">
                  <a16:creationId xmlns:a16="http://schemas.microsoft.com/office/drawing/2014/main" xmlns="" id="{0F18D43E-6F80-407F-8837-2489CF490678}"/>
                </a:ext>
              </a:extLst>
            </xdr:cNvPr>
            <xdr:cNvSpPr txBox="1"/>
          </xdr:nvSpPr>
          <xdr:spPr>
            <a:xfrm>
              <a:off x="7877175" y="1646872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77" name="TextBox 8">
              <a:extLst>
                <a:ext uri="{FF2B5EF4-FFF2-40B4-BE49-F238E27FC236}">
                  <a16:creationId xmlns:a16="http://schemas.microsoft.com/office/drawing/2014/main" id="{0F18D43E-6F80-407F-8837-2489CF490678}"/>
                </a:ext>
              </a:extLst>
            </xdr:cNvPr>
            <xdr:cNvSpPr txBox="1"/>
          </xdr:nvSpPr>
          <xdr:spPr>
            <a:xfrm>
              <a:off x="7877175" y="16468725"/>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twoCellAnchor>
    <xdr:from>
      <xdr:col>2</xdr:col>
      <xdr:colOff>1875194</xdr:colOff>
      <xdr:row>39</xdr:row>
      <xdr:rowOff>114189</xdr:rowOff>
    </xdr:from>
    <xdr:to>
      <xdr:col>2</xdr:col>
      <xdr:colOff>2368253</xdr:colOff>
      <xdr:row>39</xdr:row>
      <xdr:rowOff>310852</xdr:rowOff>
    </xdr:to>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xmlns="" id="{C61BD786-475C-400B-AC6B-97B0FD833B1A}"/>
                </a:ext>
              </a:extLst>
            </xdr:cNvPr>
            <xdr:cNvSpPr txBox="1"/>
          </xdr:nvSpPr>
          <xdr:spPr>
            <a:xfrm>
              <a:off x="7818794" y="15363714"/>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78" name="TextBox 77">
              <a:extLst>
                <a:ext uri="{FF2B5EF4-FFF2-40B4-BE49-F238E27FC236}">
                  <a16:creationId xmlns:a16="http://schemas.microsoft.com/office/drawing/2014/main" id="{C61BD786-475C-400B-AC6B-97B0FD833B1A}"/>
                </a:ext>
              </a:extLst>
            </xdr:cNvPr>
            <xdr:cNvSpPr txBox="1"/>
          </xdr:nvSpPr>
          <xdr:spPr>
            <a:xfrm>
              <a:off x="7818794" y="15363714"/>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2</xdr:col>
      <xdr:colOff>1885950</xdr:colOff>
      <xdr:row>38</xdr:row>
      <xdr:rowOff>95250</xdr:rowOff>
    </xdr:from>
    <xdr:to>
      <xdr:col>2</xdr:col>
      <xdr:colOff>2379009</xdr:colOff>
      <xdr:row>38</xdr:row>
      <xdr:rowOff>301438</xdr:rowOff>
    </xdr:to>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xmlns="" id="{EB508F55-54D0-462A-A429-40D4012C2AEA}"/>
                </a:ext>
              </a:extLst>
            </xdr:cNvPr>
            <xdr:cNvSpPr txBox="1"/>
          </xdr:nvSpPr>
          <xdr:spPr>
            <a:xfrm>
              <a:off x="7829550" y="1494472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79" name="TextBox 78">
              <a:extLst>
                <a:ext uri="{FF2B5EF4-FFF2-40B4-BE49-F238E27FC236}">
                  <a16:creationId xmlns:a16="http://schemas.microsoft.com/office/drawing/2014/main" id="{EB508F55-54D0-462A-A429-40D4012C2AEA}"/>
                </a:ext>
              </a:extLst>
            </xdr:cNvPr>
            <xdr:cNvSpPr txBox="1"/>
          </xdr:nvSpPr>
          <xdr:spPr>
            <a:xfrm>
              <a:off x="7829550" y="14944725"/>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0</xdr:col>
      <xdr:colOff>1914525</xdr:colOff>
      <xdr:row>43</xdr:row>
      <xdr:rowOff>95250</xdr:rowOff>
    </xdr:from>
    <xdr:ext cx="227755" cy="176972"/>
    <mc:AlternateContent xmlns:mc="http://schemas.openxmlformats.org/markup-compatibility/2006" xmlns:a14="http://schemas.microsoft.com/office/drawing/2010/main">
      <mc:Choice Requires="a14">
        <xdr:sp macro="" textlink="">
          <xdr:nvSpPr>
            <xdr:cNvPr id="80" name="TextBox 11">
              <a:extLst>
                <a:ext uri="{FF2B5EF4-FFF2-40B4-BE49-F238E27FC236}">
                  <a16:creationId xmlns:a16="http://schemas.microsoft.com/office/drawing/2014/main" xmlns="" id="{55F77A01-A91A-46B7-94FF-C064CC1646D9}"/>
                </a:ext>
              </a:extLst>
            </xdr:cNvPr>
            <xdr:cNvSpPr txBox="1"/>
          </xdr:nvSpPr>
          <xdr:spPr>
            <a:xfrm>
              <a:off x="1914525" y="15630525"/>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80" name="TextBox 11">
              <a:extLst>
                <a:ext uri="{FF2B5EF4-FFF2-40B4-BE49-F238E27FC236}">
                  <a16:creationId xmlns:a16="http://schemas.microsoft.com/office/drawing/2014/main" id="{55F77A01-A91A-46B7-94FF-C064CC1646D9}"/>
                </a:ext>
              </a:extLst>
            </xdr:cNvPr>
            <xdr:cNvSpPr txBox="1"/>
          </xdr:nvSpPr>
          <xdr:spPr>
            <a:xfrm>
              <a:off x="1914525" y="15630525"/>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0</xdr:col>
      <xdr:colOff>1914525</xdr:colOff>
      <xdr:row>44</xdr:row>
      <xdr:rowOff>95250</xdr:rowOff>
    </xdr:from>
    <xdr:ext cx="220701" cy="176972"/>
    <mc:AlternateContent xmlns:mc="http://schemas.openxmlformats.org/markup-compatibility/2006" xmlns:a14="http://schemas.microsoft.com/office/drawing/2010/main">
      <mc:Choice Requires="a14">
        <xdr:sp macro="" textlink="">
          <xdr:nvSpPr>
            <xdr:cNvPr id="81" name="TextBox 10">
              <a:extLst>
                <a:ext uri="{FF2B5EF4-FFF2-40B4-BE49-F238E27FC236}">
                  <a16:creationId xmlns:a16="http://schemas.microsoft.com/office/drawing/2014/main" xmlns="" id="{1D130700-6953-48C7-871D-989B63627DDF}"/>
                </a:ext>
              </a:extLst>
            </xdr:cNvPr>
            <xdr:cNvSpPr txBox="1"/>
          </xdr:nvSpPr>
          <xdr:spPr>
            <a:xfrm>
              <a:off x="1914525" y="160020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81" name="TextBox 10">
              <a:extLst>
                <a:ext uri="{FF2B5EF4-FFF2-40B4-BE49-F238E27FC236}">
                  <a16:creationId xmlns:a16="http://schemas.microsoft.com/office/drawing/2014/main" id="{1D130700-6953-48C7-871D-989B63627DDF}"/>
                </a:ext>
              </a:extLst>
            </xdr:cNvPr>
            <xdr:cNvSpPr txBox="1"/>
          </xdr:nvSpPr>
          <xdr:spPr>
            <a:xfrm>
              <a:off x="1914525" y="1600200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0</xdr:col>
      <xdr:colOff>171450</xdr:colOff>
      <xdr:row>48</xdr:row>
      <xdr:rowOff>158115</xdr:rowOff>
    </xdr:from>
    <xdr:ext cx="3590598" cy="180114"/>
    <mc:AlternateContent xmlns:mc="http://schemas.openxmlformats.org/markup-compatibility/2006" xmlns:a14="http://schemas.microsoft.com/office/drawing/2010/main">
      <mc:Choice Requires="a14">
        <xdr:sp macro="" textlink="">
          <xdr:nvSpPr>
            <xdr:cNvPr id="82" name="TextBox 8">
              <a:extLst>
                <a:ext uri="{FF2B5EF4-FFF2-40B4-BE49-F238E27FC236}">
                  <a16:creationId xmlns:a16="http://schemas.microsoft.com/office/drawing/2014/main" xmlns="" id="{5D7D85E2-F1F2-44D1-9921-7D712DAFC82D}"/>
                </a:ext>
              </a:extLst>
            </xdr:cNvPr>
            <xdr:cNvSpPr txBox="1"/>
          </xdr:nvSpPr>
          <xdr:spPr>
            <a:xfrm>
              <a:off x="171450" y="187890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𝑐𝑎𝑙</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2" name="TextBox 8">
              <a:extLst>
                <a:ext uri="{FF2B5EF4-FFF2-40B4-BE49-F238E27FC236}">
                  <a16:creationId xmlns:a16="http://schemas.microsoft.com/office/drawing/2014/main" id="{5D7D85E2-F1F2-44D1-9921-7D712DAFC82D}"/>
                </a:ext>
              </a:extLst>
            </xdr:cNvPr>
            <xdr:cNvSpPr txBox="1"/>
          </xdr:nvSpPr>
          <xdr:spPr>
            <a:xfrm>
              <a:off x="171450" y="18789015"/>
              <a:ext cx="3590598" cy="180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𝑃〗_(𝑐𝑎𝑙,𝑖)=𝑎_(𝑛𝑜𝑚,𝑖)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〖〖(∆𝑉〗_(𝑐𝑎𝑙,𝑖))〗^2+𝑐_(𝑛𝑜𝑚,𝑖)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𝑐𝑎𝑙,</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0</xdr:col>
      <xdr:colOff>1400175</xdr:colOff>
      <xdr:row>47</xdr:row>
      <xdr:rowOff>148590</xdr:rowOff>
    </xdr:from>
    <xdr:ext cx="1020087" cy="318036"/>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xmlns="" id="{93233CEA-EDCC-4FC0-A6F9-F67BECF6B23D}"/>
                </a:ext>
              </a:extLst>
            </xdr:cNvPr>
            <xdr:cNvSpPr txBox="1"/>
          </xdr:nvSpPr>
          <xdr:spPr>
            <a:xfrm>
              <a:off x="1400175" y="17846040"/>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𝑐𝑎𝑙</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0.00055</m:t>
                        </m:r>
                      </m:den>
                    </m:f>
                  </m:oMath>
                </m:oMathPara>
              </a14:m>
              <a:endParaRPr lang="en-US" sz="1100"/>
            </a:p>
          </xdr:txBody>
        </xdr:sp>
      </mc:Choice>
      <mc:Fallback xmlns="">
        <xdr:sp macro="" textlink="">
          <xdr:nvSpPr>
            <xdr:cNvPr id="83" name="TextBox 82">
              <a:extLst>
                <a:ext uri="{FF2B5EF4-FFF2-40B4-BE49-F238E27FC236}">
                  <a16:creationId xmlns:a16="http://schemas.microsoft.com/office/drawing/2014/main" id="{93233CEA-EDCC-4FC0-A6F9-F67BECF6B23D}"/>
                </a:ext>
              </a:extLst>
            </xdr:cNvPr>
            <xdr:cNvSpPr txBox="1"/>
          </xdr:nvSpPr>
          <xdr:spPr>
            <a:xfrm>
              <a:off x="1400175" y="17846040"/>
              <a:ext cx="102008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𝑀𝑆〗_(𝑠,𝑖)=(</a:t>
              </a:r>
              <a:r>
                <a:rPr lang="en-US" sz="1100" b="0" i="0">
                  <a:solidFill>
                    <a:schemeClr val="tx1"/>
                  </a:solidFill>
                  <a:effectLst/>
                  <a:latin typeface="Cambria Math" panose="02040503050406030204" pitchFamily="18" charset="0"/>
                  <a:ea typeface="+mn-ea"/>
                  <a:cs typeface="+mn-cs"/>
                </a:rPr>
                <a:t>∆𝑃_(𝑐𝑎𝑙,𝑖)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0.00055</a:t>
              </a:r>
              <a:endParaRPr lang="en-US" sz="1100"/>
            </a:p>
          </xdr:txBody>
        </xdr:sp>
      </mc:Fallback>
    </mc:AlternateContent>
    <xdr:clientData/>
  </xdr:oneCellAnchor>
  <xdr:oneCellAnchor>
    <xdr:from>
      <xdr:col>0</xdr:col>
      <xdr:colOff>1323975</xdr:colOff>
      <xdr:row>56</xdr:row>
      <xdr:rowOff>76200</xdr:rowOff>
    </xdr:from>
    <xdr:ext cx="1157112" cy="322268"/>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xmlns="" id="{C623A81D-3E2D-47A5-853F-F141BBB82B21}"/>
                </a:ext>
              </a:extLst>
            </xdr:cNvPr>
            <xdr:cNvSpPr txBox="1"/>
          </xdr:nvSpPr>
          <xdr:spPr>
            <a:xfrm>
              <a:off x="1323975" y="19602450"/>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𝑀𝑆</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𝑠</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num>
                      <m:den>
                        <m:r>
                          <a:rPr lang="en-US" sz="1100" b="0" i="1">
                            <a:latin typeface="Cambria Math" panose="02040503050406030204" pitchFamily="18" charset="0"/>
                            <a:ea typeface="Cambria Math" panose="02040503050406030204" pitchFamily="18" charset="0"/>
                          </a:rPr>
                          <m:t>0.10</m:t>
                        </m:r>
                      </m:den>
                    </m:f>
                  </m:oMath>
                </m:oMathPara>
              </a14:m>
              <a:endParaRPr lang="en-US" sz="1100"/>
            </a:p>
          </xdr:txBody>
        </xdr:sp>
      </mc:Choice>
      <mc:Fallback xmlns="">
        <xdr:sp macro="" textlink="">
          <xdr:nvSpPr>
            <xdr:cNvPr id="84" name="TextBox 83">
              <a:extLst>
                <a:ext uri="{FF2B5EF4-FFF2-40B4-BE49-F238E27FC236}">
                  <a16:creationId xmlns:a16="http://schemas.microsoft.com/office/drawing/2014/main" id="{C623A81D-3E2D-47A5-853F-F141BBB82B21}"/>
                </a:ext>
              </a:extLst>
            </xdr:cNvPr>
            <xdr:cNvSpPr txBox="1"/>
          </xdr:nvSpPr>
          <xdr:spPr>
            <a:xfrm>
              <a:off x="1323975" y="19602450"/>
              <a:ext cx="1157112"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𝑀𝑆〗_(𝑎𝑝𝑝,𝑠,𝑖)=(</a:t>
              </a:r>
              <a:r>
                <a:rPr lang="en-US" sz="1100" b="0" i="0">
                  <a:solidFill>
                    <a:schemeClr val="tx1"/>
                  </a:solidFill>
                  <a:effectLst/>
                  <a:latin typeface="Cambria Math" panose="02040503050406030204" pitchFamily="18" charset="0"/>
                  <a:ea typeface="+mn-ea"/>
                  <a:cs typeface="+mn-cs"/>
                </a:rPr>
                <a:t>∆𝑃_(𝑎𝑝𝑝,𝑖)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0.10</a:t>
              </a:r>
              <a:endParaRPr lang="en-US" sz="1100"/>
            </a:p>
          </xdr:txBody>
        </xdr:sp>
      </mc:Fallback>
    </mc:AlternateContent>
    <xdr:clientData/>
  </xdr:oneCellAnchor>
  <xdr:oneCellAnchor>
    <xdr:from>
      <xdr:col>0</xdr:col>
      <xdr:colOff>259080</xdr:colOff>
      <xdr:row>49</xdr:row>
      <xdr:rowOff>121920</xdr:rowOff>
    </xdr:from>
    <xdr:ext cx="3373168" cy="287643"/>
    <mc:AlternateContent xmlns:mc="http://schemas.openxmlformats.org/markup-compatibility/2006" xmlns:a14="http://schemas.microsoft.com/office/drawing/2010/main">
      <mc:Choice Requires="a14">
        <xdr:sp macro="" textlink="">
          <xdr:nvSpPr>
            <xdr:cNvPr id="85" name="TextBox 11">
              <a:extLst>
                <a:ext uri="{FF2B5EF4-FFF2-40B4-BE49-F238E27FC236}">
                  <a16:creationId xmlns:a16="http://schemas.microsoft.com/office/drawing/2014/main" xmlns="" id="{96306EC4-575E-4F8E-AEBA-96B7D27A44C5}"/>
                </a:ext>
              </a:extLst>
            </xdr:cNvPr>
            <xdr:cNvSpPr txBox="1"/>
          </xdr:nvSpPr>
          <xdr:spPr>
            <a:xfrm>
              <a:off x="259080" y="19257645"/>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𝑐𝑎𝑙</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∗(0.05)</m:t>
                    </m:r>
                  </m:oMath>
                </m:oMathPara>
              </a14:m>
              <a:endParaRPr lang="en-US" sz="1100"/>
            </a:p>
          </xdr:txBody>
        </xdr:sp>
      </mc:Choice>
      <mc:Fallback xmlns="">
        <xdr:sp macro="" textlink="">
          <xdr:nvSpPr>
            <xdr:cNvPr id="85" name="TextBox 11">
              <a:extLst>
                <a:ext uri="{FF2B5EF4-FFF2-40B4-BE49-F238E27FC236}">
                  <a16:creationId xmlns:a16="http://schemas.microsoft.com/office/drawing/2014/main" id="{96306EC4-575E-4F8E-AEBA-96B7D27A44C5}"/>
                </a:ext>
              </a:extLst>
            </xdr:cNvPr>
            <xdr:cNvSpPr txBox="1"/>
          </xdr:nvSpPr>
          <xdr:spPr>
            <a:xfrm>
              <a:off x="259080" y="19257645"/>
              <a:ext cx="3373168"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𝑉〗_(𝑐𝑎𝑙,</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(0.05)</a:t>
              </a:r>
              <a:endParaRPr lang="en-US" sz="1100"/>
            </a:p>
          </xdr:txBody>
        </xdr:sp>
      </mc:Fallback>
    </mc:AlternateContent>
    <xdr:clientData/>
  </xdr:oneCellAnchor>
  <xdr:oneCellAnchor>
    <xdr:from>
      <xdr:col>0</xdr:col>
      <xdr:colOff>297180</xdr:colOff>
      <xdr:row>58</xdr:row>
      <xdr:rowOff>140970</xdr:rowOff>
    </xdr:from>
    <xdr:ext cx="3305264" cy="287643"/>
    <mc:AlternateContent xmlns:mc="http://schemas.openxmlformats.org/markup-compatibility/2006" xmlns:a14="http://schemas.microsoft.com/office/drawing/2010/main">
      <mc:Choice Requires="a14">
        <xdr:sp macro="" textlink="">
          <xdr:nvSpPr>
            <xdr:cNvPr id="86" name="TextBox 11">
              <a:extLst>
                <a:ext uri="{FF2B5EF4-FFF2-40B4-BE49-F238E27FC236}">
                  <a16:creationId xmlns:a16="http://schemas.microsoft.com/office/drawing/2014/main" xmlns="" id="{362F5464-F379-48CD-ABEA-AD73E76234B3}"/>
                </a:ext>
              </a:extLst>
            </xdr:cNvPr>
            <xdr:cNvSpPr txBox="1"/>
          </xdr:nvSpPr>
          <xdr:spPr>
            <a:xfrm>
              <a:off x="297180" y="22810470"/>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∗(40)</m:t>
                    </m:r>
                  </m:oMath>
                </m:oMathPara>
              </a14:m>
              <a:endParaRPr lang="en-US" sz="1100"/>
            </a:p>
          </xdr:txBody>
        </xdr:sp>
      </mc:Choice>
      <mc:Fallback xmlns="">
        <xdr:sp macro="" textlink="">
          <xdr:nvSpPr>
            <xdr:cNvPr id="86" name="TextBox 11">
              <a:extLst>
                <a:ext uri="{FF2B5EF4-FFF2-40B4-BE49-F238E27FC236}">
                  <a16:creationId xmlns:a16="http://schemas.microsoft.com/office/drawing/2014/main" id="{362F5464-F379-48CD-ABEA-AD73E76234B3}"/>
                </a:ext>
              </a:extLst>
            </xdr:cNvPr>
            <xdr:cNvSpPr txBox="1"/>
          </xdr:nvSpPr>
          <xdr:spPr>
            <a:xfrm>
              <a:off x="297180" y="22810470"/>
              <a:ext cx="3305264" cy="2876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𝑉〗_(𝑎𝑝𝑝,</a:t>
              </a:r>
              <a:r>
                <a:rPr lang="en-US" sz="1100" b="0" i="0">
                  <a:latin typeface="Cambria Math" panose="02040503050406030204" pitchFamily="18" charset="0"/>
                </a:rPr>
                <a:t>𝑖)=[𝑉_(𝑇,𝑖)+</a:t>
              </a:r>
              <a:r>
                <a:rPr lang="en-US" sz="1100" b="0" i="0">
                  <a:solidFill>
                    <a:schemeClr val="tx1"/>
                  </a:solidFill>
                  <a:effectLst/>
                  <a:latin typeface="+mn-lt"/>
                  <a:ea typeface="+mn-ea"/>
                  <a:cs typeface="+mn-cs"/>
                </a:rPr>
                <a:t>𝑉_(𝑆,𝑖)</a:t>
              </a:r>
              <a:r>
                <a:rPr lang="en-US"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𝐿_(𝑐𝑎𝑝,𝑖)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a:t>
              </a:r>
              <a:r>
                <a:rPr lang="en-US" sz="1100" b="0" i="0">
                  <a:solidFill>
                    <a:schemeClr val="tx1"/>
                  </a:solidFill>
                  <a:effectLst/>
                  <a:latin typeface="Cambria Math" panose="02040503050406030204" pitchFamily="18" charset="0"/>
                  <a:ea typeface="+mn-ea"/>
                  <a:cs typeface="+mn-cs"/>
                </a:rPr>
                <a:t>(40)</a:t>
              </a:r>
              <a:endParaRPr lang="en-US" sz="1100"/>
            </a:p>
          </xdr:txBody>
        </xdr:sp>
      </mc:Fallback>
    </mc:AlternateContent>
    <xdr:clientData/>
  </xdr:oneCellAnchor>
  <xdr:oneCellAnchor>
    <xdr:from>
      <xdr:col>0</xdr:col>
      <xdr:colOff>161925</xdr:colOff>
      <xdr:row>57</xdr:row>
      <xdr:rowOff>215265</xdr:rowOff>
    </xdr:from>
    <xdr:ext cx="3747051" cy="185756"/>
    <mc:AlternateContent xmlns:mc="http://schemas.openxmlformats.org/markup-compatibility/2006" xmlns:a14="http://schemas.microsoft.com/office/drawing/2010/main">
      <mc:Choice Requires="a14">
        <xdr:sp macro="" textlink="">
          <xdr:nvSpPr>
            <xdr:cNvPr id="87" name="TextBox 8">
              <a:extLst>
                <a:ext uri="{FF2B5EF4-FFF2-40B4-BE49-F238E27FC236}">
                  <a16:creationId xmlns:a16="http://schemas.microsoft.com/office/drawing/2014/main" xmlns="" id="{B1B57B83-4E48-4C7E-9503-11D8716F3577}"/>
                </a:ext>
              </a:extLst>
            </xdr:cNvPr>
            <xdr:cNvSpPr txBox="1"/>
          </xdr:nvSpPr>
          <xdr:spPr>
            <a:xfrm>
              <a:off x="161925" y="22579965"/>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𝑎𝑝𝑝</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𝑎𝑝𝑝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𝑎𝑝𝑝</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7" name="TextBox 8">
              <a:extLst>
                <a:ext uri="{FF2B5EF4-FFF2-40B4-BE49-F238E27FC236}">
                  <a16:creationId xmlns:a16="http://schemas.microsoft.com/office/drawing/2014/main" id="{B1B57B83-4E48-4C7E-9503-11D8716F3577}"/>
                </a:ext>
              </a:extLst>
            </xdr:cNvPr>
            <xdr:cNvSpPr txBox="1"/>
          </xdr:nvSpPr>
          <xdr:spPr>
            <a:xfrm>
              <a:off x="161925" y="22579965"/>
              <a:ext cx="3747051" cy="18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𝑃〗_(𝑎𝑝𝑝,𝑖)=𝑎_(𝑛𝑜𝑚,𝑖)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𝑉〗_(𝑎𝑝𝑝,𝑖))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3+𝑏_(𝑛𝑜𝑚,𝑖)</a:t>
              </a:r>
              <a:r>
                <a:rPr lang="en-US" sz="1100" b="0" i="0">
                  <a:solidFill>
                    <a:schemeClr val="tx1"/>
                  </a:solidFill>
                  <a:effectLst/>
                  <a:latin typeface="Cambria Math" panose="02040503050406030204" pitchFamily="18" charset="0"/>
                  <a:ea typeface="+mn-ea"/>
                  <a:cs typeface="+mn-cs"/>
                </a:rPr>
                <a:t> 〖〖(∆𝑉〗_(𝑎𝑝𝑝,𝑖))〗^2+𝑐_(𝑛𝑜𝑚,𝑖)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𝑎𝑝𝑝,</a:t>
              </a:r>
              <a:r>
                <a:rPr lang="en-US" sz="1100" b="0" i="0">
                  <a:solidFill>
                    <a:schemeClr val="tx1"/>
                  </a:solidFill>
                  <a:effectLst/>
                  <a:latin typeface="Cambria Math" panose="02040503050406030204" pitchFamily="18" charset="0"/>
                  <a:ea typeface="+mn-ea"/>
                  <a:cs typeface="+mn-cs"/>
                </a:rPr>
                <a:t>𝑖))</a:t>
              </a:r>
              <a:endParaRPr lang="en-US" sz="1100"/>
            </a:p>
          </xdr:txBody>
        </xdr:sp>
      </mc:Fallback>
    </mc:AlternateContent>
    <xdr:clientData/>
  </xdr:oneCellAnchor>
  <xdr:oneCellAnchor>
    <xdr:from>
      <xdr:col>1</xdr:col>
      <xdr:colOff>1714500</xdr:colOff>
      <xdr:row>4</xdr:row>
      <xdr:rowOff>104775</xdr:rowOff>
    </xdr:from>
    <xdr:ext cx="946606" cy="172227"/>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xmlns="" id="{754CCDAA-76AC-4F28-BF9A-CB6E3D6AAEEC}"/>
                </a:ext>
              </a:extLst>
            </xdr:cNvPr>
            <xdr:cNvSpPr txBox="1"/>
          </xdr:nvSpPr>
          <xdr:spPr>
            <a:xfrm>
              <a:off x="5715000" y="9144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89" name="TextBox 88">
              <a:extLst>
                <a:ext uri="{FF2B5EF4-FFF2-40B4-BE49-F238E27FC236}">
                  <a16:creationId xmlns:a16="http://schemas.microsoft.com/office/drawing/2014/main" id="{754CCDAA-76AC-4F28-BF9A-CB6E3D6AAEEC}"/>
                </a:ext>
              </a:extLst>
            </xdr:cNvPr>
            <xdr:cNvSpPr txBox="1"/>
          </xdr:nvSpPr>
          <xdr:spPr>
            <a:xfrm>
              <a:off x="5715000" y="9144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0</xdr:col>
      <xdr:colOff>1495425</xdr:colOff>
      <xdr:row>50</xdr:row>
      <xdr:rowOff>200025</xdr:rowOff>
    </xdr:from>
    <xdr:ext cx="946606" cy="172227"/>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xmlns="" id="{1FEEED24-7F11-4DDF-8813-B828986D2A48}"/>
                </a:ext>
              </a:extLst>
            </xdr:cNvPr>
            <xdr:cNvSpPr txBox="1"/>
          </xdr:nvSpPr>
          <xdr:spPr>
            <a:xfrm>
              <a:off x="1495425" y="192405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rPr>
                      <m:t>𝐼</m:t>
                    </m:r>
                    <m:r>
                      <a:rPr lang="en-US" sz="1100" b="0" i="1">
                        <a:latin typeface="Cambria Math" panose="02040503050406030204" pitchFamily="18" charset="0"/>
                      </a:rPr>
                      <m:t>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𝑀𝑆</m:t>
                        </m:r>
                      </m:e>
                      <m:sub>
                        <m:r>
                          <a:rPr lang="en-US" sz="1100" b="0" i="1">
                            <a:latin typeface="Cambria Math" panose="02040503050406030204" pitchFamily="18" charset="0"/>
                          </a:rPr>
                          <m:t>𝑆</m:t>
                        </m:r>
                      </m:sub>
                    </m:sSub>
                    <m:r>
                      <a:rPr lang="en-US" sz="1100" b="0" i="1">
                        <a:latin typeface="Cambria Math" panose="02040503050406030204" pitchFamily="18" charset="0"/>
                        <a:ea typeface="Cambria Math" panose="02040503050406030204" pitchFamily="18" charset="0"/>
                      </a:rPr>
                      <m:t>&gt;</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90" name="TextBox 89">
              <a:extLst>
                <a:ext uri="{FF2B5EF4-FFF2-40B4-BE49-F238E27FC236}">
                  <a16:creationId xmlns:a16="http://schemas.microsoft.com/office/drawing/2014/main" id="{1FEEED24-7F11-4DDF-8813-B828986D2A48}"/>
                </a:ext>
              </a:extLst>
            </xdr:cNvPr>
            <xdr:cNvSpPr txBox="1"/>
          </xdr:nvSpPr>
          <xdr:spPr>
            <a:xfrm>
              <a:off x="1495425" y="19240500"/>
              <a:ext cx="94660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𝐼</a:t>
              </a:r>
              <a:r>
                <a:rPr lang="en-US" sz="1100" b="0" i="0">
                  <a:latin typeface="Cambria Math" panose="02040503050406030204" pitchFamily="18" charset="0"/>
                </a:rPr>
                <a:t>𝑓 〖𝑀𝑆〗_𝑆</a:t>
              </a:r>
              <a:r>
                <a:rPr lang="en-US" sz="1100" b="0" i="0">
                  <a:latin typeface="Cambria Math" panose="02040503050406030204" pitchFamily="18" charset="0"/>
                  <a:ea typeface="Cambria Math" panose="02040503050406030204" pitchFamily="18" charset="0"/>
                </a:rPr>
                <a:t>&gt;𝑆𝑝𝑎𝑛</a:t>
              </a:r>
              <a:endParaRPr lang="en-US" sz="1100"/>
            </a:p>
          </xdr:txBody>
        </xdr:sp>
      </mc:Fallback>
    </mc:AlternateContent>
    <xdr:clientData/>
  </xdr:oneCellAnchor>
  <xdr:oneCellAnchor>
    <xdr:from>
      <xdr:col>0</xdr:col>
      <xdr:colOff>466725</xdr:colOff>
      <xdr:row>21</xdr:row>
      <xdr:rowOff>123825</xdr:rowOff>
    </xdr:from>
    <xdr:ext cx="347146" cy="172227"/>
    <mc:AlternateContent xmlns:mc="http://schemas.openxmlformats.org/markup-compatibility/2006" xmlns:a14="http://schemas.microsoft.com/office/drawing/2010/main">
      <mc:Choice Requires="a14">
        <xdr:sp macro="" textlink="">
          <xdr:nvSpPr>
            <xdr:cNvPr id="92" name="TextBox 43">
              <a:extLst>
                <a:ext uri="{FF2B5EF4-FFF2-40B4-BE49-F238E27FC236}">
                  <a16:creationId xmlns:a16="http://schemas.microsoft.com/office/drawing/2014/main" xmlns="" id="{8B348BE7-6071-469E-AB84-07EE7E0B227B}"/>
                </a:ext>
              </a:extLst>
            </xdr:cNvPr>
            <xdr:cNvSpPr txBox="1"/>
          </xdr:nvSpPr>
          <xdr:spPr>
            <a:xfrm>
              <a:off x="466725" y="7000875"/>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𝑆</m:t>
                    </m:r>
                    <m:r>
                      <a:rPr lang="en-US" sz="1100" b="0" i="1">
                        <a:latin typeface="Cambria Math" panose="02040503050406030204" pitchFamily="18" charset="0"/>
                        <a:ea typeface="Cambria Math" panose="02040503050406030204" pitchFamily="18" charset="0"/>
                      </a:rPr>
                      <m:t>𝑝𝑎𝑛</m:t>
                    </m:r>
                  </m:oMath>
                </m:oMathPara>
              </a14:m>
              <a:endParaRPr lang="en-US" sz="1100"/>
            </a:p>
          </xdr:txBody>
        </xdr:sp>
      </mc:Choice>
      <mc:Fallback xmlns="">
        <xdr:sp macro="" textlink="">
          <xdr:nvSpPr>
            <xdr:cNvPr id="92" name="TextBox 43">
              <a:extLst>
                <a:ext uri="{FF2B5EF4-FFF2-40B4-BE49-F238E27FC236}">
                  <a16:creationId xmlns:a16="http://schemas.microsoft.com/office/drawing/2014/main" id="{8B348BE7-6071-469E-AB84-07EE7E0B227B}"/>
                </a:ext>
              </a:extLst>
            </xdr:cNvPr>
            <xdr:cNvSpPr txBox="1"/>
          </xdr:nvSpPr>
          <xdr:spPr>
            <a:xfrm>
              <a:off x="466725" y="7000875"/>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𝑆</a:t>
              </a:r>
              <a:r>
                <a:rPr lang="en-US" sz="1100" b="0" i="0">
                  <a:latin typeface="Cambria Math" panose="02040503050406030204" pitchFamily="18" charset="0"/>
                  <a:ea typeface="Cambria Math" panose="02040503050406030204" pitchFamily="18" charset="0"/>
                </a:rPr>
                <a:t>𝑝𝑎𝑛</a:t>
              </a:r>
              <a:endParaRPr lang="en-US" sz="1100"/>
            </a:p>
          </xdr:txBody>
        </xdr:sp>
      </mc:Fallback>
    </mc:AlternateContent>
    <xdr:clientData/>
  </xdr:oneCellAnchor>
  <xdr:oneCellAnchor>
    <xdr:from>
      <xdr:col>0</xdr:col>
      <xdr:colOff>1838325</xdr:colOff>
      <xdr:row>45</xdr:row>
      <xdr:rowOff>171450</xdr:rowOff>
    </xdr:from>
    <xdr:ext cx="347146" cy="172227"/>
    <mc:AlternateContent xmlns:mc="http://schemas.openxmlformats.org/markup-compatibility/2006" xmlns:a14="http://schemas.microsoft.com/office/drawing/2010/main">
      <mc:Choice Requires="a14">
        <xdr:sp macro="" textlink="">
          <xdr:nvSpPr>
            <xdr:cNvPr id="93" name="TextBox 43">
              <a:extLst>
                <a:ext uri="{FF2B5EF4-FFF2-40B4-BE49-F238E27FC236}">
                  <a16:creationId xmlns:a16="http://schemas.microsoft.com/office/drawing/2014/main" xmlns="" id="{9B1D4D5C-1208-42BA-AD43-12ECB868F5ED}"/>
                </a:ext>
              </a:extLst>
            </xdr:cNvPr>
            <xdr:cNvSpPr txBox="1"/>
          </xdr:nvSpPr>
          <xdr:spPr>
            <a:xfrm>
              <a:off x="1838325" y="16897350"/>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𝑆</m:t>
                    </m:r>
                    <m:r>
                      <a:rPr lang="en-US" sz="1100" b="0" i="1">
                        <a:latin typeface="Cambria Math" panose="02040503050406030204" pitchFamily="18" charset="0"/>
                        <a:ea typeface="Cambria Math" panose="02040503050406030204" pitchFamily="18" charset="0"/>
                      </a:rPr>
                      <m:t>𝑝𝑎𝑛</m:t>
                    </m:r>
                  </m:oMath>
                </m:oMathPara>
              </a14:m>
              <a:endParaRPr lang="en-US" sz="1100"/>
            </a:p>
          </xdr:txBody>
        </xdr:sp>
      </mc:Choice>
      <mc:Fallback xmlns="">
        <xdr:sp macro="" textlink="">
          <xdr:nvSpPr>
            <xdr:cNvPr id="93" name="TextBox 43">
              <a:extLst>
                <a:ext uri="{FF2B5EF4-FFF2-40B4-BE49-F238E27FC236}">
                  <a16:creationId xmlns:a16="http://schemas.microsoft.com/office/drawing/2014/main" id="{9B1D4D5C-1208-42BA-AD43-12ECB868F5ED}"/>
                </a:ext>
              </a:extLst>
            </xdr:cNvPr>
            <xdr:cNvSpPr txBox="1"/>
          </xdr:nvSpPr>
          <xdr:spPr>
            <a:xfrm>
              <a:off x="1838325" y="16897350"/>
              <a:ext cx="34714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𝑆</a:t>
              </a:r>
              <a:r>
                <a:rPr lang="en-US" sz="1100" b="0" i="0">
                  <a:latin typeface="Cambria Math" panose="02040503050406030204" pitchFamily="18" charset="0"/>
                  <a:ea typeface="Cambria Math" panose="02040503050406030204" pitchFamily="18" charset="0"/>
                </a:rPr>
                <a:t>𝑝𝑎𝑛</a:t>
              </a:r>
              <a:endParaRPr lang="en-US" sz="1100"/>
            </a:p>
          </xdr:txBody>
        </xdr:sp>
      </mc:Fallback>
    </mc:AlternateContent>
    <xdr:clientData/>
  </xdr:oneCellAnchor>
</xdr:wsDr>
</file>

<file path=xl/drawings/drawing16.xml><?xml version="1.0" encoding="utf-8"?>
<xdr:wsDr xmlns:xdr="http://schemas.openxmlformats.org/drawingml/2006/spreadsheetDrawing" xmlns:a="http://schemas.openxmlformats.org/drawingml/2006/main">
  <xdr:twoCellAnchor editAs="oneCell">
    <xdr:from>
      <xdr:col>4</xdr:col>
      <xdr:colOff>365761</xdr:colOff>
      <xdr:row>0</xdr:row>
      <xdr:rowOff>0</xdr:rowOff>
    </xdr:from>
    <xdr:to>
      <xdr:col>14</xdr:col>
      <xdr:colOff>103943</xdr:colOff>
      <xdr:row>18</xdr:row>
      <xdr:rowOff>130796</xdr:rowOff>
    </xdr:to>
    <xdr:pic>
      <xdr:nvPicPr>
        <xdr:cNvPr id="2" name="Picture 1">
          <a:extLst>
            <a:ext uri="{FF2B5EF4-FFF2-40B4-BE49-F238E27FC236}">
              <a16:creationId xmlns:a16="http://schemas.microsoft.com/office/drawing/2014/main" xmlns="" id="{5C847742-CB18-492E-AF4F-DE1BE1012ED2}"/>
            </a:ext>
          </a:extLst>
        </xdr:cNvPr>
        <xdr:cNvPicPr>
          <a:picLocks noChangeAspect="1"/>
        </xdr:cNvPicPr>
      </xdr:nvPicPr>
      <xdr:blipFill>
        <a:blip xmlns:r="http://schemas.openxmlformats.org/officeDocument/2006/relationships" r:embed="rId1"/>
        <a:stretch>
          <a:fillRect/>
        </a:stretch>
      </xdr:blipFill>
      <xdr:spPr>
        <a:xfrm>
          <a:off x="2804161" y="0"/>
          <a:ext cx="5834182" cy="3422636"/>
        </a:xfrm>
        <a:prstGeom prst="rect">
          <a:avLst/>
        </a:prstGeom>
        <a:ln>
          <a:solidFill>
            <a:sysClr val="windowText" lastClr="000000"/>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7620</xdr:colOff>
      <xdr:row>0</xdr:row>
      <xdr:rowOff>0</xdr:rowOff>
    </xdr:from>
    <xdr:to>
      <xdr:col>3</xdr:col>
      <xdr:colOff>1059180</xdr:colOff>
      <xdr:row>14</xdr:row>
      <xdr:rowOff>14262</xdr:rowOff>
    </xdr:to>
    <xdr:pic>
      <xdr:nvPicPr>
        <xdr:cNvPr id="2" name="Picture 1">
          <a:extLst>
            <a:ext uri="{FF2B5EF4-FFF2-40B4-BE49-F238E27FC236}">
              <a16:creationId xmlns:a16="http://schemas.microsoft.com/office/drawing/2014/main" xmlns="" id="{ADBBF813-BDEC-41BC-9407-1B3915624C0A}"/>
            </a:ext>
          </a:extLst>
        </xdr:cNvPr>
        <xdr:cNvPicPr>
          <a:picLocks noChangeAspect="1"/>
        </xdr:cNvPicPr>
      </xdr:nvPicPr>
      <xdr:blipFill>
        <a:blip xmlns:r="http://schemas.openxmlformats.org/officeDocument/2006/relationships" r:embed="rId1"/>
        <a:stretch>
          <a:fillRect/>
        </a:stretch>
      </xdr:blipFill>
      <xdr:spPr>
        <a:xfrm>
          <a:off x="3604260" y="0"/>
          <a:ext cx="5486400" cy="3473742"/>
        </a:xfrm>
        <a:prstGeom prst="rect">
          <a:avLst/>
        </a:prstGeom>
        <a:ln>
          <a:solidFill>
            <a:sysClr val="windowText" lastClr="000000"/>
          </a:solidFill>
        </a:ln>
      </xdr:spPr>
    </xdr:pic>
    <xdr:clientData/>
  </xdr:twoCellAnchor>
  <xdr:oneCellAnchor>
    <xdr:from>
      <xdr:col>1</xdr:col>
      <xdr:colOff>316230</xdr:colOff>
      <xdr:row>6</xdr:row>
      <xdr:rowOff>194310</xdr:rowOff>
    </xdr:from>
    <xdr:ext cx="1493486" cy="1831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7DF107CB-9327-43FC-AAE4-A43F35D9CDB1}"/>
                </a:ext>
              </a:extLst>
            </xdr:cNvPr>
            <xdr:cNvSpPr txBox="1"/>
          </xdr:nvSpPr>
          <xdr:spPr>
            <a:xfrm>
              <a:off x="1649730" y="174117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3" name="TextBox 2">
              <a:extLst>
                <a:ext uri="{FF2B5EF4-FFF2-40B4-BE49-F238E27FC236}">
                  <a16:creationId xmlns:a16="http://schemas.microsoft.com/office/drawing/2014/main" id="{7DF107CB-9327-43FC-AAE4-A43F35D9CDB1}"/>
                </a:ext>
              </a:extLst>
            </xdr:cNvPr>
            <xdr:cNvSpPr txBox="1"/>
          </xdr:nvSpPr>
          <xdr:spPr>
            <a:xfrm>
              <a:off x="1649730" y="174117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oneCellAnchor>
    <xdr:from>
      <xdr:col>1</xdr:col>
      <xdr:colOff>339090</xdr:colOff>
      <xdr:row>4</xdr:row>
      <xdr:rowOff>224790</xdr:rowOff>
    </xdr:from>
    <xdr:ext cx="1660070" cy="1831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xmlns="" id="{3AC9F3EB-CC81-4DC5-B674-AFE17138325D}"/>
                </a:ext>
              </a:extLst>
            </xdr:cNvPr>
            <xdr:cNvSpPr txBox="1"/>
          </xdr:nvSpPr>
          <xdr:spPr>
            <a:xfrm>
              <a:off x="1840230" y="956310"/>
              <a:ext cx="166007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 </m:t>
                    </m:r>
                    <m:r>
                      <a:rPr lang="en-US" sz="1100" b="0" i="1" strike="sngStrike" baseline="0">
                        <a:solidFill>
                          <a:srgbClr val="FF0000"/>
                        </a:solidFill>
                        <a:latin typeface="Cambria Math" panose="02040503050406030204" pitchFamily="18" charset="0"/>
                      </a:rPr>
                      <m:t>&lt;</m:t>
                    </m:r>
                    <m:r>
                      <a:rPr lang="en-US" sz="1100" b="0" i="1">
                        <a:solidFill>
                          <a:srgbClr val="FF0000"/>
                        </a:solidFill>
                        <a:latin typeface="Cambria Math" panose="02040503050406030204" pitchFamily="18" charset="0"/>
                      </a:rPr>
                      <m:t>  &gt;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4" name="TextBox 3">
              <a:extLst>
                <a:ext uri="{FF2B5EF4-FFF2-40B4-BE49-F238E27FC236}">
                  <a16:creationId xmlns:a16="http://schemas.microsoft.com/office/drawing/2014/main" id="{3AC9F3EB-CC81-4DC5-B674-AFE17138325D}"/>
                </a:ext>
              </a:extLst>
            </xdr:cNvPr>
            <xdr:cNvSpPr txBox="1"/>
          </xdr:nvSpPr>
          <xdr:spPr>
            <a:xfrm>
              <a:off x="1840230" y="956310"/>
              <a:ext cx="1660070"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𝑇_(𝑓,𝑚𝑖𝑛)  </a:t>
              </a:r>
              <a:r>
                <a:rPr lang="en-US" sz="1100" b="0" i="0" strike="sngStrike" baseline="0">
                  <a:solidFill>
                    <a:srgbClr val="FF0000"/>
                  </a:solidFill>
                  <a:latin typeface="Cambria Math" panose="02040503050406030204" pitchFamily="18" charset="0"/>
                </a:rPr>
                <a:t>&lt;</a:t>
              </a:r>
              <a:r>
                <a:rPr lang="en-US" sz="1100" b="0" i="0">
                  <a:solidFill>
                    <a:srgbClr val="FF0000"/>
                  </a:solidFill>
                  <a:latin typeface="Cambria Math" panose="02040503050406030204" pitchFamily="18" charset="0"/>
                </a:rPr>
                <a:t>  &gt;</a:t>
              </a:r>
              <a:r>
                <a:rPr lang="en-US" sz="1100" b="0" i="0">
                  <a:latin typeface="Cambria Math" panose="02040503050406030204" pitchFamily="18" charset="0"/>
                </a:rPr>
                <a:t>m𝑖𝑛⁡(𝑇_𝐴,𝑇_𝑃) </a:t>
              </a:r>
              <a:endParaRPr lang="en-US" sz="1100"/>
            </a:p>
          </xdr:txBody>
        </xdr:sp>
      </mc:Fallback>
    </mc:AlternateContent>
    <xdr:clientData/>
  </xdr:oneCellAnchor>
  <xdr:twoCellAnchor>
    <xdr:from>
      <xdr:col>0</xdr:col>
      <xdr:colOff>278804</xdr:colOff>
      <xdr:row>17</xdr:row>
      <xdr:rowOff>85614</xdr:rowOff>
    </xdr:from>
    <xdr:to>
      <xdr:col>0</xdr:col>
      <xdr:colOff>771863</xdr:colOff>
      <xdr:row>17</xdr:row>
      <xdr:rowOff>291802</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BA585A57-BB2B-46CA-99DA-6AF125C7B94D}"/>
                </a:ext>
              </a:extLst>
            </xdr:cNvPr>
            <xdr:cNvSpPr txBox="1"/>
          </xdr:nvSpPr>
          <xdr:spPr>
            <a:xfrm>
              <a:off x="278804" y="3727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BA585A57-BB2B-46CA-99DA-6AF125C7B94D}"/>
                </a:ext>
              </a:extLst>
            </xdr:cNvPr>
            <xdr:cNvSpPr txBox="1"/>
          </xdr:nvSpPr>
          <xdr:spPr>
            <a:xfrm>
              <a:off x="278804" y="3727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𝑇_(𝑓,𝑚𝑖𝑛)</a:t>
              </a:r>
              <a:endParaRPr lang="en-US" sz="1600" b="0"/>
            </a:p>
          </xdr:txBody>
        </xdr:sp>
      </mc:Fallback>
    </mc:AlternateContent>
    <xdr:clientData/>
  </xdr:twoCellAnchor>
  <xdr:twoCellAnchor>
    <xdr:from>
      <xdr:col>0</xdr:col>
      <xdr:colOff>286424</xdr:colOff>
      <xdr:row>21</xdr:row>
      <xdr:rowOff>62754</xdr:rowOff>
    </xdr:from>
    <xdr:to>
      <xdr:col>0</xdr:col>
      <xdr:colOff>779483</xdr:colOff>
      <xdr:row>21</xdr:row>
      <xdr:rowOff>268942</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F7E2A0F7-4623-4705-805F-695EAD85C1CD}"/>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0" name="TextBox 9">
              <a:extLst>
                <a:ext uri="{FF2B5EF4-FFF2-40B4-BE49-F238E27FC236}">
                  <a16:creationId xmlns:a16="http://schemas.microsoft.com/office/drawing/2014/main" id="{F7E2A0F7-4623-4705-805F-695EAD85C1CD}"/>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278804</xdr:colOff>
      <xdr:row>22</xdr:row>
      <xdr:rowOff>55134</xdr:rowOff>
    </xdr:from>
    <xdr:to>
      <xdr:col>0</xdr:col>
      <xdr:colOff>771863</xdr:colOff>
      <xdr:row>22</xdr:row>
      <xdr:rowOff>261322</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341C7500-2033-489B-A947-13F61D30659A}"/>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1" name="TextBox 10">
              <a:extLst>
                <a:ext uri="{FF2B5EF4-FFF2-40B4-BE49-F238E27FC236}">
                  <a16:creationId xmlns:a16="http://schemas.microsoft.com/office/drawing/2014/main" id="{341C7500-2033-489B-A947-13F61D30659A}"/>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255944</xdr:colOff>
      <xdr:row>20</xdr:row>
      <xdr:rowOff>47514</xdr:rowOff>
    </xdr:from>
    <xdr:to>
      <xdr:col>0</xdr:col>
      <xdr:colOff>749003</xdr:colOff>
      <xdr:row>20</xdr:row>
      <xdr:rowOff>253702</xdr:rowOff>
    </xdr:to>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CC05518F-730A-4326-8078-DDF31E91F947}"/>
                </a:ext>
              </a:extLst>
            </xdr:cNvPr>
            <xdr:cNvSpPr txBox="1"/>
          </xdr:nvSpPr>
          <xdr:spPr>
            <a:xfrm>
              <a:off x="255944" y="5579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CC05518F-730A-4326-8078-DDF31E91F947}"/>
                </a:ext>
              </a:extLst>
            </xdr:cNvPr>
            <xdr:cNvSpPr txBox="1"/>
          </xdr:nvSpPr>
          <xdr:spPr>
            <a:xfrm>
              <a:off x="255944" y="5579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𝑇_(𝑓,𝑚𝑎𝑥)</a:t>
              </a:r>
              <a:endParaRPr lang="en-US" sz="1600" b="0"/>
            </a:p>
          </xdr:txBody>
        </xdr:sp>
      </mc:Fallback>
    </mc:AlternateContent>
    <xdr:clientData/>
  </xdr:twoCellAnchor>
  <xdr:twoCellAnchor>
    <xdr:from>
      <xdr:col>0</xdr:col>
      <xdr:colOff>263564</xdr:colOff>
      <xdr:row>18</xdr:row>
      <xdr:rowOff>47514</xdr:rowOff>
    </xdr:from>
    <xdr:to>
      <xdr:col>0</xdr:col>
      <xdr:colOff>756623</xdr:colOff>
      <xdr:row>18</xdr:row>
      <xdr:rowOff>253702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2C488C97-835A-4490-89AB-C63DA2FCAE1B}"/>
                </a:ext>
              </a:extLst>
            </xdr:cNvPr>
            <xdr:cNvSpPr txBox="1"/>
          </xdr:nvSpPr>
          <xdr:spPr>
            <a:xfrm>
              <a:off x="263564" y="4436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2C488C97-835A-4490-89AB-C63DA2FCAE1B}"/>
                </a:ext>
              </a:extLst>
            </xdr:cNvPr>
            <xdr:cNvSpPr txBox="1"/>
          </xdr:nvSpPr>
          <xdr:spPr>
            <a:xfrm>
              <a:off x="263564" y="4436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294044</xdr:colOff>
      <xdr:row>19</xdr:row>
      <xdr:rowOff>39894</xdr:rowOff>
    </xdr:from>
    <xdr:to>
      <xdr:col>0</xdr:col>
      <xdr:colOff>787103</xdr:colOff>
      <xdr:row>19</xdr:row>
      <xdr:rowOff>246082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EE4406D2-6161-4B32-B2BB-2C22DEC6EEEC}"/>
                </a:ext>
              </a:extLst>
            </xdr:cNvPr>
            <xdr:cNvSpPr txBox="1"/>
          </xdr:nvSpPr>
          <xdr:spPr>
            <a:xfrm>
              <a:off x="294044" y="48100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EE4406D2-6161-4B32-B2BB-2C22DEC6EEEC}"/>
                </a:ext>
              </a:extLst>
            </xdr:cNvPr>
            <xdr:cNvSpPr txBox="1"/>
          </xdr:nvSpPr>
          <xdr:spPr>
            <a:xfrm>
              <a:off x="294044" y="48100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461684</xdr:colOff>
      <xdr:row>29</xdr:row>
      <xdr:rowOff>77994</xdr:rowOff>
    </xdr:from>
    <xdr:to>
      <xdr:col>0</xdr:col>
      <xdr:colOff>954743</xdr:colOff>
      <xdr:row>29</xdr:row>
      <xdr:rowOff>284182</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27140783-A619-4BF1-BAFE-FC2E4C8D3C30}"/>
                </a:ext>
              </a:extLst>
            </xdr:cNvPr>
            <xdr:cNvSpPr txBox="1"/>
          </xdr:nvSpPr>
          <xdr:spPr>
            <a:xfrm>
              <a:off x="461684" y="74693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27140783-A619-4BF1-BAFE-FC2E4C8D3C30}"/>
                </a:ext>
              </a:extLst>
            </xdr:cNvPr>
            <xdr:cNvSpPr txBox="1"/>
          </xdr:nvSpPr>
          <xdr:spPr>
            <a:xfrm>
              <a:off x="461684" y="74693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438824</xdr:colOff>
      <xdr:row>30</xdr:row>
      <xdr:rowOff>55134</xdr:rowOff>
    </xdr:from>
    <xdr:to>
      <xdr:col>0</xdr:col>
      <xdr:colOff>931883</xdr:colOff>
      <xdr:row>30</xdr:row>
      <xdr:rowOff>261322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3CE7EE84-0498-4191-A7FD-9445883BFA8C}"/>
                </a:ext>
              </a:extLst>
            </xdr:cNvPr>
            <xdr:cNvSpPr txBox="1"/>
          </xdr:nvSpPr>
          <xdr:spPr>
            <a:xfrm>
              <a:off x="438824" y="78275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3CE7EE84-0498-4191-A7FD-9445883BFA8C}"/>
                </a:ext>
              </a:extLst>
            </xdr:cNvPr>
            <xdr:cNvSpPr txBox="1"/>
          </xdr:nvSpPr>
          <xdr:spPr>
            <a:xfrm>
              <a:off x="438824" y="78275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446444</xdr:colOff>
      <xdr:row>32</xdr:row>
      <xdr:rowOff>62754</xdr:rowOff>
    </xdr:from>
    <xdr:to>
      <xdr:col>0</xdr:col>
      <xdr:colOff>939503</xdr:colOff>
      <xdr:row>32</xdr:row>
      <xdr:rowOff>268942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536505B6-7455-4786-9E79-73E92E53B916}"/>
                </a:ext>
              </a:extLst>
            </xdr:cNvPr>
            <xdr:cNvSpPr txBox="1"/>
          </xdr:nvSpPr>
          <xdr:spPr>
            <a:xfrm>
              <a:off x="446444" y="859715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536505B6-7455-4786-9E79-73E92E53B916}"/>
                </a:ext>
              </a:extLst>
            </xdr:cNvPr>
            <xdr:cNvSpPr txBox="1"/>
          </xdr:nvSpPr>
          <xdr:spPr>
            <a:xfrm>
              <a:off x="446444" y="859715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446444</xdr:colOff>
      <xdr:row>31</xdr:row>
      <xdr:rowOff>70374</xdr:rowOff>
    </xdr:from>
    <xdr:to>
      <xdr:col>0</xdr:col>
      <xdr:colOff>939503</xdr:colOff>
      <xdr:row>31</xdr:row>
      <xdr:rowOff>276562</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FB52DAC0-1AD0-4CB5-83B4-FE61E9A78C91}"/>
                </a:ext>
              </a:extLst>
            </xdr:cNvPr>
            <xdr:cNvSpPr txBox="1"/>
          </xdr:nvSpPr>
          <xdr:spPr>
            <a:xfrm>
              <a:off x="446444" y="82237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FB52DAC0-1AD0-4CB5-83B4-FE61E9A78C91}"/>
                </a:ext>
              </a:extLst>
            </xdr:cNvPr>
            <xdr:cNvSpPr txBox="1"/>
          </xdr:nvSpPr>
          <xdr:spPr>
            <a:xfrm>
              <a:off x="446444" y="82237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oneCellAnchor>
    <xdr:from>
      <xdr:col>0</xdr:col>
      <xdr:colOff>15240</xdr:colOff>
      <xdr:row>35</xdr:row>
      <xdr:rowOff>106680</xdr:rowOff>
    </xdr:from>
    <xdr:ext cx="1461297" cy="183127"/>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771CCD1B-5668-463A-A1AD-35ED8E4FBFA9}"/>
                </a:ext>
              </a:extLst>
            </xdr:cNvPr>
            <xdr:cNvSpPr txBox="1"/>
          </xdr:nvSpPr>
          <xdr:spPr>
            <a:xfrm>
              <a:off x="15240" y="939546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&gt;</m:t>
                    </m:r>
                    <m:r>
                      <m:rPr>
                        <m:sty m:val="p"/>
                      </m:rPr>
                      <a:rPr lang="en-US" sz="1100" b="0" i="0">
                        <a:latin typeface="Cambria Math" panose="02040503050406030204" pitchFamily="18" charset="0"/>
                      </a:rPr>
                      <m:t>m</m:t>
                    </m:r>
                    <m:r>
                      <a:rPr lang="en-US" sz="1100" b="0" i="1">
                        <a:latin typeface="Cambria Math" panose="02040503050406030204" pitchFamily="18" charset="0"/>
                      </a:rPr>
                      <m:t>𝑖𝑛</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771CCD1B-5668-463A-A1AD-35ED8E4FBFA9}"/>
                </a:ext>
              </a:extLst>
            </xdr:cNvPr>
            <xdr:cNvSpPr txBox="1"/>
          </xdr:nvSpPr>
          <xdr:spPr>
            <a:xfrm>
              <a:off x="15240" y="9395460"/>
              <a:ext cx="1461297"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𝑇_(𝑓,𝑚𝑖𝑛)&gt;m𝑖𝑛⁡(𝑇_𝐴,𝑇_𝑃) </a:t>
              </a:r>
              <a:endParaRPr lang="en-US" sz="1100"/>
            </a:p>
          </xdr:txBody>
        </xdr:sp>
      </mc:Fallback>
    </mc:AlternateContent>
    <xdr:clientData/>
  </xdr:oneCellAnchor>
  <xdr:oneCellAnchor>
    <xdr:from>
      <xdr:col>0</xdr:col>
      <xdr:colOff>0</xdr:colOff>
      <xdr:row>39</xdr:row>
      <xdr:rowOff>83820</xdr:rowOff>
    </xdr:from>
    <xdr:ext cx="1493486" cy="183127"/>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3B096CFB-5B43-4C31-AC01-B4618386C947}"/>
                </a:ext>
              </a:extLst>
            </xdr:cNvPr>
            <xdr:cNvSpPr txBox="1"/>
          </xdr:nvSpPr>
          <xdr:spPr>
            <a:xfrm>
              <a:off x="0" y="975360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𝑓</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&lt;</m:t>
                    </m:r>
                    <m:r>
                      <m:rPr>
                        <m:sty m:val="p"/>
                      </m:rPr>
                      <a:rPr lang="en-US" sz="1100" b="0" i="0">
                        <a:latin typeface="Cambria Math" panose="02040503050406030204" pitchFamily="18" charset="0"/>
                      </a:rPr>
                      <m:t>max</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sub>
                    </m:sSub>
                    <m:r>
                      <a:rPr lang="en-US" sz="1100" b="0" i="1">
                        <a:latin typeface="Cambria Math" panose="02040503050406030204" pitchFamily="18" charset="0"/>
                      </a:rPr>
                      <m:t>) </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3B096CFB-5B43-4C31-AC01-B4618386C947}"/>
                </a:ext>
              </a:extLst>
            </xdr:cNvPr>
            <xdr:cNvSpPr txBox="1"/>
          </xdr:nvSpPr>
          <xdr:spPr>
            <a:xfrm>
              <a:off x="0" y="9753600"/>
              <a:ext cx="1493486"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𝑇_(𝑓,𝑚𝑎𝑥)&lt;max⁡(𝑇_𝐴,𝑇_𝑃) </a:t>
              </a:r>
              <a:endParaRPr lang="en-US" sz="1100"/>
            </a:p>
          </xdr:txBody>
        </xdr:sp>
      </mc:Fallback>
    </mc:AlternateContent>
    <xdr:clientData/>
  </xdr:oneCellAnchor>
  <xdr:twoCellAnchor>
    <xdr:from>
      <xdr:col>2</xdr:col>
      <xdr:colOff>1958340</xdr:colOff>
      <xdr:row>27</xdr:row>
      <xdr:rowOff>76200</xdr:rowOff>
    </xdr:from>
    <xdr:to>
      <xdr:col>2</xdr:col>
      <xdr:colOff>2451399</xdr:colOff>
      <xdr:row>27</xdr:row>
      <xdr:rowOff>282388</xdr:rowOff>
    </xdr:to>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7BD92584-8D43-493C-9810-DDB7B07AE827}"/>
                </a:ext>
              </a:extLst>
            </xdr:cNvPr>
            <xdr:cNvSpPr txBox="1"/>
          </xdr:nvSpPr>
          <xdr:spPr>
            <a:xfrm>
              <a:off x="5722620" y="710184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5" name="TextBox 24">
              <a:extLst>
                <a:ext uri="{FF2B5EF4-FFF2-40B4-BE49-F238E27FC236}">
                  <a16:creationId xmlns:a16="http://schemas.microsoft.com/office/drawing/2014/main" id="{7BD92584-8D43-493C-9810-DDB7B07AE827}"/>
                </a:ext>
              </a:extLst>
            </xdr:cNvPr>
            <xdr:cNvSpPr txBox="1"/>
          </xdr:nvSpPr>
          <xdr:spPr>
            <a:xfrm>
              <a:off x="5722620" y="710184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𝑇_(𝑓,𝑚𝑖𝑛)</a:t>
              </a:r>
              <a:endParaRPr lang="en-US" sz="1600" b="0"/>
            </a:p>
          </xdr:txBody>
        </xdr:sp>
      </mc:Fallback>
    </mc:AlternateContent>
    <xdr:clientData/>
  </xdr:twoCellAnchor>
  <xdr:twoCellAnchor>
    <xdr:from>
      <xdr:col>2</xdr:col>
      <xdr:colOff>1981200</xdr:colOff>
      <xdr:row>28</xdr:row>
      <xdr:rowOff>83820</xdr:rowOff>
    </xdr:from>
    <xdr:to>
      <xdr:col>2</xdr:col>
      <xdr:colOff>2474259</xdr:colOff>
      <xdr:row>28</xdr:row>
      <xdr:rowOff>290008</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B3659914-9162-426E-9AB2-BA08D7153133}"/>
                </a:ext>
              </a:extLst>
            </xdr:cNvPr>
            <xdr:cNvSpPr txBox="1"/>
          </xdr:nvSpPr>
          <xdr:spPr>
            <a:xfrm>
              <a:off x="5745480" y="749046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𝑓</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B3659914-9162-426E-9AB2-BA08D7153133}"/>
                </a:ext>
              </a:extLst>
            </xdr:cNvPr>
            <xdr:cNvSpPr txBox="1"/>
          </xdr:nvSpPr>
          <xdr:spPr>
            <a:xfrm>
              <a:off x="5745480" y="749046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𝑇_(𝑓,𝑚𝑎𝑥)</a:t>
              </a:r>
              <a:endParaRPr lang="en-US" sz="1600" b="0"/>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7620</xdr:colOff>
      <xdr:row>0</xdr:row>
      <xdr:rowOff>0</xdr:rowOff>
    </xdr:from>
    <xdr:to>
      <xdr:col>3</xdr:col>
      <xdr:colOff>1653540</xdr:colOff>
      <xdr:row>12</xdr:row>
      <xdr:rowOff>95158</xdr:rowOff>
    </xdr:to>
    <xdr:pic>
      <xdr:nvPicPr>
        <xdr:cNvPr id="4" name="Picture 3">
          <a:extLst>
            <a:ext uri="{FF2B5EF4-FFF2-40B4-BE49-F238E27FC236}">
              <a16:creationId xmlns:a16="http://schemas.microsoft.com/office/drawing/2014/main" xmlns="" id="{2C79A162-1FCF-40DC-8A5A-87FE710363B6}"/>
            </a:ext>
          </a:extLst>
        </xdr:cNvPr>
        <xdr:cNvPicPr>
          <a:picLocks noChangeAspect="1"/>
        </xdr:cNvPicPr>
      </xdr:nvPicPr>
      <xdr:blipFill rotWithShape="1">
        <a:blip xmlns:r="http://schemas.openxmlformats.org/officeDocument/2006/relationships" r:embed="rId1"/>
        <a:srcRect r="1273"/>
        <a:stretch/>
      </xdr:blipFill>
      <xdr:spPr>
        <a:xfrm>
          <a:off x="3846195" y="0"/>
          <a:ext cx="5236845" cy="3257458"/>
        </a:xfrm>
        <a:prstGeom prst="rect">
          <a:avLst/>
        </a:prstGeom>
        <a:ln>
          <a:solidFill>
            <a:sysClr val="windowText" lastClr="000000"/>
          </a:solidFill>
        </a:ln>
      </xdr:spPr>
    </xdr:pic>
    <xdr:clientData/>
  </xdr:twoCellAnchor>
  <xdr:oneCellAnchor>
    <xdr:from>
      <xdr:col>1</xdr:col>
      <xdr:colOff>97155</xdr:colOff>
      <xdr:row>4</xdr:row>
      <xdr:rowOff>140970</xdr:rowOff>
    </xdr:from>
    <xdr:ext cx="1479700" cy="34657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3A0985A5-42F8-4554-A36E-B28B9C73E8CD}"/>
                </a:ext>
              </a:extLst>
            </xdr:cNvPr>
            <xdr:cNvSpPr txBox="1"/>
          </xdr:nvSpPr>
          <xdr:spPr>
            <a:xfrm>
              <a:off x="1765935" y="13384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7" name="TextBox 6">
              <a:extLst>
                <a:ext uri="{FF2B5EF4-FFF2-40B4-BE49-F238E27FC236}">
                  <a16:creationId xmlns:a16="http://schemas.microsoft.com/office/drawing/2014/main" id="{3A0985A5-42F8-4554-A36E-B28B9C73E8CD}"/>
                </a:ext>
              </a:extLst>
            </xdr:cNvPr>
            <xdr:cNvSpPr txBox="1"/>
          </xdr:nvSpPr>
          <xdr:spPr>
            <a:xfrm>
              <a:off x="1765935" y="1338453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1</xdr:col>
      <xdr:colOff>110490</xdr:colOff>
      <xdr:row>6</xdr:row>
      <xdr:rowOff>232410</xdr:rowOff>
    </xdr:from>
    <xdr:ext cx="1338507" cy="18261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20BB2C16-CA1C-4ECF-9971-4DBE574578B5}"/>
                </a:ext>
              </a:extLst>
            </xdr:cNvPr>
            <xdr:cNvSpPr txBox="1"/>
          </xdr:nvSpPr>
          <xdr:spPr>
            <a:xfrm>
              <a:off x="1779270" y="1429131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8" name="TextBox 7">
              <a:extLst>
                <a:ext uri="{FF2B5EF4-FFF2-40B4-BE49-F238E27FC236}">
                  <a16:creationId xmlns:a16="http://schemas.microsoft.com/office/drawing/2014/main" id="{20BB2C16-CA1C-4ECF-9971-4DBE574578B5}"/>
                </a:ext>
              </a:extLst>
            </xdr:cNvPr>
            <xdr:cNvSpPr txBox="1"/>
          </xdr:nvSpPr>
          <xdr:spPr>
            <a:xfrm>
              <a:off x="1779270" y="1429131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twoCellAnchor>
    <xdr:from>
      <xdr:col>0</xdr:col>
      <xdr:colOff>271184</xdr:colOff>
      <xdr:row>16</xdr:row>
      <xdr:rowOff>62754</xdr:rowOff>
    </xdr:from>
    <xdr:to>
      <xdr:col>0</xdr:col>
      <xdr:colOff>764243</xdr:colOff>
      <xdr:row>16</xdr:row>
      <xdr:rowOff>268942</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7537293E-DB5A-42C0-9B0A-334E2B446D4D}"/>
                </a:ext>
              </a:extLst>
            </xdr:cNvPr>
            <xdr:cNvSpPr txBox="1"/>
          </xdr:nvSpPr>
          <xdr:spPr>
            <a:xfrm>
              <a:off x="271184" y="4070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𝐴</m:t>
                    </m:r>
                  </m:oMath>
                </m:oMathPara>
              </a14:m>
              <a:endParaRPr lang="en-US" sz="1600" b="0"/>
            </a:p>
          </xdr:txBody>
        </xdr:sp>
      </mc:Choice>
      <mc:Fallback xmlns="">
        <xdr:sp macro="" textlink="">
          <xdr:nvSpPr>
            <xdr:cNvPr id="10" name="TextBox 9">
              <a:extLst>
                <a:ext uri="{FF2B5EF4-FFF2-40B4-BE49-F238E27FC236}">
                  <a16:creationId xmlns:a16="http://schemas.microsoft.com/office/drawing/2014/main" id="{7537293E-DB5A-42C0-9B0A-334E2B446D4D}"/>
                </a:ext>
              </a:extLst>
            </xdr:cNvPr>
            <xdr:cNvSpPr txBox="1"/>
          </xdr:nvSpPr>
          <xdr:spPr>
            <a:xfrm>
              <a:off x="271184" y="4070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𝐴</a:t>
              </a:r>
              <a:endParaRPr lang="en-US" sz="1600" b="0"/>
            </a:p>
          </xdr:txBody>
        </xdr:sp>
      </mc:Fallback>
    </mc:AlternateContent>
    <xdr:clientData/>
  </xdr:twoCellAnchor>
  <xdr:twoCellAnchor>
    <xdr:from>
      <xdr:col>0</xdr:col>
      <xdr:colOff>248324</xdr:colOff>
      <xdr:row>17</xdr:row>
      <xdr:rowOff>62754</xdr:rowOff>
    </xdr:from>
    <xdr:to>
      <xdr:col>0</xdr:col>
      <xdr:colOff>741383</xdr:colOff>
      <xdr:row>17</xdr:row>
      <xdr:rowOff>268942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4C729F23-9542-426B-95C8-31C39D6CA450}"/>
                </a:ext>
              </a:extLst>
            </xdr:cNvPr>
            <xdr:cNvSpPr txBox="1"/>
          </xdr:nvSpPr>
          <xdr:spPr>
            <a:xfrm>
              <a:off x="248324" y="4451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𝐵</m:t>
                    </m:r>
                  </m:oMath>
                </m:oMathPara>
              </a14:m>
              <a:endParaRPr lang="en-US" sz="1600" b="0"/>
            </a:p>
          </xdr:txBody>
        </xdr:sp>
      </mc:Choice>
      <mc:Fallback xmlns="">
        <xdr:sp macro="" textlink="">
          <xdr:nvSpPr>
            <xdr:cNvPr id="14" name="TextBox 13">
              <a:extLst>
                <a:ext uri="{FF2B5EF4-FFF2-40B4-BE49-F238E27FC236}">
                  <a16:creationId xmlns:a16="http://schemas.microsoft.com/office/drawing/2014/main" id="{4C729F23-9542-426B-95C8-31C39D6CA450}"/>
                </a:ext>
              </a:extLst>
            </xdr:cNvPr>
            <xdr:cNvSpPr txBox="1"/>
          </xdr:nvSpPr>
          <xdr:spPr>
            <a:xfrm>
              <a:off x="248324" y="4451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𝐵</a:t>
              </a:r>
              <a:endParaRPr lang="en-US" sz="1600" b="0"/>
            </a:p>
          </xdr:txBody>
        </xdr:sp>
      </mc:Fallback>
    </mc:AlternateContent>
    <xdr:clientData/>
  </xdr:twoCellAnchor>
  <xdr:twoCellAnchor>
    <xdr:from>
      <xdr:col>0</xdr:col>
      <xdr:colOff>240704</xdr:colOff>
      <xdr:row>18</xdr:row>
      <xdr:rowOff>47514</xdr:rowOff>
    </xdr:from>
    <xdr:to>
      <xdr:col>0</xdr:col>
      <xdr:colOff>733763</xdr:colOff>
      <xdr:row>18</xdr:row>
      <xdr:rowOff>253702</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AD0564A4-E169-46C5-B596-48835F7782CC}"/>
                </a:ext>
              </a:extLst>
            </xdr:cNvPr>
            <xdr:cNvSpPr txBox="1"/>
          </xdr:nvSpPr>
          <xdr:spPr>
            <a:xfrm>
              <a:off x="240704" y="4817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mn-ea"/>
                        <a:cs typeface="+mn-cs"/>
                      </a:rPr>
                      <m:t>𝐶</m:t>
                    </m:r>
                  </m:oMath>
                </m:oMathPara>
              </a14:m>
              <a:endParaRPr lang="en-US" sz="1600" b="0"/>
            </a:p>
          </xdr:txBody>
        </xdr:sp>
      </mc:Choice>
      <mc:Fallback xmlns="">
        <xdr:sp macro="" textlink="">
          <xdr:nvSpPr>
            <xdr:cNvPr id="15" name="TextBox 14">
              <a:extLst>
                <a:ext uri="{FF2B5EF4-FFF2-40B4-BE49-F238E27FC236}">
                  <a16:creationId xmlns:a16="http://schemas.microsoft.com/office/drawing/2014/main" id="{AD0564A4-E169-46C5-B596-48835F7782CC}"/>
                </a:ext>
              </a:extLst>
            </xdr:cNvPr>
            <xdr:cNvSpPr txBox="1"/>
          </xdr:nvSpPr>
          <xdr:spPr>
            <a:xfrm>
              <a:off x="240704" y="4817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𝐶</a:t>
              </a:r>
              <a:endParaRPr lang="en-US" sz="1600" b="0"/>
            </a:p>
          </xdr:txBody>
        </xdr:sp>
      </mc:Fallback>
    </mc:AlternateContent>
    <xdr:clientData/>
  </xdr:twoCellAnchor>
  <xdr:twoCellAnchor>
    <xdr:from>
      <xdr:col>0</xdr:col>
      <xdr:colOff>278804</xdr:colOff>
      <xdr:row>15</xdr:row>
      <xdr:rowOff>85614</xdr:rowOff>
    </xdr:from>
    <xdr:to>
      <xdr:col>0</xdr:col>
      <xdr:colOff>771863</xdr:colOff>
      <xdr:row>15</xdr:row>
      <xdr:rowOff>291802</xdr:rowOff>
    </xdr:to>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EA87BBC4-C34C-49F1-B1E1-5667F9944716}"/>
                </a:ext>
              </a:extLst>
            </xdr:cNvPr>
            <xdr:cNvSpPr txBox="1"/>
          </xdr:nvSpPr>
          <xdr:spPr>
            <a:xfrm>
              <a:off x="278804" y="40937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𝑣𝑎𝑝</m:t>
                        </m:r>
                      </m:sub>
                    </m:sSub>
                  </m:oMath>
                </m:oMathPara>
              </a14:m>
              <a:endParaRPr lang="en-US" sz="1600" b="0"/>
            </a:p>
          </xdr:txBody>
        </xdr:sp>
      </mc:Choice>
      <mc:Fallback xmlns="">
        <xdr:sp macro="" textlink="">
          <xdr:nvSpPr>
            <xdr:cNvPr id="17" name="TextBox 16">
              <a:extLst>
                <a:ext uri="{FF2B5EF4-FFF2-40B4-BE49-F238E27FC236}">
                  <a16:creationId xmlns:a16="http://schemas.microsoft.com/office/drawing/2014/main" id="{EA87BBC4-C34C-49F1-B1E1-5667F9944716}"/>
                </a:ext>
              </a:extLst>
            </xdr:cNvPr>
            <xdr:cNvSpPr txBox="1"/>
          </xdr:nvSpPr>
          <xdr:spPr>
            <a:xfrm>
              <a:off x="278804" y="40937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𝑇_𝑣𝑎𝑝</a:t>
              </a:r>
              <a:endParaRPr lang="en-US" sz="1600" b="0"/>
            </a:p>
          </xdr:txBody>
        </xdr:sp>
      </mc:Fallback>
    </mc:AlternateContent>
    <xdr:clientData/>
  </xdr:twoCellAnchor>
  <xdr:twoCellAnchor>
    <xdr:from>
      <xdr:col>0</xdr:col>
      <xdr:colOff>606464</xdr:colOff>
      <xdr:row>29</xdr:row>
      <xdr:rowOff>77994</xdr:rowOff>
    </xdr:from>
    <xdr:to>
      <xdr:col>0</xdr:col>
      <xdr:colOff>1099523</xdr:colOff>
      <xdr:row>29</xdr:row>
      <xdr:rowOff>284182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04A82C8B-C77B-4294-BEE4-E99D7F2CCC6C}"/>
                </a:ext>
              </a:extLst>
            </xdr:cNvPr>
            <xdr:cNvSpPr txBox="1"/>
          </xdr:nvSpPr>
          <xdr:spPr>
            <a:xfrm>
              <a:off x="606464" y="6745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04A82C8B-C77B-4294-BEE4-E99D7F2CCC6C}"/>
                </a:ext>
              </a:extLst>
            </xdr:cNvPr>
            <xdr:cNvSpPr txBox="1"/>
          </xdr:nvSpPr>
          <xdr:spPr>
            <a:xfrm>
              <a:off x="606464" y="6745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𝑃_𝑚𝑖𝑛</a:t>
              </a:r>
              <a:endParaRPr lang="en-US" sz="1600" b="0"/>
            </a:p>
          </xdr:txBody>
        </xdr:sp>
      </mc:Fallback>
    </mc:AlternateContent>
    <xdr:clientData/>
  </xdr:twoCellAnchor>
  <xdr:oneCellAnchor>
    <xdr:from>
      <xdr:col>0</xdr:col>
      <xdr:colOff>53340</xdr:colOff>
      <xdr:row>34</xdr:row>
      <xdr:rowOff>137160</xdr:rowOff>
    </xdr:from>
    <xdr:ext cx="1479700" cy="34657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1EFEBE36-AE30-4362-A3CE-96EE074C9F73}"/>
                </a:ext>
              </a:extLst>
            </xdr:cNvPr>
            <xdr:cNvSpPr txBox="1"/>
          </xdr:nvSpPr>
          <xdr:spPr>
            <a:xfrm>
              <a:off x="53340" y="737616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𝐵</m:t>
                        </m:r>
                      </m:num>
                      <m:den>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𝑙𝑜𝑔</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𝑚𝑖𝑛</m:t>
                            </m:r>
                          </m:sub>
                        </m:sSub>
                      </m:den>
                    </m:f>
                    <m:r>
                      <a:rPr lang="en-US" sz="1100" b="0" i="1">
                        <a:latin typeface="Cambria Math" panose="02040503050406030204" pitchFamily="18" charset="0"/>
                      </a:rPr>
                      <m:t>−</m:t>
                    </m:r>
                    <m:r>
                      <a:rPr lang="en-US" sz="1100" b="0" i="1">
                        <a:latin typeface="Cambria Math" panose="02040503050406030204" pitchFamily="18" charset="0"/>
                      </a:rPr>
                      <m:t>𝐶</m:t>
                    </m:r>
                  </m:oMath>
                </m:oMathPara>
              </a14:m>
              <a:endParaRPr lang="en-US" sz="1100"/>
            </a:p>
          </xdr:txBody>
        </xdr:sp>
      </mc:Choice>
      <mc:Fallback xmlns="">
        <xdr:sp macro="" textlink="">
          <xdr:nvSpPr>
            <xdr:cNvPr id="21" name="TextBox 20">
              <a:extLst>
                <a:ext uri="{FF2B5EF4-FFF2-40B4-BE49-F238E27FC236}">
                  <a16:creationId xmlns:a16="http://schemas.microsoft.com/office/drawing/2014/main" id="{1EFEBE36-AE30-4362-A3CE-96EE074C9F73}"/>
                </a:ext>
              </a:extLst>
            </xdr:cNvPr>
            <xdr:cNvSpPr txBox="1"/>
          </xdr:nvSpPr>
          <xdr:spPr>
            <a:xfrm>
              <a:off x="53340" y="7376160"/>
              <a:ext cx="1479700" cy="346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𝑇_𝑣𝑎𝑝=𝐵/(𝐴−𝑙𝑜𝑔𝑃_𝑚𝑖𝑛 )−𝐶</a:t>
              </a:r>
              <a:endParaRPr lang="en-US" sz="1100"/>
            </a:p>
          </xdr:txBody>
        </xdr:sp>
      </mc:Fallback>
    </mc:AlternateContent>
    <xdr:clientData/>
  </xdr:oneCellAnchor>
  <xdr:oneCellAnchor>
    <xdr:from>
      <xdr:col>0</xdr:col>
      <xdr:colOff>83820</xdr:colOff>
      <xdr:row>35</xdr:row>
      <xdr:rowOff>228600</xdr:rowOff>
    </xdr:from>
    <xdr:ext cx="1338507" cy="182614"/>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31699CB5-7A0D-41C6-B6FA-E0983493A485}"/>
                </a:ext>
              </a:extLst>
            </xdr:cNvPr>
            <xdr:cNvSpPr txBox="1"/>
          </xdr:nvSpPr>
          <xdr:spPr>
            <a:xfrm>
              <a:off x="83820" y="829056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𝑣𝑎𝑝</m:t>
                        </m:r>
                      </m:sub>
                    </m:sSub>
                    <m:r>
                      <a:rPr lang="en-US" sz="1100" b="0" i="1">
                        <a:latin typeface="Cambria Math" panose="02040503050406030204" pitchFamily="18" charset="0"/>
                        <a:ea typeface="Cambria Math" panose="02040503050406030204" pitchFamily="18" charset="0"/>
                      </a:rPr>
                      <m:t>≤</m:t>
                    </m:r>
                    <m:r>
                      <m:rPr>
                        <m:sty m:val="p"/>
                      </m:rPr>
                      <a:rPr lang="en-US" sz="1100" b="0" i="0">
                        <a:latin typeface="Cambria Math" panose="02040503050406030204" pitchFamily="18" charset="0"/>
                        <a:ea typeface="Cambria Math" panose="02040503050406030204" pitchFamily="18" charset="0"/>
                      </a:rPr>
                      <m:t>max</m:t>
                    </m:r>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𝑝</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sub>
                    </m:sSub>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31699CB5-7A0D-41C6-B6FA-E0983493A485}"/>
                </a:ext>
              </a:extLst>
            </xdr:cNvPr>
            <xdr:cNvSpPr txBox="1"/>
          </xdr:nvSpPr>
          <xdr:spPr>
            <a:xfrm>
              <a:off x="83820" y="8290560"/>
              <a:ext cx="133850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𝑇_𝑣𝑎𝑝</a:t>
              </a:r>
              <a:r>
                <a:rPr lang="en-US" sz="1100" b="0" i="0">
                  <a:latin typeface="Cambria Math" panose="02040503050406030204" pitchFamily="18" charset="0"/>
                  <a:ea typeface="Cambria Math" panose="02040503050406030204" pitchFamily="18" charset="0"/>
                </a:rPr>
                <a:t>≤max⁡(𝑇_𝑝,𝑇_𝐴)</a:t>
              </a:r>
              <a:endParaRPr lang="en-US" sz="1100"/>
            </a:p>
          </xdr:txBody>
        </xdr:sp>
      </mc:Fallback>
    </mc:AlternateContent>
    <xdr:clientData/>
  </xdr:oneCellAnchor>
  <xdr:twoCellAnchor>
    <xdr:from>
      <xdr:col>0</xdr:col>
      <xdr:colOff>614084</xdr:colOff>
      <xdr:row>30</xdr:row>
      <xdr:rowOff>55134</xdr:rowOff>
    </xdr:from>
    <xdr:to>
      <xdr:col>0</xdr:col>
      <xdr:colOff>1107143</xdr:colOff>
      <xdr:row>30</xdr:row>
      <xdr:rowOff>261322</xdr:rowOff>
    </xdr:to>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08B4F43B-490A-46F4-ADF2-84325F0B31AA}"/>
                </a:ext>
              </a:extLst>
            </xdr:cNvPr>
            <xdr:cNvSpPr txBox="1"/>
          </xdr:nvSpPr>
          <xdr:spPr>
            <a:xfrm>
              <a:off x="614084" y="7103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3" name="TextBox 22">
              <a:extLst>
                <a:ext uri="{FF2B5EF4-FFF2-40B4-BE49-F238E27FC236}">
                  <a16:creationId xmlns:a16="http://schemas.microsoft.com/office/drawing/2014/main" id="{08B4F43B-490A-46F4-ADF2-84325F0B31AA}"/>
                </a:ext>
              </a:extLst>
            </xdr:cNvPr>
            <xdr:cNvSpPr txBox="1"/>
          </xdr:nvSpPr>
          <xdr:spPr>
            <a:xfrm>
              <a:off x="614084" y="710363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598844</xdr:colOff>
      <xdr:row>31</xdr:row>
      <xdr:rowOff>70374</xdr:rowOff>
    </xdr:from>
    <xdr:to>
      <xdr:col>0</xdr:col>
      <xdr:colOff>1091903</xdr:colOff>
      <xdr:row>31</xdr:row>
      <xdr:rowOff>276562</xdr:rowOff>
    </xdr:to>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9A1F08F0-863D-40EE-84ED-47325929867B}"/>
                </a:ext>
              </a:extLst>
            </xdr:cNvPr>
            <xdr:cNvSpPr txBox="1"/>
          </xdr:nvSpPr>
          <xdr:spPr>
            <a:xfrm>
              <a:off x="598844" y="7499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4" name="TextBox 23">
              <a:extLst>
                <a:ext uri="{FF2B5EF4-FFF2-40B4-BE49-F238E27FC236}">
                  <a16:creationId xmlns:a16="http://schemas.microsoft.com/office/drawing/2014/main" id="{9A1F08F0-863D-40EE-84ED-47325929867B}"/>
                </a:ext>
              </a:extLst>
            </xdr:cNvPr>
            <xdr:cNvSpPr txBox="1"/>
          </xdr:nvSpPr>
          <xdr:spPr>
            <a:xfrm>
              <a:off x="598844" y="7499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233084</xdr:colOff>
      <xdr:row>19</xdr:row>
      <xdr:rowOff>85614</xdr:rowOff>
    </xdr:from>
    <xdr:to>
      <xdr:col>0</xdr:col>
      <xdr:colOff>726143</xdr:colOff>
      <xdr:row>19</xdr:row>
      <xdr:rowOff>291802</xdr:rowOff>
    </xdr:to>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1E111B0B-6CE7-44F0-BE36-6F0EF6F8F3C8}"/>
                </a:ext>
              </a:extLst>
            </xdr:cNvPr>
            <xdr:cNvSpPr txBox="1"/>
          </xdr:nvSpPr>
          <xdr:spPr>
            <a:xfrm>
              <a:off x="233084" y="6013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5" name="TextBox 24">
              <a:extLst>
                <a:ext uri="{FF2B5EF4-FFF2-40B4-BE49-F238E27FC236}">
                  <a16:creationId xmlns:a16="http://schemas.microsoft.com/office/drawing/2014/main" id="{1E111B0B-6CE7-44F0-BE36-6F0EF6F8F3C8}"/>
                </a:ext>
              </a:extLst>
            </xdr:cNvPr>
            <xdr:cNvSpPr txBox="1"/>
          </xdr:nvSpPr>
          <xdr:spPr>
            <a:xfrm>
              <a:off x="233084" y="60139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𝑃_𝑚𝑖𝑛</a:t>
              </a:r>
              <a:endParaRPr lang="en-US" sz="1600" b="0"/>
            </a:p>
          </xdr:txBody>
        </xdr:sp>
      </mc:Fallback>
    </mc:AlternateContent>
    <xdr:clientData/>
  </xdr:twoCellAnchor>
  <xdr:twoCellAnchor>
    <xdr:from>
      <xdr:col>0</xdr:col>
      <xdr:colOff>286424</xdr:colOff>
      <xdr:row>20</xdr:row>
      <xdr:rowOff>62754</xdr:rowOff>
    </xdr:from>
    <xdr:to>
      <xdr:col>0</xdr:col>
      <xdr:colOff>779483</xdr:colOff>
      <xdr:row>20</xdr:row>
      <xdr:rowOff>268942</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5CE1C947-B63E-4DE8-95DC-838C60014015}"/>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5CE1C947-B63E-4DE8-95DC-838C60014015}"/>
                </a:ext>
              </a:extLst>
            </xdr:cNvPr>
            <xdr:cNvSpPr txBox="1"/>
          </xdr:nvSpPr>
          <xdr:spPr>
            <a:xfrm>
              <a:off x="286424" y="561011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278804</xdr:colOff>
      <xdr:row>21</xdr:row>
      <xdr:rowOff>55134</xdr:rowOff>
    </xdr:from>
    <xdr:to>
      <xdr:col>0</xdr:col>
      <xdr:colOff>771863</xdr:colOff>
      <xdr:row>21</xdr:row>
      <xdr:rowOff>261322</xdr:rowOff>
    </xdr:to>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E95D4420-9DE8-4B7F-8CF9-1FC934C59EBC}"/>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7" name="TextBox 26">
              <a:extLst>
                <a:ext uri="{FF2B5EF4-FFF2-40B4-BE49-F238E27FC236}">
                  <a16:creationId xmlns:a16="http://schemas.microsoft.com/office/drawing/2014/main" id="{E95D4420-9DE8-4B7F-8CF9-1FC934C59EBC}"/>
                </a:ext>
              </a:extLst>
            </xdr:cNvPr>
            <xdr:cNvSpPr txBox="1"/>
          </xdr:nvSpPr>
          <xdr:spPr>
            <a:xfrm>
              <a:off x="278804" y="598349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514350</xdr:colOff>
      <xdr:row>12</xdr:row>
      <xdr:rowOff>171450</xdr:rowOff>
    </xdr:from>
    <xdr:to>
      <xdr:col>22</xdr:col>
      <xdr:colOff>469627</xdr:colOff>
      <xdr:row>36</xdr:row>
      <xdr:rowOff>151317</xdr:rowOff>
    </xdr:to>
    <xdr:pic>
      <xdr:nvPicPr>
        <xdr:cNvPr id="6" name="Picture 2">
          <a:extLst>
            <a:ext uri="{FF2B5EF4-FFF2-40B4-BE49-F238E27FC236}">
              <a16:creationId xmlns:a16="http://schemas.microsoft.com/office/drawing/2014/main" xmlns="" id="{BE0800CA-B5B4-4A2C-BF36-E6F0A92E1A97}"/>
            </a:ext>
          </a:extLst>
        </xdr:cNvPr>
        <xdr:cNvPicPr>
          <a:picLocks noChangeAspect="1"/>
        </xdr:cNvPicPr>
      </xdr:nvPicPr>
      <xdr:blipFill>
        <a:blip xmlns:r="http://schemas.openxmlformats.org/officeDocument/2006/relationships" r:embed="rId1"/>
        <a:stretch>
          <a:fillRect/>
        </a:stretch>
      </xdr:blipFill>
      <xdr:spPr>
        <a:xfrm>
          <a:off x="18545175" y="3571875"/>
          <a:ext cx="7266667" cy="8666667"/>
        </a:xfrm>
        <a:prstGeom prst="rect">
          <a:avLst/>
        </a:prstGeom>
      </xdr:spPr>
    </xdr:pic>
    <xdr:clientData/>
  </xdr:twoCellAnchor>
  <xdr:oneCellAnchor>
    <xdr:from>
      <xdr:col>1</xdr:col>
      <xdr:colOff>125730</xdr:colOff>
      <xdr:row>11</xdr:row>
      <xdr:rowOff>148590</xdr:rowOff>
    </xdr:from>
    <xdr:ext cx="3094052" cy="30123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D8A6D159-694D-48F7-8014-5F036730CC72}"/>
                </a:ext>
              </a:extLst>
            </xdr:cNvPr>
            <xdr:cNvSpPr txBox="1"/>
          </xdr:nvSpPr>
          <xdr:spPr>
            <a:xfrm>
              <a:off x="1744980" y="1523619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 name="TextBox 4">
              <a:extLst>
                <a:ext uri="{FF2B5EF4-FFF2-40B4-BE49-F238E27FC236}">
                  <a16:creationId xmlns:a16="http://schemas.microsoft.com/office/drawing/2014/main" id="{D8A6D159-694D-48F7-8014-5F036730CC72}"/>
                </a:ext>
              </a:extLst>
            </xdr:cNvPr>
            <xdr:cNvSpPr txBox="1"/>
          </xdr:nvSpPr>
          <xdr:spPr>
            <a:xfrm>
              <a:off x="1744980" y="15236190"/>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1</xdr:col>
      <xdr:colOff>85725</xdr:colOff>
      <xdr:row>13</xdr:row>
      <xdr:rowOff>142875</xdr:rowOff>
    </xdr:from>
    <xdr:ext cx="3661900" cy="301236"/>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DDA41430-F913-4AE5-AFB5-34D34EE9965E}"/>
                </a:ext>
              </a:extLst>
            </xdr:cNvPr>
            <xdr:cNvSpPr txBox="1"/>
          </xdr:nvSpPr>
          <xdr:spPr>
            <a:xfrm>
              <a:off x="1704975" y="160401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7" name="TextBox 6">
              <a:extLst>
                <a:ext uri="{FF2B5EF4-FFF2-40B4-BE49-F238E27FC236}">
                  <a16:creationId xmlns:a16="http://schemas.microsoft.com/office/drawing/2014/main" id="{DDA41430-F913-4AE5-AFB5-34D34EE9965E}"/>
                </a:ext>
              </a:extLst>
            </xdr:cNvPr>
            <xdr:cNvSpPr txBox="1"/>
          </xdr:nvSpPr>
          <xdr:spPr>
            <a:xfrm>
              <a:off x="1704975" y="160401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1</xdr:col>
      <xdr:colOff>196215</xdr:colOff>
      <xdr:row>15</xdr:row>
      <xdr:rowOff>192405</xdr:rowOff>
    </xdr:from>
    <xdr:ext cx="1534266" cy="191078"/>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BCE8070F-19DF-4F00-8485-CD452476B25F}"/>
                </a:ext>
              </a:extLst>
            </xdr:cNvPr>
            <xdr:cNvSpPr txBox="1"/>
          </xdr:nvSpPr>
          <xdr:spPr>
            <a:xfrm>
              <a:off x="1815465" y="1689925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BCE8070F-19DF-4F00-8485-CD452476B25F}"/>
                </a:ext>
              </a:extLst>
            </xdr:cNvPr>
            <xdr:cNvSpPr txBox="1"/>
          </xdr:nvSpPr>
          <xdr:spPr>
            <a:xfrm>
              <a:off x="1815465" y="16899255"/>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1</xdr:col>
      <xdr:colOff>89535</xdr:colOff>
      <xdr:row>17</xdr:row>
      <xdr:rowOff>135255</xdr:rowOff>
    </xdr:from>
    <xdr:ext cx="2757037" cy="301236"/>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6B70D2C8-5307-4876-AB9C-C0D4783454B8}"/>
                </a:ext>
              </a:extLst>
            </xdr:cNvPr>
            <xdr:cNvSpPr txBox="1"/>
          </xdr:nvSpPr>
          <xdr:spPr>
            <a:xfrm>
              <a:off x="1708785" y="1765173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9" name="TextBox 8">
              <a:extLst>
                <a:ext uri="{FF2B5EF4-FFF2-40B4-BE49-F238E27FC236}">
                  <a16:creationId xmlns:a16="http://schemas.microsoft.com/office/drawing/2014/main" id="{6B70D2C8-5307-4876-AB9C-C0D4783454B8}"/>
                </a:ext>
              </a:extLst>
            </xdr:cNvPr>
            <xdr:cNvSpPr txBox="1"/>
          </xdr:nvSpPr>
          <xdr:spPr>
            <a:xfrm>
              <a:off x="1708785" y="1765173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1</xdr:col>
      <xdr:colOff>308610</xdr:colOff>
      <xdr:row>19</xdr:row>
      <xdr:rowOff>194310</xdr:rowOff>
    </xdr:from>
    <xdr:ext cx="822341" cy="172227"/>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C795F1DA-23B6-4557-A286-A9859D9F384F}"/>
                </a:ext>
              </a:extLst>
            </xdr:cNvPr>
            <xdr:cNvSpPr txBox="1"/>
          </xdr:nvSpPr>
          <xdr:spPr>
            <a:xfrm>
              <a:off x="1927860" y="19330035"/>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10" name="TextBox 9">
              <a:extLst>
                <a:ext uri="{FF2B5EF4-FFF2-40B4-BE49-F238E27FC236}">
                  <a16:creationId xmlns:a16="http://schemas.microsoft.com/office/drawing/2014/main" id="{C795F1DA-23B6-4557-A286-A9859D9F384F}"/>
                </a:ext>
              </a:extLst>
            </xdr:cNvPr>
            <xdr:cNvSpPr txBox="1"/>
          </xdr:nvSpPr>
          <xdr:spPr>
            <a:xfrm>
              <a:off x="1927860" y="19330035"/>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1</xdr:col>
      <xdr:colOff>226695</xdr:colOff>
      <xdr:row>21</xdr:row>
      <xdr:rowOff>219075</xdr:rowOff>
    </xdr:from>
    <xdr:ext cx="1888594" cy="191078"/>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FEE00D81-4470-4C84-A960-8CC0941694A5}"/>
                </a:ext>
              </a:extLst>
            </xdr:cNvPr>
            <xdr:cNvSpPr txBox="1"/>
          </xdr:nvSpPr>
          <xdr:spPr>
            <a:xfrm>
              <a:off x="1845945" y="2016442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11" name="TextBox 10">
              <a:extLst>
                <a:ext uri="{FF2B5EF4-FFF2-40B4-BE49-F238E27FC236}">
                  <a16:creationId xmlns:a16="http://schemas.microsoft.com/office/drawing/2014/main" id="{FEE00D81-4470-4C84-A960-8CC0941694A5}"/>
                </a:ext>
              </a:extLst>
            </xdr:cNvPr>
            <xdr:cNvSpPr txBox="1"/>
          </xdr:nvSpPr>
          <xdr:spPr>
            <a:xfrm>
              <a:off x="1845945" y="2016442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twoCellAnchor>
    <xdr:from>
      <xdr:col>0</xdr:col>
      <xdr:colOff>1730414</xdr:colOff>
      <xdr:row>28</xdr:row>
      <xdr:rowOff>77994</xdr:rowOff>
    </xdr:from>
    <xdr:to>
      <xdr:col>0</xdr:col>
      <xdr:colOff>2221568</xdr:colOff>
      <xdr:row>28</xdr:row>
      <xdr:rowOff>287992</xdr:rowOff>
    </xdr:to>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BC65741E-44B3-40E7-B995-DDDC3E660021}"/>
                </a:ext>
              </a:extLst>
            </xdr:cNvPr>
            <xdr:cNvSpPr txBox="1"/>
          </xdr:nvSpPr>
          <xdr:spPr>
            <a:xfrm>
              <a:off x="1730414" y="8774319"/>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12" name="TextBox 11">
              <a:extLst>
                <a:ext uri="{FF2B5EF4-FFF2-40B4-BE49-F238E27FC236}">
                  <a16:creationId xmlns:a16="http://schemas.microsoft.com/office/drawing/2014/main" id="{BC65741E-44B3-40E7-B995-DDDC3E660021}"/>
                </a:ext>
              </a:extLst>
            </xdr:cNvPr>
            <xdr:cNvSpPr txBox="1"/>
          </xdr:nvSpPr>
          <xdr:spPr>
            <a:xfrm>
              <a:off x="1730414" y="8774319"/>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1711364</xdr:colOff>
      <xdr:row>29</xdr:row>
      <xdr:rowOff>97044</xdr:rowOff>
    </xdr:from>
    <xdr:to>
      <xdr:col>0</xdr:col>
      <xdr:colOff>2212043</xdr:colOff>
      <xdr:row>29</xdr:row>
      <xdr:rowOff>307042</xdr:rowOff>
    </xdr:to>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9A3826AF-F664-406F-B12E-AA4454B21008}"/>
                </a:ext>
              </a:extLst>
            </xdr:cNvPr>
            <xdr:cNvSpPr txBox="1"/>
          </xdr:nvSpPr>
          <xdr:spPr>
            <a:xfrm>
              <a:off x="1711364" y="91648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13" name="TextBox 12">
              <a:extLst>
                <a:ext uri="{FF2B5EF4-FFF2-40B4-BE49-F238E27FC236}">
                  <a16:creationId xmlns:a16="http://schemas.microsoft.com/office/drawing/2014/main" id="{9A3826AF-F664-406F-B12E-AA4454B21008}"/>
                </a:ext>
              </a:extLst>
            </xdr:cNvPr>
            <xdr:cNvSpPr txBox="1"/>
          </xdr:nvSpPr>
          <xdr:spPr>
            <a:xfrm>
              <a:off x="1711364" y="91648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0</xdr:col>
      <xdr:colOff>1749464</xdr:colOff>
      <xdr:row>31</xdr:row>
      <xdr:rowOff>146574</xdr:rowOff>
    </xdr:from>
    <xdr:to>
      <xdr:col>0</xdr:col>
      <xdr:colOff>2238713</xdr:colOff>
      <xdr:row>31</xdr:row>
      <xdr:rowOff>341332</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9F022E58-3520-4C63-B483-109960235942}"/>
                </a:ext>
              </a:extLst>
            </xdr:cNvPr>
            <xdr:cNvSpPr txBox="1"/>
          </xdr:nvSpPr>
          <xdr:spPr>
            <a:xfrm>
              <a:off x="1749464" y="999542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9F022E58-3520-4C63-B483-109960235942}"/>
                </a:ext>
              </a:extLst>
            </xdr:cNvPr>
            <xdr:cNvSpPr txBox="1"/>
          </xdr:nvSpPr>
          <xdr:spPr>
            <a:xfrm>
              <a:off x="1749464" y="999542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1627543</xdr:colOff>
      <xdr:row>27</xdr:row>
      <xdr:rowOff>68469</xdr:rowOff>
    </xdr:from>
    <xdr:to>
      <xdr:col>0</xdr:col>
      <xdr:colOff>2333624</xdr:colOff>
      <xdr:row>27</xdr:row>
      <xdr:rowOff>314325</xdr:rowOff>
    </xdr:to>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52266E49-AA4B-4B2D-9BA6-2FD21173E376}"/>
                </a:ext>
              </a:extLst>
            </xdr:cNvPr>
            <xdr:cNvSpPr txBox="1"/>
          </xdr:nvSpPr>
          <xdr:spPr>
            <a:xfrm>
              <a:off x="1627543" y="8393319"/>
              <a:ext cx="706081" cy="24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52266E49-AA4B-4B2D-9BA6-2FD21173E376}"/>
                </a:ext>
              </a:extLst>
            </xdr:cNvPr>
            <xdr:cNvSpPr txBox="1"/>
          </xdr:nvSpPr>
          <xdr:spPr>
            <a:xfrm>
              <a:off x="1627543" y="8393319"/>
              <a:ext cx="706081" cy="24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〗_(𝑅,𝑃,𝑚𝑖𝑛)</a:t>
              </a:r>
              <a:endParaRPr lang="en-US" sz="1600" b="0"/>
            </a:p>
          </xdr:txBody>
        </xdr:sp>
      </mc:Fallback>
    </mc:AlternateContent>
    <xdr:clientData/>
  </xdr:twoCellAnchor>
  <xdr:twoCellAnchor>
    <xdr:from>
      <xdr:col>0</xdr:col>
      <xdr:colOff>1579918</xdr:colOff>
      <xdr:row>32</xdr:row>
      <xdr:rowOff>161814</xdr:rowOff>
    </xdr:from>
    <xdr:to>
      <xdr:col>0</xdr:col>
      <xdr:colOff>2324099</xdr:colOff>
      <xdr:row>32</xdr:row>
      <xdr:rowOff>342900</xdr:rowOff>
    </xdr:to>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DA2ECE96-4A03-4E9B-812B-AB27F5FF0162}"/>
                </a:ext>
              </a:extLst>
            </xdr:cNvPr>
            <xdr:cNvSpPr txBox="1"/>
          </xdr:nvSpPr>
          <xdr:spPr>
            <a:xfrm>
              <a:off x="1579918" y="1042976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16" name="TextBox 15">
              <a:extLst>
                <a:ext uri="{FF2B5EF4-FFF2-40B4-BE49-F238E27FC236}">
                  <a16:creationId xmlns:a16="http://schemas.microsoft.com/office/drawing/2014/main" id="{DA2ECE96-4A03-4E9B-812B-AB27F5FF0162}"/>
                </a:ext>
              </a:extLst>
            </xdr:cNvPr>
            <xdr:cNvSpPr txBox="1"/>
          </xdr:nvSpPr>
          <xdr:spPr>
            <a:xfrm>
              <a:off x="1579918" y="1042976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〗_(𝑅,𝐴,𝑚𝑖𝑛)</a:t>
              </a:r>
              <a:endParaRPr lang="en-US" sz="1600" b="0"/>
            </a:p>
          </xdr:txBody>
        </xdr:sp>
      </mc:Fallback>
    </mc:AlternateContent>
    <xdr:clientData/>
  </xdr:twoCellAnchor>
  <xdr:oneCellAnchor>
    <xdr:from>
      <xdr:col>0</xdr:col>
      <xdr:colOff>1876425</xdr:colOff>
      <xdr:row>30</xdr:row>
      <xdr:rowOff>104775</xdr:rowOff>
    </xdr:from>
    <xdr:ext cx="121636" cy="172227"/>
    <mc:AlternateContent xmlns:mc="http://schemas.openxmlformats.org/markup-compatibility/2006" xmlns:a14="http://schemas.microsoft.com/office/drawing/2010/main">
      <mc:Choice Requires="a14">
        <xdr:sp macro="" textlink="">
          <xdr:nvSpPr>
            <xdr:cNvPr id="17" name="TextBox 11">
              <a:extLst>
                <a:ext uri="{FF2B5EF4-FFF2-40B4-BE49-F238E27FC236}">
                  <a16:creationId xmlns:a16="http://schemas.microsoft.com/office/drawing/2014/main" xmlns="" id="{CBF54CFE-0547-49FA-9C0B-3F4C39D36FF8}"/>
                </a:ext>
              </a:extLst>
            </xdr:cNvPr>
            <xdr:cNvSpPr txBox="1"/>
          </xdr:nvSpPr>
          <xdr:spPr>
            <a:xfrm>
              <a:off x="1876425" y="9572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17" name="TextBox 11">
              <a:extLst>
                <a:ext uri="{FF2B5EF4-FFF2-40B4-BE49-F238E27FC236}">
                  <a16:creationId xmlns:a16="http://schemas.microsoft.com/office/drawing/2014/main" id="{CBF54CFE-0547-49FA-9C0B-3F4C39D36FF8}"/>
                </a:ext>
              </a:extLst>
            </xdr:cNvPr>
            <xdr:cNvSpPr txBox="1"/>
          </xdr:nvSpPr>
          <xdr:spPr>
            <a:xfrm>
              <a:off x="1876425" y="957262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xdr:from>
      <xdr:col>0</xdr:col>
      <xdr:colOff>1730414</xdr:colOff>
      <xdr:row>33</xdr:row>
      <xdr:rowOff>77994</xdr:rowOff>
    </xdr:from>
    <xdr:to>
      <xdr:col>0</xdr:col>
      <xdr:colOff>2221568</xdr:colOff>
      <xdr:row>33</xdr:row>
      <xdr:rowOff>287992</xdr:rowOff>
    </xdr:to>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AFFBDCA9-9DA6-4F59-8828-8780CF7A5FF7}"/>
                </a:ext>
              </a:extLst>
            </xdr:cNvPr>
            <xdr:cNvSpPr txBox="1"/>
          </xdr:nvSpPr>
          <xdr:spPr>
            <a:xfrm>
              <a:off x="1730414" y="1076504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9" name="TextBox 18">
              <a:extLst>
                <a:ext uri="{FF2B5EF4-FFF2-40B4-BE49-F238E27FC236}">
                  <a16:creationId xmlns:a16="http://schemas.microsoft.com/office/drawing/2014/main" id="{AFFBDCA9-9DA6-4F59-8828-8780CF7A5FF7}"/>
                </a:ext>
              </a:extLst>
            </xdr:cNvPr>
            <xdr:cNvSpPr txBox="1"/>
          </xdr:nvSpPr>
          <xdr:spPr>
            <a:xfrm>
              <a:off x="1730414" y="1076504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1704975</xdr:colOff>
      <xdr:row>34</xdr:row>
      <xdr:rowOff>152400</xdr:rowOff>
    </xdr:from>
    <xdr:to>
      <xdr:col>0</xdr:col>
      <xdr:colOff>2198034</xdr:colOff>
      <xdr:row>34</xdr:row>
      <xdr:rowOff>358588</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B7301183-55A1-4461-B2AB-F40758C365DA}"/>
                </a:ext>
              </a:extLst>
            </xdr:cNvPr>
            <xdr:cNvSpPr txBox="1"/>
          </xdr:nvSpPr>
          <xdr:spPr>
            <a:xfrm>
              <a:off x="1704975" y="1129665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B7301183-55A1-4461-B2AB-F40758C365DA}"/>
                </a:ext>
              </a:extLst>
            </xdr:cNvPr>
            <xdr:cNvSpPr txBox="1"/>
          </xdr:nvSpPr>
          <xdr:spPr>
            <a:xfrm>
              <a:off x="1704975" y="1129665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1749464</xdr:colOff>
      <xdr:row>35</xdr:row>
      <xdr:rowOff>146574</xdr:rowOff>
    </xdr:from>
    <xdr:to>
      <xdr:col>0</xdr:col>
      <xdr:colOff>2238713</xdr:colOff>
      <xdr:row>35</xdr:row>
      <xdr:rowOff>341332</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35F18BAC-DB84-43B0-B2A4-D25248927C8D}"/>
                </a:ext>
              </a:extLst>
            </xdr:cNvPr>
            <xdr:cNvSpPr txBox="1"/>
          </xdr:nvSpPr>
          <xdr:spPr>
            <a:xfrm>
              <a:off x="1749464" y="117670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22" name="TextBox 21">
              <a:extLst>
                <a:ext uri="{FF2B5EF4-FFF2-40B4-BE49-F238E27FC236}">
                  <a16:creationId xmlns:a16="http://schemas.microsoft.com/office/drawing/2014/main" id="{35F18BAC-DB84-43B0-B2A4-D25248927C8D}"/>
                </a:ext>
              </a:extLst>
            </xdr:cNvPr>
            <xdr:cNvSpPr txBox="1"/>
          </xdr:nvSpPr>
          <xdr:spPr>
            <a:xfrm>
              <a:off x="1749464" y="117670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0</xdr:col>
      <xdr:colOff>1638300</xdr:colOff>
      <xdr:row>36</xdr:row>
      <xdr:rowOff>66675</xdr:rowOff>
    </xdr:from>
    <xdr:to>
      <xdr:col>0</xdr:col>
      <xdr:colOff>2344381</xdr:colOff>
      <xdr:row>36</xdr:row>
      <xdr:rowOff>419100</xdr:rowOff>
    </xdr:to>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29AE658C-2CE4-4E64-AE96-3DDA56148984}"/>
                </a:ext>
              </a:extLst>
            </xdr:cNvPr>
            <xdr:cNvSpPr txBox="1"/>
          </xdr:nvSpPr>
          <xdr:spPr>
            <a:xfrm>
              <a:off x="1638300" y="1215390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m:t>
                        </m:r>
                      </m:sub>
                    </m:sSub>
                  </m:oMath>
                </m:oMathPara>
              </a14:m>
              <a:endParaRPr lang="en-US" sz="1600" b="0"/>
            </a:p>
          </xdr:txBody>
        </xdr:sp>
      </mc:Choice>
      <mc:Fallback xmlns="">
        <xdr:sp macro="" textlink="">
          <xdr:nvSpPr>
            <xdr:cNvPr id="23" name="TextBox 22">
              <a:extLst>
                <a:ext uri="{FF2B5EF4-FFF2-40B4-BE49-F238E27FC236}">
                  <a16:creationId xmlns:a16="http://schemas.microsoft.com/office/drawing/2014/main" id="{29AE658C-2CE4-4E64-AE96-3DDA56148984}"/>
                </a:ext>
              </a:extLst>
            </xdr:cNvPr>
            <xdr:cNvSpPr txBox="1"/>
          </xdr:nvSpPr>
          <xdr:spPr>
            <a:xfrm>
              <a:off x="1638300" y="1215390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600" b="0"/>
            </a:p>
          </xdr:txBody>
        </xdr:sp>
      </mc:Fallback>
    </mc:AlternateContent>
    <xdr:clientData/>
  </xdr:twoCellAnchor>
  <xdr:twoCellAnchor>
    <xdr:from>
      <xdr:col>0</xdr:col>
      <xdr:colOff>1638300</xdr:colOff>
      <xdr:row>37</xdr:row>
      <xdr:rowOff>66675</xdr:rowOff>
    </xdr:from>
    <xdr:to>
      <xdr:col>0</xdr:col>
      <xdr:colOff>2344381</xdr:colOff>
      <xdr:row>37</xdr:row>
      <xdr:rowOff>419100</xdr:rowOff>
    </xdr:to>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C0D7D284-EAD2-4C8C-B430-3190B5927AD6}"/>
                </a:ext>
              </a:extLst>
            </xdr:cNvPr>
            <xdr:cNvSpPr txBox="1"/>
          </xdr:nvSpPr>
          <xdr:spPr>
            <a:xfrm>
              <a:off x="1638300" y="12639675"/>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𝑍</m:t>
                        </m:r>
                      </m:sub>
                    </m:sSub>
                  </m:oMath>
                </m:oMathPara>
              </a14:m>
              <a:endParaRPr lang="en-US" sz="1600" b="0"/>
            </a:p>
          </xdr:txBody>
        </xdr:sp>
      </mc:Choice>
      <mc:Fallback xmlns="">
        <xdr:sp macro="" textlink="">
          <xdr:nvSpPr>
            <xdr:cNvPr id="24" name="TextBox 23">
              <a:extLst>
                <a:ext uri="{FF2B5EF4-FFF2-40B4-BE49-F238E27FC236}">
                  <a16:creationId xmlns:a16="http://schemas.microsoft.com/office/drawing/2014/main" id="{C0D7D284-EAD2-4C8C-B430-3190B5927AD6}"/>
                </a:ext>
              </a:extLst>
            </xdr:cNvPr>
            <xdr:cNvSpPr txBox="1"/>
          </xdr:nvSpPr>
          <xdr:spPr>
            <a:xfrm>
              <a:off x="1638300" y="12639675"/>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𝑍</a:t>
              </a:r>
              <a:endParaRPr lang="en-US" sz="1600" b="0"/>
            </a:p>
          </xdr:txBody>
        </xdr:sp>
      </mc:Fallback>
    </mc:AlternateContent>
    <xdr:clientData/>
  </xdr:twoCellAnchor>
  <xdr:oneCellAnchor>
    <xdr:from>
      <xdr:col>0</xdr:col>
      <xdr:colOff>1914525</xdr:colOff>
      <xdr:row>38</xdr:row>
      <xdr:rowOff>152400</xdr:rowOff>
    </xdr:from>
    <xdr:ext cx="66044" cy="172227"/>
    <xdr:sp macro="" textlink="">
      <xdr:nvSpPr>
        <xdr:cNvPr id="25" name="TextBox 11">
          <a:extLst>
            <a:ext uri="{FF2B5EF4-FFF2-40B4-BE49-F238E27FC236}">
              <a16:creationId xmlns:a16="http://schemas.microsoft.com/office/drawing/2014/main" xmlns="" id="{490891CF-CDD5-47C3-916E-8CD9BCBDD8B8}"/>
            </a:ext>
          </a:extLst>
        </xdr:cNvPr>
        <xdr:cNvSpPr txBox="1"/>
      </xdr:nvSpPr>
      <xdr:spPr>
        <a:xfrm>
          <a:off x="1914525" y="13239750"/>
          <a:ext cx="66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a:t>Z</a:t>
          </a:r>
        </a:p>
      </xdr:txBody>
    </xdr:sp>
    <xdr:clientData/>
  </xdr:oneCellAnchor>
  <xdr:twoCellAnchor>
    <xdr:from>
      <xdr:col>0</xdr:col>
      <xdr:colOff>1733550</xdr:colOff>
      <xdr:row>39</xdr:row>
      <xdr:rowOff>66675</xdr:rowOff>
    </xdr:from>
    <xdr:to>
      <xdr:col>0</xdr:col>
      <xdr:colOff>2226609</xdr:colOff>
      <xdr:row>39</xdr:row>
      <xdr:rowOff>390525</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52A10FC0-E775-4A7E-B586-66ECF243811F}"/>
                </a:ext>
              </a:extLst>
            </xdr:cNvPr>
            <xdr:cNvSpPr txBox="1"/>
          </xdr:nvSpPr>
          <xdr:spPr>
            <a:xfrm>
              <a:off x="1733550" y="13630275"/>
              <a:ext cx="493059"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52A10FC0-E775-4A7E-B586-66ECF243811F}"/>
                </a:ext>
              </a:extLst>
            </xdr:cNvPr>
            <xdr:cNvSpPr txBox="1"/>
          </xdr:nvSpPr>
          <xdr:spPr>
            <a:xfrm>
              <a:off x="1733550" y="13630275"/>
              <a:ext cx="493059"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𝑃_𝑚𝑎𝑥</a:t>
              </a:r>
              <a:endParaRPr lang="en-US" sz="1600" b="0"/>
            </a:p>
          </xdr:txBody>
        </xdr:sp>
      </mc:Fallback>
    </mc:AlternateContent>
    <xdr:clientData/>
  </xdr:twoCellAnchor>
  <xdr:oneCellAnchor>
    <xdr:from>
      <xdr:col>0</xdr:col>
      <xdr:colOff>1847850</xdr:colOff>
      <xdr:row>47</xdr:row>
      <xdr:rowOff>95250</xdr:rowOff>
    </xdr:from>
    <xdr:ext cx="178510" cy="172227"/>
    <mc:AlternateContent xmlns:mc="http://schemas.openxmlformats.org/markup-compatibility/2006" xmlns:a14="http://schemas.microsoft.com/office/drawing/2010/main">
      <mc:Choice Requires="a14">
        <xdr:sp macro="" textlink="">
          <xdr:nvSpPr>
            <xdr:cNvPr id="27" name="TextBox 11">
              <a:extLst>
                <a:ext uri="{FF2B5EF4-FFF2-40B4-BE49-F238E27FC236}">
                  <a16:creationId xmlns:a16="http://schemas.microsoft.com/office/drawing/2014/main" xmlns="" id="{8BE63631-6473-4431-840D-A75CAB3948DD}"/>
                </a:ext>
              </a:extLst>
            </xdr:cNvPr>
            <xdr:cNvSpPr txBox="1"/>
          </xdr:nvSpPr>
          <xdr:spPr>
            <a:xfrm>
              <a:off x="1847850" y="16373475"/>
              <a:ext cx="17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100"/>
            </a:p>
          </xdr:txBody>
        </xdr:sp>
      </mc:Choice>
      <mc:Fallback xmlns="">
        <xdr:sp macro="" textlink="">
          <xdr:nvSpPr>
            <xdr:cNvPr id="27" name="TextBox 11">
              <a:extLst>
                <a:ext uri="{FF2B5EF4-FFF2-40B4-BE49-F238E27FC236}">
                  <a16:creationId xmlns:a16="http://schemas.microsoft.com/office/drawing/2014/main" id="{8BE63631-6473-4431-840D-A75CAB3948DD}"/>
                </a:ext>
              </a:extLst>
            </xdr:cNvPr>
            <xdr:cNvSpPr txBox="1"/>
          </xdr:nvSpPr>
          <xdr:spPr>
            <a:xfrm>
              <a:off x="1847850" y="16373475"/>
              <a:ext cx="17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a:t>
              </a:r>
              <a:endParaRPr lang="en-US" sz="1100"/>
            </a:p>
          </xdr:txBody>
        </xdr:sp>
      </mc:Fallback>
    </mc:AlternateContent>
    <xdr:clientData/>
  </xdr:oneCellAnchor>
  <xdr:oneCellAnchor>
    <xdr:from>
      <xdr:col>0</xdr:col>
      <xdr:colOff>1857375</xdr:colOff>
      <xdr:row>48</xdr:row>
      <xdr:rowOff>133350</xdr:rowOff>
    </xdr:from>
    <xdr:ext cx="162159" cy="172227"/>
    <mc:AlternateContent xmlns:mc="http://schemas.openxmlformats.org/markup-compatibility/2006" xmlns:a14="http://schemas.microsoft.com/office/drawing/2010/main">
      <mc:Choice Requires="a14">
        <xdr:sp macro="" textlink="">
          <xdr:nvSpPr>
            <xdr:cNvPr id="28" name="TextBox 10">
              <a:extLst>
                <a:ext uri="{FF2B5EF4-FFF2-40B4-BE49-F238E27FC236}">
                  <a16:creationId xmlns:a16="http://schemas.microsoft.com/office/drawing/2014/main" xmlns="" id="{EA182D66-AA42-4EC0-A474-1B4BF06A4C06}"/>
                </a:ext>
              </a:extLst>
            </xdr:cNvPr>
            <xdr:cNvSpPr txBox="1"/>
          </xdr:nvSpPr>
          <xdr:spPr>
            <a:xfrm>
              <a:off x="1857375" y="18087975"/>
              <a:ext cx="162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100"/>
            </a:p>
          </xdr:txBody>
        </xdr:sp>
      </mc:Choice>
      <mc:Fallback xmlns="">
        <xdr:sp macro="" textlink="">
          <xdr:nvSpPr>
            <xdr:cNvPr id="28" name="TextBox 10">
              <a:extLst>
                <a:ext uri="{FF2B5EF4-FFF2-40B4-BE49-F238E27FC236}">
                  <a16:creationId xmlns:a16="http://schemas.microsoft.com/office/drawing/2014/main" id="{EA182D66-AA42-4EC0-A474-1B4BF06A4C06}"/>
                </a:ext>
              </a:extLst>
            </xdr:cNvPr>
            <xdr:cNvSpPr txBox="1"/>
          </xdr:nvSpPr>
          <xdr:spPr>
            <a:xfrm>
              <a:off x="1857375" y="18087975"/>
              <a:ext cx="162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a:t>
              </a:r>
              <a:endParaRPr lang="en-US" sz="1100"/>
            </a:p>
          </xdr:txBody>
        </xdr:sp>
      </mc:Fallback>
    </mc:AlternateContent>
    <xdr:clientData/>
  </xdr:oneCellAnchor>
  <xdr:twoCellAnchor editAs="oneCell">
    <xdr:from>
      <xdr:col>11</xdr:col>
      <xdr:colOff>57151</xdr:colOff>
      <xdr:row>0</xdr:row>
      <xdr:rowOff>85725</xdr:rowOff>
    </xdr:from>
    <xdr:to>
      <xdr:col>22</xdr:col>
      <xdr:colOff>396240</xdr:colOff>
      <xdr:row>13</xdr:row>
      <xdr:rowOff>15241</xdr:rowOff>
    </xdr:to>
    <xdr:pic>
      <xdr:nvPicPr>
        <xdr:cNvPr id="4" name="Picture 1">
          <a:extLst>
            <a:ext uri="{FF2B5EF4-FFF2-40B4-BE49-F238E27FC236}">
              <a16:creationId xmlns:a16="http://schemas.microsoft.com/office/drawing/2014/main" xmlns="" id="{0A2730FE-19A9-460C-8D97-45ADE111C81A}"/>
            </a:ext>
          </a:extLst>
        </xdr:cNvPr>
        <xdr:cNvPicPr>
          <a:picLocks noChangeAspect="1"/>
        </xdr:cNvPicPr>
      </xdr:nvPicPr>
      <xdr:blipFill>
        <a:blip xmlns:r="http://schemas.openxmlformats.org/officeDocument/2006/relationships" r:embed="rId2"/>
        <a:stretch>
          <a:fillRect/>
        </a:stretch>
      </xdr:blipFill>
      <xdr:spPr>
        <a:xfrm>
          <a:off x="6762751" y="85725"/>
          <a:ext cx="7038974" cy="3514726"/>
        </a:xfrm>
        <a:prstGeom prst="rect">
          <a:avLst/>
        </a:prstGeom>
      </xdr:spPr>
    </xdr:pic>
    <xdr:clientData/>
  </xdr:twoCellAnchor>
  <xdr:oneCellAnchor>
    <xdr:from>
      <xdr:col>0</xdr:col>
      <xdr:colOff>1762125</xdr:colOff>
      <xdr:row>50</xdr:row>
      <xdr:rowOff>114300</xdr:rowOff>
    </xdr:from>
    <xdr:ext cx="321819" cy="172227"/>
    <mc:AlternateContent xmlns:mc="http://schemas.openxmlformats.org/markup-compatibility/2006" xmlns:a14="http://schemas.microsoft.com/office/drawing/2010/main">
      <mc:Choice Requires="a14">
        <xdr:sp macro="" textlink="">
          <xdr:nvSpPr>
            <xdr:cNvPr id="34" name="TextBox 11">
              <a:extLst>
                <a:ext uri="{FF2B5EF4-FFF2-40B4-BE49-F238E27FC236}">
                  <a16:creationId xmlns:a16="http://schemas.microsoft.com/office/drawing/2014/main" xmlns="" id="{3624FCCA-DB4D-47F2-B7EE-8A6B7A5FC872}"/>
                </a:ext>
              </a:extLst>
            </xdr:cNvPr>
            <xdr:cNvSpPr txBox="1"/>
          </xdr:nvSpPr>
          <xdr:spPr>
            <a:xfrm>
              <a:off x="1762125" y="172307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𝑚𝑎𝑥</m:t>
                        </m:r>
                      </m:sub>
                    </m:sSub>
                  </m:oMath>
                </m:oMathPara>
              </a14:m>
              <a:endParaRPr lang="en-US" sz="1100"/>
            </a:p>
          </xdr:txBody>
        </xdr:sp>
      </mc:Choice>
      <mc:Fallback xmlns="">
        <xdr:sp macro="" textlink="">
          <xdr:nvSpPr>
            <xdr:cNvPr id="34" name="TextBox 11">
              <a:extLst>
                <a:ext uri="{FF2B5EF4-FFF2-40B4-BE49-F238E27FC236}">
                  <a16:creationId xmlns:a16="http://schemas.microsoft.com/office/drawing/2014/main" id="{3624FCCA-DB4D-47F2-B7EE-8A6B7A5FC872}"/>
                </a:ext>
              </a:extLst>
            </xdr:cNvPr>
            <xdr:cNvSpPr txBox="1"/>
          </xdr:nvSpPr>
          <xdr:spPr>
            <a:xfrm>
              <a:off x="1762125" y="17230725"/>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𝑃_𝑚𝑎𝑥</a:t>
              </a:r>
              <a:endParaRPr lang="en-US" sz="1100"/>
            </a:p>
          </xdr:txBody>
        </xdr:sp>
      </mc:Fallback>
    </mc:AlternateContent>
    <xdr:clientData/>
  </xdr:oneCellAnchor>
  <xdr:oneCellAnchor>
    <xdr:from>
      <xdr:col>2</xdr:col>
      <xdr:colOff>2047875</xdr:colOff>
      <xdr:row>43</xdr:row>
      <xdr:rowOff>95250</xdr:rowOff>
    </xdr:from>
    <xdr:ext cx="121636" cy="172227"/>
    <mc:AlternateContent xmlns:mc="http://schemas.openxmlformats.org/markup-compatibility/2006" xmlns:a14="http://schemas.microsoft.com/office/drawing/2010/main">
      <mc:Choice Requires="a14">
        <xdr:sp macro="" textlink="">
          <xdr:nvSpPr>
            <xdr:cNvPr id="41" name="TextBox 11">
              <a:extLst>
                <a:ext uri="{FF2B5EF4-FFF2-40B4-BE49-F238E27FC236}">
                  <a16:creationId xmlns:a16="http://schemas.microsoft.com/office/drawing/2014/main" xmlns="" id="{8BB41BB7-7739-4623-912F-6CF12B509189}"/>
                </a:ext>
              </a:extLst>
            </xdr:cNvPr>
            <xdr:cNvSpPr txBox="1"/>
          </xdr:nvSpPr>
          <xdr:spPr>
            <a:xfrm>
              <a:off x="10534650" y="1523047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41" name="TextBox 11">
              <a:extLst>
                <a:ext uri="{FF2B5EF4-FFF2-40B4-BE49-F238E27FC236}">
                  <a16:creationId xmlns:a16="http://schemas.microsoft.com/office/drawing/2014/main" id="{8BB41BB7-7739-4623-912F-6CF12B509189}"/>
                </a:ext>
              </a:extLst>
            </xdr:cNvPr>
            <xdr:cNvSpPr txBox="1"/>
          </xdr:nvSpPr>
          <xdr:spPr>
            <a:xfrm>
              <a:off x="10534650" y="1523047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twoCellAnchor>
    <xdr:from>
      <xdr:col>2</xdr:col>
      <xdr:colOff>1875194</xdr:colOff>
      <xdr:row>46</xdr:row>
      <xdr:rowOff>114189</xdr:rowOff>
    </xdr:from>
    <xdr:to>
      <xdr:col>2</xdr:col>
      <xdr:colOff>2368253</xdr:colOff>
      <xdr:row>46</xdr:row>
      <xdr:rowOff>310852</xdr:rowOff>
    </xdr:to>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4A2762EE-DE84-47DA-B069-A6ACC2F862E6}"/>
                </a:ext>
              </a:extLst>
            </xdr:cNvPr>
            <xdr:cNvSpPr txBox="1"/>
          </xdr:nvSpPr>
          <xdr:spPr>
            <a:xfrm>
              <a:off x="10038119" y="163828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45" name="TextBox 44">
              <a:extLst>
                <a:ext uri="{FF2B5EF4-FFF2-40B4-BE49-F238E27FC236}">
                  <a16:creationId xmlns:a16="http://schemas.microsoft.com/office/drawing/2014/main" id="{4A2762EE-DE84-47DA-B069-A6ACC2F862E6}"/>
                </a:ext>
              </a:extLst>
            </xdr:cNvPr>
            <xdr:cNvSpPr txBox="1"/>
          </xdr:nvSpPr>
          <xdr:spPr>
            <a:xfrm>
              <a:off x="10038119" y="163828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2</xdr:col>
      <xdr:colOff>1885950</xdr:colOff>
      <xdr:row>45</xdr:row>
      <xdr:rowOff>95250</xdr:rowOff>
    </xdr:from>
    <xdr:to>
      <xdr:col>2</xdr:col>
      <xdr:colOff>2379009</xdr:colOff>
      <xdr:row>45</xdr:row>
      <xdr:rowOff>301438</xdr:rowOff>
    </xdr:to>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xmlns="" id="{DB630390-A70A-41C3-B75A-3CE61D6CC877}"/>
                </a:ext>
              </a:extLst>
            </xdr:cNvPr>
            <xdr:cNvSpPr txBox="1"/>
          </xdr:nvSpPr>
          <xdr:spPr>
            <a:xfrm>
              <a:off x="10048875" y="1596390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46" name="TextBox 45">
              <a:extLst>
                <a:ext uri="{FF2B5EF4-FFF2-40B4-BE49-F238E27FC236}">
                  <a16:creationId xmlns:a16="http://schemas.microsoft.com/office/drawing/2014/main" id="{DB630390-A70A-41C3-B75A-3CE61D6CC877}"/>
                </a:ext>
              </a:extLst>
            </xdr:cNvPr>
            <xdr:cNvSpPr txBox="1"/>
          </xdr:nvSpPr>
          <xdr:spPr>
            <a:xfrm>
              <a:off x="10048875" y="1596390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twoCellAnchor>
    <xdr:from>
      <xdr:col>0</xdr:col>
      <xdr:colOff>1704975</xdr:colOff>
      <xdr:row>51</xdr:row>
      <xdr:rowOff>142875</xdr:rowOff>
    </xdr:from>
    <xdr:to>
      <xdr:col>0</xdr:col>
      <xdr:colOff>2194224</xdr:colOff>
      <xdr:row>51</xdr:row>
      <xdr:rowOff>337633</xdr:rowOff>
    </xdr:to>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xmlns="" id="{30BE395A-649F-4239-B358-621A4412F528}"/>
                </a:ext>
              </a:extLst>
            </xdr:cNvPr>
            <xdr:cNvSpPr txBox="1"/>
          </xdr:nvSpPr>
          <xdr:spPr>
            <a:xfrm>
              <a:off x="1704975" y="1815465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49" name="TextBox 48">
              <a:extLst>
                <a:ext uri="{FF2B5EF4-FFF2-40B4-BE49-F238E27FC236}">
                  <a16:creationId xmlns:a16="http://schemas.microsoft.com/office/drawing/2014/main" id="{30BE395A-649F-4239-B358-621A4412F528}"/>
                </a:ext>
              </a:extLst>
            </xdr:cNvPr>
            <xdr:cNvSpPr txBox="1"/>
          </xdr:nvSpPr>
          <xdr:spPr>
            <a:xfrm>
              <a:off x="1704975" y="1815465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twoCellAnchor>
    <xdr:from>
      <xdr:col>0</xdr:col>
      <xdr:colOff>1714500</xdr:colOff>
      <xdr:row>52</xdr:row>
      <xdr:rowOff>161925</xdr:rowOff>
    </xdr:from>
    <xdr:to>
      <xdr:col>0</xdr:col>
      <xdr:colOff>2203749</xdr:colOff>
      <xdr:row>52</xdr:row>
      <xdr:rowOff>356683</xdr:rowOff>
    </xdr:to>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xmlns="" id="{8A9E2128-4D4E-4946-8F35-1DC29B8ABA6D}"/>
                </a:ext>
              </a:extLst>
            </xdr:cNvPr>
            <xdr:cNvSpPr txBox="1"/>
          </xdr:nvSpPr>
          <xdr:spPr>
            <a:xfrm>
              <a:off x="1714500" y="18678525"/>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50" name="TextBox 49">
              <a:extLst>
                <a:ext uri="{FF2B5EF4-FFF2-40B4-BE49-F238E27FC236}">
                  <a16:creationId xmlns:a16="http://schemas.microsoft.com/office/drawing/2014/main" id="{8A9E2128-4D4E-4946-8F35-1DC29B8ABA6D}"/>
                </a:ext>
              </a:extLst>
            </xdr:cNvPr>
            <xdr:cNvSpPr txBox="1"/>
          </xdr:nvSpPr>
          <xdr:spPr>
            <a:xfrm>
              <a:off x="1714500" y="18678525"/>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oneCellAnchor>
    <xdr:from>
      <xdr:col>2</xdr:col>
      <xdr:colOff>2038350</xdr:colOff>
      <xdr:row>44</xdr:row>
      <xdr:rowOff>114300</xdr:rowOff>
    </xdr:from>
    <xdr:ext cx="66044" cy="172227"/>
    <xdr:sp macro="" textlink="">
      <xdr:nvSpPr>
        <xdr:cNvPr id="51" name="TextBox 11">
          <a:extLst>
            <a:ext uri="{FF2B5EF4-FFF2-40B4-BE49-F238E27FC236}">
              <a16:creationId xmlns:a16="http://schemas.microsoft.com/office/drawing/2014/main" xmlns="" id="{2C932D24-EB53-4B29-B652-914DA58531F2}"/>
            </a:ext>
          </a:extLst>
        </xdr:cNvPr>
        <xdr:cNvSpPr txBox="1"/>
      </xdr:nvSpPr>
      <xdr:spPr>
        <a:xfrm>
          <a:off x="10525125" y="15630525"/>
          <a:ext cx="66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a:t>Z</a:t>
          </a:r>
        </a:p>
      </xdr:txBody>
    </xdr:sp>
    <xdr:clientData/>
  </xdr:oneCellAnchor>
  <xdr:twoCellAnchor>
    <xdr:from>
      <xdr:col>0</xdr:col>
      <xdr:colOff>1600200</xdr:colOff>
      <xdr:row>49</xdr:row>
      <xdr:rowOff>47625</xdr:rowOff>
    </xdr:from>
    <xdr:to>
      <xdr:col>0</xdr:col>
      <xdr:colOff>2306281</xdr:colOff>
      <xdr:row>49</xdr:row>
      <xdr:rowOff>400050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xmlns="" id="{053B56FC-FB0B-4C20-80BB-BA4DB123432B}"/>
                </a:ext>
              </a:extLst>
            </xdr:cNvPr>
            <xdr:cNvSpPr txBox="1"/>
          </xdr:nvSpPr>
          <xdr:spPr>
            <a:xfrm>
              <a:off x="1600200" y="1758315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Cambria Math" panose="02040503050406030204" pitchFamily="18" charset="0"/>
                            <a:cs typeface="+mn-cs"/>
                          </a:rPr>
                          <m:t>𝐶</m:t>
                        </m:r>
                      </m:sub>
                    </m:sSub>
                  </m:oMath>
                </m:oMathPara>
              </a14:m>
              <a:endParaRPr lang="en-US" sz="1600" b="0"/>
            </a:p>
          </xdr:txBody>
        </xdr:sp>
      </mc:Choice>
      <mc:Fallback xmlns="">
        <xdr:sp macro="" textlink="">
          <xdr:nvSpPr>
            <xdr:cNvPr id="52" name="TextBox 51">
              <a:extLst>
                <a:ext uri="{FF2B5EF4-FFF2-40B4-BE49-F238E27FC236}">
                  <a16:creationId xmlns:a16="http://schemas.microsoft.com/office/drawing/2014/main" id="{053B56FC-FB0B-4C20-80BB-BA4DB123432B}"/>
                </a:ext>
              </a:extLst>
            </xdr:cNvPr>
            <xdr:cNvSpPr txBox="1"/>
          </xdr:nvSpPr>
          <xdr:spPr>
            <a:xfrm>
              <a:off x="1600200" y="17583150"/>
              <a:ext cx="706081"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Cambria Math" panose="02040503050406030204" pitchFamily="18" charset="0"/>
                  <a:cs typeface="+mn-cs"/>
                </a:rPr>
                <a:t>𝐶</a:t>
              </a:r>
              <a:endParaRPr lang="en-US" sz="1600" b="0"/>
            </a:p>
          </xdr:txBody>
        </xdr:sp>
      </mc:Fallback>
    </mc:AlternateContent>
    <xdr:clientData/>
  </xdr:twoCellAnchor>
  <xdr:oneCellAnchor>
    <xdr:from>
      <xdr:col>0</xdr:col>
      <xdr:colOff>371475</xdr:colOff>
      <xdr:row>56</xdr:row>
      <xdr:rowOff>285750</xdr:rowOff>
    </xdr:from>
    <xdr:ext cx="3094052" cy="301236"/>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xmlns="" id="{F03AD1FE-8986-4566-81E0-571299FE2FF8}"/>
                </a:ext>
              </a:extLst>
            </xdr:cNvPr>
            <xdr:cNvSpPr txBox="1"/>
          </xdr:nvSpPr>
          <xdr:spPr>
            <a:xfrm>
              <a:off x="371475" y="20316825"/>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3" name="TextBox 52">
              <a:extLst>
                <a:ext uri="{FF2B5EF4-FFF2-40B4-BE49-F238E27FC236}">
                  <a16:creationId xmlns:a16="http://schemas.microsoft.com/office/drawing/2014/main" id="{F03AD1FE-8986-4566-81E0-571299FE2FF8}"/>
                </a:ext>
              </a:extLst>
            </xdr:cNvPr>
            <xdr:cNvSpPr txBox="1"/>
          </xdr:nvSpPr>
          <xdr:spPr>
            <a:xfrm>
              <a:off x="371475" y="20316825"/>
              <a:ext cx="309405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𝑅,𝑃,𝑚𝑖𝑛)=[𝑉_𝑆+6(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𝛽∗(𝑇_(𝑃,𝑚𝑖𝑛)−23)</a:t>
              </a:r>
              <a:endParaRPr lang="en-US" sz="1100"/>
            </a:p>
          </xdr:txBody>
        </xdr:sp>
      </mc:Fallback>
    </mc:AlternateContent>
    <xdr:clientData/>
  </xdr:oneCellAnchor>
  <xdr:oneCellAnchor>
    <xdr:from>
      <xdr:col>0</xdr:col>
      <xdr:colOff>152400</xdr:colOff>
      <xdr:row>57</xdr:row>
      <xdr:rowOff>266700</xdr:rowOff>
    </xdr:from>
    <xdr:ext cx="3661900" cy="301236"/>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xmlns="" id="{3B3D12C9-B94A-4CEB-A24E-D96AB11173FE}"/>
                </a:ext>
              </a:extLst>
            </xdr:cNvPr>
            <xdr:cNvSpPr txBox="1"/>
          </xdr:nvSpPr>
          <xdr:spPr>
            <a:xfrm>
              <a:off x="152400" y="211836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𝑚𝑖𝑛</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𝑚𝑖𝑛</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54" name="TextBox 53">
              <a:extLst>
                <a:ext uri="{FF2B5EF4-FFF2-40B4-BE49-F238E27FC236}">
                  <a16:creationId xmlns:a16="http://schemas.microsoft.com/office/drawing/2014/main" id="{3B3D12C9-B94A-4CEB-A24E-D96AB11173FE}"/>
                </a:ext>
              </a:extLst>
            </xdr:cNvPr>
            <xdr:cNvSpPr txBox="1"/>
          </xdr:nvSpPr>
          <xdr:spPr>
            <a:xfrm>
              <a:off x="152400" y="21183600"/>
              <a:ext cx="3661900"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𝑅,𝐴,𝑚𝑖𝑛)=[𝑉_𝑇+(𝐿_𝑐𝑎𝑝−6)(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𝛽∗(𝑇_(𝐴,𝑚𝑖𝑛)−23)</a:t>
              </a:r>
              <a:endParaRPr lang="en-US" sz="1100"/>
            </a:p>
          </xdr:txBody>
        </xdr:sp>
      </mc:Fallback>
    </mc:AlternateContent>
    <xdr:clientData/>
  </xdr:oneCellAnchor>
  <xdr:oneCellAnchor>
    <xdr:from>
      <xdr:col>0</xdr:col>
      <xdr:colOff>1133475</xdr:colOff>
      <xdr:row>58</xdr:row>
      <xdr:rowOff>333375</xdr:rowOff>
    </xdr:from>
    <xdr:ext cx="1534266" cy="191078"/>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xmlns="" id="{5F72B585-8443-4ACF-88A2-85EB27BF851C}"/>
                </a:ext>
              </a:extLst>
            </xdr:cNvPr>
            <xdr:cNvSpPr txBox="1"/>
          </xdr:nvSpPr>
          <xdr:spPr>
            <a:xfrm>
              <a:off x="1133475" y="22136100"/>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55" name="TextBox 54">
              <a:extLst>
                <a:ext uri="{FF2B5EF4-FFF2-40B4-BE49-F238E27FC236}">
                  <a16:creationId xmlns:a16="http://schemas.microsoft.com/office/drawing/2014/main" id="{5F72B585-8443-4ACF-88A2-85EB27BF851C}"/>
                </a:ext>
              </a:extLst>
            </xdr:cNvPr>
            <xdr:cNvSpPr txBox="1"/>
          </xdr:nvSpPr>
          <xdr:spPr>
            <a:xfrm>
              <a:off x="1133475" y="22136100"/>
              <a:ext cx="1534266"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oneCellAnchor>
    <xdr:from>
      <xdr:col>0</xdr:col>
      <xdr:colOff>666750</xdr:colOff>
      <xdr:row>63</xdr:row>
      <xdr:rowOff>314325</xdr:rowOff>
    </xdr:from>
    <xdr:ext cx="2757037" cy="301236"/>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xmlns="" id="{B4030CBC-0781-429B-A8C4-63531E3A06DC}"/>
                </a:ext>
              </a:extLst>
            </xdr:cNvPr>
            <xdr:cNvSpPr txBox="1"/>
          </xdr:nvSpPr>
          <xdr:spPr>
            <a:xfrm>
              <a:off x="666750" y="2474595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rPr>
                      <m:t>𝑍</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56" name="TextBox 55">
              <a:extLst>
                <a:ext uri="{FF2B5EF4-FFF2-40B4-BE49-F238E27FC236}">
                  <a16:creationId xmlns:a16="http://schemas.microsoft.com/office/drawing/2014/main" id="{B4030CBC-0781-429B-A8C4-63531E3A06DC}"/>
                </a:ext>
              </a:extLst>
            </xdr:cNvPr>
            <xdr:cNvSpPr txBox="1"/>
          </xdr:nvSpPr>
          <xdr:spPr>
            <a:xfrm>
              <a:off x="666750" y="24745950"/>
              <a:ext cx="2757037"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𝑍=[𝑉_𝑆+𝑉_𝑇+𝐿_𝑐𝑎𝑝 (</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〖〖(𝐷〗_𝑐𝑎𝑝)〗^2 ]∗𝑍∗𝑃_𝑚𝑎𝑥</a:t>
              </a:r>
              <a:endParaRPr lang="en-US" sz="1100"/>
            </a:p>
          </xdr:txBody>
        </xdr:sp>
      </mc:Fallback>
    </mc:AlternateContent>
    <xdr:clientData/>
  </xdr:oneCellAnchor>
  <xdr:oneCellAnchor>
    <xdr:from>
      <xdr:col>0</xdr:col>
      <xdr:colOff>1632585</xdr:colOff>
      <xdr:row>64</xdr:row>
      <xdr:rowOff>489585</xdr:rowOff>
    </xdr:from>
    <xdr:ext cx="822341" cy="172227"/>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xmlns="" id="{CAB42CCF-08A0-4651-A320-027E79ABECE4}"/>
                </a:ext>
              </a:extLst>
            </xdr:cNvPr>
            <xdr:cNvSpPr txBox="1"/>
          </xdr:nvSpPr>
          <xdr:spPr>
            <a:xfrm>
              <a:off x="1632585" y="2575941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r>
                      <a:rPr lang="en-US" sz="1100" b="0" i="1">
                        <a:latin typeface="Cambria Math" panose="02040503050406030204" pitchFamily="18" charset="0"/>
                      </a:rPr>
                      <m:t> </m:t>
                    </m:r>
                  </m:oMath>
                </m:oMathPara>
              </a14:m>
              <a:endParaRPr lang="en-US" sz="1100"/>
            </a:p>
          </xdr:txBody>
        </xdr:sp>
      </mc:Choice>
      <mc:Fallback xmlns="">
        <xdr:sp macro="" textlink="">
          <xdr:nvSpPr>
            <xdr:cNvPr id="57" name="TextBox 56">
              <a:extLst>
                <a:ext uri="{FF2B5EF4-FFF2-40B4-BE49-F238E27FC236}">
                  <a16:creationId xmlns:a16="http://schemas.microsoft.com/office/drawing/2014/main" id="{CAB42CCF-08A0-4651-A320-027E79ABECE4}"/>
                </a:ext>
              </a:extLst>
            </xdr:cNvPr>
            <xdr:cNvSpPr txBox="1"/>
          </xdr:nvSpPr>
          <xdr:spPr>
            <a:xfrm>
              <a:off x="1632585" y="25759410"/>
              <a:ext cx="8223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 </a:t>
              </a:r>
              <a:r>
                <a:rPr lang="en-US" sz="1100" b="0" i="0">
                  <a:latin typeface="Cambria Math" panose="02040503050406030204" pitchFamily="18" charset="0"/>
                </a:rPr>
                <a:t> </a:t>
              </a:r>
              <a:endParaRPr lang="en-US" sz="1100"/>
            </a:p>
          </xdr:txBody>
        </xdr:sp>
      </mc:Fallback>
    </mc:AlternateContent>
    <xdr:clientData/>
  </xdr:oneCellAnchor>
  <xdr:oneCellAnchor>
    <xdr:from>
      <xdr:col>0</xdr:col>
      <xdr:colOff>1095375</xdr:colOff>
      <xdr:row>69</xdr:row>
      <xdr:rowOff>314325</xdr:rowOff>
    </xdr:from>
    <xdr:ext cx="1888594" cy="191078"/>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xmlns="" id="{B778953B-156B-4CDF-A4C9-CCDBF6A69DB0}"/>
                </a:ext>
              </a:extLst>
            </xdr:cNvPr>
            <xdr:cNvSpPr txBox="1"/>
          </xdr:nvSpPr>
          <xdr:spPr>
            <a:xfrm>
              <a:off x="1095375" y="279558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𝑍</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𝐶</m:t>
                        </m:r>
                      </m:sub>
                    </m:sSub>
                  </m:oMath>
                </m:oMathPara>
              </a14:m>
              <a:endParaRPr lang="en-US" sz="1100"/>
            </a:p>
          </xdr:txBody>
        </xdr:sp>
      </mc:Choice>
      <mc:Fallback xmlns="">
        <xdr:sp macro="" textlink="">
          <xdr:nvSpPr>
            <xdr:cNvPr id="59" name="TextBox 58">
              <a:extLst>
                <a:ext uri="{FF2B5EF4-FFF2-40B4-BE49-F238E27FC236}">
                  <a16:creationId xmlns:a16="http://schemas.microsoft.com/office/drawing/2014/main" id="{B778953B-156B-4CDF-A4C9-CCDBF6A69DB0}"/>
                </a:ext>
              </a:extLst>
            </xdr:cNvPr>
            <xdr:cNvSpPr txBox="1"/>
          </xdr:nvSpPr>
          <xdr:spPr>
            <a:xfrm>
              <a:off x="1095375" y="27955875"/>
              <a:ext cx="1888594"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𝑍</a:t>
              </a:r>
              <a:r>
                <a:rPr lang="en-US" sz="1100" b="0" i="0">
                  <a:latin typeface="Cambria Math" panose="02040503050406030204" pitchFamily="18" charset="0"/>
                  <a:ea typeface="Cambria Math" panose="02040503050406030204" pitchFamily="18" charset="0"/>
                </a:rPr>
                <a:t>≥〖∆𝑉〗_𝐶</a:t>
              </a:r>
              <a:endParaRPr lang="en-US" sz="1100"/>
            </a:p>
          </xdr:txBody>
        </xdr:sp>
      </mc:Fallback>
    </mc:AlternateContent>
    <xdr:clientData/>
  </xdr:oneCellAnchor>
</xdr:wsDr>
</file>

<file path=xl/drawings/drawing20.xml><?xml version="1.0" encoding="utf-8"?>
<xdr:wsDr xmlns:xdr="http://schemas.openxmlformats.org/drawingml/2006/spreadsheetDrawing" xmlns:a="http://schemas.openxmlformats.org/drawingml/2006/main">
  <xdr:twoCellAnchor>
    <xdr:from>
      <xdr:col>0</xdr:col>
      <xdr:colOff>19724</xdr:colOff>
      <xdr:row>34</xdr:row>
      <xdr:rowOff>55134</xdr:rowOff>
    </xdr:from>
    <xdr:to>
      <xdr:col>0</xdr:col>
      <xdr:colOff>512783</xdr:colOff>
      <xdr:row>34</xdr:row>
      <xdr:rowOff>261322</xdr:rowOff>
    </xdr:to>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0444831E-FB8F-40ED-9172-9F10A2A3CC8B}"/>
                </a:ext>
              </a:extLst>
            </xdr:cNvPr>
            <xdr:cNvSpPr txBox="1"/>
          </xdr:nvSpPr>
          <xdr:spPr>
            <a:xfrm>
              <a:off x="19724" y="10547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0" name="TextBox 19">
              <a:extLst>
                <a:ext uri="{FF2B5EF4-FFF2-40B4-BE49-F238E27FC236}">
                  <a16:creationId xmlns:a16="http://schemas.microsoft.com/office/drawing/2014/main" id="{0444831E-FB8F-40ED-9172-9F10A2A3CC8B}"/>
                </a:ext>
              </a:extLst>
            </xdr:cNvPr>
            <xdr:cNvSpPr txBox="1"/>
          </xdr:nvSpPr>
          <xdr:spPr>
            <a:xfrm>
              <a:off x="19724" y="10547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19724</xdr:colOff>
      <xdr:row>38</xdr:row>
      <xdr:rowOff>55134</xdr:rowOff>
    </xdr:from>
    <xdr:to>
      <xdr:col>0</xdr:col>
      <xdr:colOff>512783</xdr:colOff>
      <xdr:row>38</xdr:row>
      <xdr:rowOff>261322</xdr:rowOff>
    </xdr:to>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72725C75-7259-45D8-BED8-59BDAC48B0F4}"/>
                </a:ext>
              </a:extLst>
            </xdr:cNvPr>
            <xdr:cNvSpPr txBox="1"/>
          </xdr:nvSpPr>
          <xdr:spPr>
            <a:xfrm>
              <a:off x="19724" y="10928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21" name="TextBox 20">
              <a:extLst>
                <a:ext uri="{FF2B5EF4-FFF2-40B4-BE49-F238E27FC236}">
                  <a16:creationId xmlns:a16="http://schemas.microsoft.com/office/drawing/2014/main" id="{72725C75-7259-45D8-BED8-59BDAC48B0F4}"/>
                </a:ext>
              </a:extLst>
            </xdr:cNvPr>
            <xdr:cNvSpPr txBox="1"/>
          </xdr:nvSpPr>
          <xdr:spPr>
            <a:xfrm>
              <a:off x="19724" y="10928874"/>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57150</xdr:colOff>
      <xdr:row>32</xdr:row>
      <xdr:rowOff>91440</xdr:rowOff>
    </xdr:from>
    <xdr:to>
      <xdr:col>0</xdr:col>
      <xdr:colOff>315894</xdr:colOff>
      <xdr:row>32</xdr:row>
      <xdr:rowOff>316678</xdr:rowOff>
    </xdr:to>
    <mc:AlternateContent xmlns:mc="http://schemas.openxmlformats.org/markup-compatibility/2006" xmlns:a14="http://schemas.microsoft.com/office/drawing/2010/main">
      <mc:Choice Requires="a14">
        <xdr:sp macro="" textlink="">
          <xdr:nvSpPr>
            <xdr:cNvPr id="11" name="TextBox 21">
              <a:extLst>
                <a:ext uri="{FF2B5EF4-FFF2-40B4-BE49-F238E27FC236}">
                  <a16:creationId xmlns:a16="http://schemas.microsoft.com/office/drawing/2014/main" xmlns="" id="{5EB153DE-F06B-4668-A4A2-0F2CEE1D1235}"/>
                </a:ext>
              </a:extLst>
            </xdr:cNvPr>
            <xdr:cNvSpPr txBox="1"/>
          </xdr:nvSpPr>
          <xdr:spPr>
            <a:xfrm>
              <a:off x="57150" y="9406890"/>
              <a:ext cx="258744" cy="225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11" name="TextBox 21">
              <a:extLst>
                <a:ext uri="{FF2B5EF4-FFF2-40B4-BE49-F238E27FC236}">
                  <a16:creationId xmlns:a16="http://schemas.microsoft.com/office/drawing/2014/main" id="{5EB153DE-F06B-4668-A4A2-0F2CEE1D1235}"/>
                </a:ext>
              </a:extLst>
            </xdr:cNvPr>
            <xdr:cNvSpPr txBox="1"/>
          </xdr:nvSpPr>
          <xdr:spPr>
            <a:xfrm>
              <a:off x="57150" y="9406890"/>
              <a:ext cx="258744" cy="2252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91440</xdr:colOff>
      <xdr:row>35</xdr:row>
      <xdr:rowOff>49418</xdr:rowOff>
    </xdr:from>
    <xdr:to>
      <xdr:col>0</xdr:col>
      <xdr:colOff>289898</xdr:colOff>
      <xdr:row>35</xdr:row>
      <xdr:rowOff>304799</xdr:rowOff>
    </xdr:to>
    <mc:AlternateContent xmlns:mc="http://schemas.openxmlformats.org/markup-compatibility/2006" xmlns:a14="http://schemas.microsoft.com/office/drawing/2010/main">
      <mc:Choice Requires="a14">
        <xdr:sp macro="" textlink="">
          <xdr:nvSpPr>
            <xdr:cNvPr id="13" name="TextBox 22">
              <a:extLst>
                <a:ext uri="{FF2B5EF4-FFF2-40B4-BE49-F238E27FC236}">
                  <a16:creationId xmlns:a16="http://schemas.microsoft.com/office/drawing/2014/main" xmlns="" id="{02DAB11A-90D8-4CFA-B9D5-1114022492D0}"/>
                </a:ext>
              </a:extLst>
            </xdr:cNvPr>
            <xdr:cNvSpPr txBox="1"/>
          </xdr:nvSpPr>
          <xdr:spPr>
            <a:xfrm>
              <a:off x="91440" y="11685158"/>
              <a:ext cx="198458" cy="255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3" name="TextBox 22">
              <a:extLst>
                <a:ext uri="{FF2B5EF4-FFF2-40B4-BE49-F238E27FC236}">
                  <a16:creationId xmlns:a16="http://schemas.microsoft.com/office/drawing/2014/main" id="{02DAB11A-90D8-4CFA-B9D5-1114022492D0}"/>
                </a:ext>
              </a:extLst>
            </xdr:cNvPr>
            <xdr:cNvSpPr txBox="1"/>
          </xdr:nvSpPr>
          <xdr:spPr>
            <a:xfrm>
              <a:off x="91440" y="11685158"/>
              <a:ext cx="198458" cy="2553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76201</xdr:colOff>
      <xdr:row>39</xdr:row>
      <xdr:rowOff>28574</xdr:rowOff>
    </xdr:from>
    <xdr:to>
      <xdr:col>0</xdr:col>
      <xdr:colOff>297181</xdr:colOff>
      <xdr:row>39</xdr:row>
      <xdr:rowOff>297179</xdr:rowOff>
    </xdr:to>
    <mc:AlternateContent xmlns:mc="http://schemas.openxmlformats.org/markup-compatibility/2006" xmlns:a14="http://schemas.microsoft.com/office/drawing/2010/main">
      <mc:Choice Requires="a14">
        <xdr:sp macro="" textlink="">
          <xdr:nvSpPr>
            <xdr:cNvPr id="25" name="TextBox 23">
              <a:extLst>
                <a:ext uri="{FF2B5EF4-FFF2-40B4-BE49-F238E27FC236}">
                  <a16:creationId xmlns:a16="http://schemas.microsoft.com/office/drawing/2014/main" xmlns="" id="{573B7760-4BDF-4BF0-94AC-F4C7AB8CD5F6}"/>
                </a:ext>
              </a:extLst>
            </xdr:cNvPr>
            <xdr:cNvSpPr txBox="1"/>
          </xdr:nvSpPr>
          <xdr:spPr>
            <a:xfrm>
              <a:off x="76201" y="12045314"/>
              <a:ext cx="220980" cy="26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𝐻</m:t>
                        </m:r>
                      </m:sub>
                    </m:sSub>
                  </m:oMath>
                </m:oMathPara>
              </a14:m>
              <a:endParaRPr lang="en-US" sz="1600" b="0"/>
            </a:p>
          </xdr:txBody>
        </xdr:sp>
      </mc:Choice>
      <mc:Fallback xmlns="">
        <xdr:sp macro="" textlink="">
          <xdr:nvSpPr>
            <xdr:cNvPr id="25" name="TextBox 23">
              <a:extLst>
                <a:ext uri="{FF2B5EF4-FFF2-40B4-BE49-F238E27FC236}">
                  <a16:creationId xmlns:a16="http://schemas.microsoft.com/office/drawing/2014/main" id="{573B7760-4BDF-4BF0-94AC-F4C7AB8CD5F6}"/>
                </a:ext>
              </a:extLst>
            </xdr:cNvPr>
            <xdr:cNvSpPr txBox="1"/>
          </xdr:nvSpPr>
          <xdr:spPr>
            <a:xfrm>
              <a:off x="76201" y="12045314"/>
              <a:ext cx="220980" cy="268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𝑉_𝐻</a:t>
              </a:r>
              <a:endParaRPr lang="en-US" sz="1600" b="0"/>
            </a:p>
          </xdr:txBody>
        </xdr:sp>
      </mc:Fallback>
    </mc:AlternateContent>
    <xdr:clientData/>
  </xdr:twoCellAnchor>
  <xdr:oneCellAnchor>
    <xdr:from>
      <xdr:col>1</xdr:col>
      <xdr:colOff>676275</xdr:colOff>
      <xdr:row>42</xdr:row>
      <xdr:rowOff>180975</xdr:rowOff>
    </xdr:from>
    <xdr:ext cx="3126882" cy="301236"/>
    <mc:AlternateContent xmlns:mc="http://schemas.openxmlformats.org/markup-compatibility/2006" xmlns:a14="http://schemas.microsoft.com/office/drawing/2010/main">
      <mc:Choice Requires="a14">
        <xdr:sp macro="" textlink="">
          <xdr:nvSpPr>
            <xdr:cNvPr id="28" name="TextBox 24">
              <a:extLst>
                <a:ext uri="{FF2B5EF4-FFF2-40B4-BE49-F238E27FC236}">
                  <a16:creationId xmlns:a16="http://schemas.microsoft.com/office/drawing/2014/main" xmlns="" id="{A1885153-D331-47B8-9EDB-7EB51B6012F9}"/>
                </a:ext>
              </a:extLst>
            </xdr:cNvPr>
            <xdr:cNvSpPr txBox="1"/>
          </xdr:nvSpPr>
          <xdr:spPr>
            <a:xfrm>
              <a:off x="2779395" y="1294447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28" name="TextBox 24">
              <a:extLst>
                <a:ext uri="{FF2B5EF4-FFF2-40B4-BE49-F238E27FC236}">
                  <a16:creationId xmlns:a16="http://schemas.microsoft.com/office/drawing/2014/main" id="{A1885153-D331-47B8-9EDB-7EB51B6012F9}"/>
                </a:ext>
              </a:extLst>
            </xdr:cNvPr>
            <xdr:cNvSpPr txBox="1"/>
          </xdr:nvSpPr>
          <xdr:spPr>
            <a:xfrm>
              <a:off x="2779395" y="1294447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1</xdr:col>
      <xdr:colOff>160020</xdr:colOff>
      <xdr:row>8</xdr:row>
      <xdr:rowOff>161925</xdr:rowOff>
    </xdr:from>
    <xdr:ext cx="3126882" cy="30123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1D84FA1C-8E8B-4BF1-9008-104EBEA74289}"/>
                </a:ext>
              </a:extLst>
            </xdr:cNvPr>
            <xdr:cNvSpPr txBox="1"/>
          </xdr:nvSpPr>
          <xdr:spPr>
            <a:xfrm>
              <a:off x="1828800" y="209569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2" name="TextBox 1">
              <a:extLst>
                <a:ext uri="{FF2B5EF4-FFF2-40B4-BE49-F238E27FC236}">
                  <a16:creationId xmlns:a16="http://schemas.microsoft.com/office/drawing/2014/main" id="{1D84FA1C-8E8B-4BF1-9008-104EBEA74289}"/>
                </a:ext>
              </a:extLst>
            </xdr:cNvPr>
            <xdr:cNvSpPr txBox="1"/>
          </xdr:nvSpPr>
          <xdr:spPr>
            <a:xfrm>
              <a:off x="1828800" y="20956905"/>
              <a:ext cx="3126882"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𝑅,𝑃,𝑚𝑎𝑥)=[𝑉_𝑆+6(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𝛽∗(𝑇_(𝑃,𝑚𝑎𝑥)−23)</a:t>
              </a:r>
              <a:endParaRPr lang="en-US" sz="1100"/>
            </a:p>
          </xdr:txBody>
        </xdr:sp>
      </mc:Fallback>
    </mc:AlternateContent>
    <xdr:clientData/>
  </xdr:oneCellAnchor>
  <xdr:oneCellAnchor>
    <xdr:from>
      <xdr:col>1</xdr:col>
      <xdr:colOff>184785</xdr:colOff>
      <xdr:row>10</xdr:row>
      <xdr:rowOff>179070</xdr:rowOff>
    </xdr:from>
    <xdr:ext cx="3708323" cy="301236"/>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6B19A3FA-0B85-4C5E-82E4-E31B7E60EB07}"/>
                </a:ext>
              </a:extLst>
            </xdr:cNvPr>
            <xdr:cNvSpPr txBox="1"/>
          </xdr:nvSpPr>
          <xdr:spPr>
            <a:xfrm>
              <a:off x="1849755" y="2177986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3" name="TextBox 2">
              <a:extLst>
                <a:ext uri="{FF2B5EF4-FFF2-40B4-BE49-F238E27FC236}">
                  <a16:creationId xmlns:a16="http://schemas.microsoft.com/office/drawing/2014/main" id="{6B19A3FA-0B85-4C5E-82E4-E31B7E60EB07}"/>
                </a:ext>
              </a:extLst>
            </xdr:cNvPr>
            <xdr:cNvSpPr txBox="1"/>
          </xdr:nvSpPr>
          <xdr:spPr>
            <a:xfrm>
              <a:off x="1849755" y="2177986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1</xdr:col>
      <xdr:colOff>167640</xdr:colOff>
      <xdr:row>12</xdr:row>
      <xdr:rowOff>209550</xdr:rowOff>
    </xdr:from>
    <xdr:ext cx="2024913" cy="191078"/>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xmlns="" id="{949C262E-9565-4D36-A4C1-1EDC170FDBF9}"/>
                </a:ext>
              </a:extLst>
            </xdr:cNvPr>
            <xdr:cNvSpPr txBox="1"/>
          </xdr:nvSpPr>
          <xdr:spPr>
            <a:xfrm>
              <a:off x="1838325" y="22618065"/>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949C262E-9565-4D36-A4C1-1EDC170FDBF9}"/>
                </a:ext>
              </a:extLst>
            </xdr:cNvPr>
            <xdr:cNvSpPr txBox="1"/>
          </xdr:nvSpPr>
          <xdr:spPr>
            <a:xfrm>
              <a:off x="1838325" y="22618065"/>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twoCellAnchor editAs="oneCell">
    <xdr:from>
      <xdr:col>2</xdr:col>
      <xdr:colOff>9525</xdr:colOff>
      <xdr:row>0</xdr:row>
      <xdr:rowOff>0</xdr:rowOff>
    </xdr:from>
    <xdr:to>
      <xdr:col>7</xdr:col>
      <xdr:colOff>323441</xdr:colOff>
      <xdr:row>12</xdr:row>
      <xdr:rowOff>419100</xdr:rowOff>
    </xdr:to>
    <xdr:pic>
      <xdr:nvPicPr>
        <xdr:cNvPr id="5" name="Picture 4">
          <a:extLst>
            <a:ext uri="{FF2B5EF4-FFF2-40B4-BE49-F238E27FC236}">
              <a16:creationId xmlns:a16="http://schemas.microsoft.com/office/drawing/2014/main" xmlns="" id="{59DBBD67-7C00-4DA6-80F7-699539B98B22}"/>
            </a:ext>
          </a:extLst>
        </xdr:cNvPr>
        <xdr:cNvPicPr>
          <a:picLocks noChangeAspect="1"/>
        </xdr:cNvPicPr>
      </xdr:nvPicPr>
      <xdr:blipFill>
        <a:blip xmlns:r="http://schemas.openxmlformats.org/officeDocument/2006/relationships" r:embed="rId1"/>
        <a:stretch>
          <a:fillRect/>
        </a:stretch>
      </xdr:blipFill>
      <xdr:spPr>
        <a:xfrm>
          <a:off x="9810750" y="0"/>
          <a:ext cx="6095591" cy="3848100"/>
        </a:xfrm>
        <a:prstGeom prst="rect">
          <a:avLst/>
        </a:prstGeom>
        <a:ln>
          <a:solidFill>
            <a:sysClr val="windowText" lastClr="000000"/>
          </a:solidFill>
        </a:ln>
      </xdr:spPr>
    </xdr:pic>
    <xdr:clientData/>
  </xdr:twoCellAnchor>
  <xdr:twoCellAnchor>
    <xdr:from>
      <xdr:col>0</xdr:col>
      <xdr:colOff>701714</xdr:colOff>
      <xdr:row>19</xdr:row>
      <xdr:rowOff>87519</xdr:rowOff>
    </xdr:from>
    <xdr:to>
      <xdr:col>0</xdr:col>
      <xdr:colOff>1192868</xdr:colOff>
      <xdr:row>19</xdr:row>
      <xdr:rowOff>297517</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xmlns="" id="{A4B1AFA7-6B2D-4BB1-BC55-C6D761E5439B}"/>
                </a:ext>
              </a:extLst>
            </xdr:cNvPr>
            <xdr:cNvSpPr txBox="1"/>
          </xdr:nvSpPr>
          <xdr:spPr>
            <a:xfrm>
              <a:off x="701714" y="506909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sub>
                    </m:sSub>
                  </m:oMath>
                </m:oMathPara>
              </a14:m>
              <a:endParaRPr lang="en-US" sz="1600" b="0"/>
            </a:p>
          </xdr:txBody>
        </xdr:sp>
      </mc:Choice>
      <mc:Fallback xmlns="">
        <xdr:sp macro="" textlink="">
          <xdr:nvSpPr>
            <xdr:cNvPr id="6" name="TextBox 5">
              <a:extLst>
                <a:ext uri="{FF2B5EF4-FFF2-40B4-BE49-F238E27FC236}">
                  <a16:creationId xmlns:a16="http://schemas.microsoft.com/office/drawing/2014/main" id="{A4B1AFA7-6B2D-4BB1-BC55-C6D761E5439B}"/>
                </a:ext>
              </a:extLst>
            </xdr:cNvPr>
            <xdr:cNvSpPr txBox="1"/>
          </xdr:nvSpPr>
          <xdr:spPr>
            <a:xfrm>
              <a:off x="701714" y="5069094"/>
              <a:ext cx="491154"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𝑉_𝑆</a:t>
              </a:r>
              <a:endParaRPr lang="en-US" sz="1600" b="0"/>
            </a:p>
          </xdr:txBody>
        </xdr:sp>
      </mc:Fallback>
    </mc:AlternateContent>
    <xdr:clientData/>
  </xdr:twoCellAnchor>
  <xdr:twoCellAnchor>
    <xdr:from>
      <xdr:col>0</xdr:col>
      <xdr:colOff>692189</xdr:colOff>
      <xdr:row>20</xdr:row>
      <xdr:rowOff>68469</xdr:rowOff>
    </xdr:from>
    <xdr:to>
      <xdr:col>0</xdr:col>
      <xdr:colOff>1192868</xdr:colOff>
      <xdr:row>20</xdr:row>
      <xdr:rowOff>278467</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495A8A4B-C35A-4027-88DE-C3E68DE8F0E8}"/>
                </a:ext>
              </a:extLst>
            </xdr:cNvPr>
            <xdr:cNvSpPr txBox="1"/>
          </xdr:nvSpPr>
          <xdr:spPr>
            <a:xfrm>
              <a:off x="692189" y="54310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7" name="TextBox 6">
              <a:extLst>
                <a:ext uri="{FF2B5EF4-FFF2-40B4-BE49-F238E27FC236}">
                  <a16:creationId xmlns:a16="http://schemas.microsoft.com/office/drawing/2014/main" id="{495A8A4B-C35A-4027-88DE-C3E68DE8F0E8}"/>
                </a:ext>
              </a:extLst>
            </xdr:cNvPr>
            <xdr:cNvSpPr txBox="1"/>
          </xdr:nvSpPr>
          <xdr:spPr>
            <a:xfrm>
              <a:off x="692189" y="5431044"/>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0</xdr:col>
      <xdr:colOff>730289</xdr:colOff>
      <xdr:row>21</xdr:row>
      <xdr:rowOff>79899</xdr:rowOff>
    </xdr:from>
    <xdr:to>
      <xdr:col>0</xdr:col>
      <xdr:colOff>1219538</xdr:colOff>
      <xdr:row>21</xdr:row>
      <xdr:rowOff>274657</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DADD3FED-DC7F-41C2-A6FF-9AD154924C9B}"/>
                </a:ext>
              </a:extLst>
            </xdr:cNvPr>
            <xdr:cNvSpPr txBox="1"/>
          </xdr:nvSpPr>
          <xdr:spPr>
            <a:xfrm>
              <a:off x="730289" y="58234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8" name="TextBox 7">
              <a:extLst>
                <a:ext uri="{FF2B5EF4-FFF2-40B4-BE49-F238E27FC236}">
                  <a16:creationId xmlns:a16="http://schemas.microsoft.com/office/drawing/2014/main" id="{DADD3FED-DC7F-41C2-A6FF-9AD154924C9B}"/>
                </a:ext>
              </a:extLst>
            </xdr:cNvPr>
            <xdr:cNvSpPr txBox="1"/>
          </xdr:nvSpPr>
          <xdr:spPr>
            <a:xfrm>
              <a:off x="730289" y="5823474"/>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𝑇_(𝑃,𝑚𝑎𝑥)</a:t>
              </a:r>
              <a:endParaRPr lang="en-US" sz="1600" b="0"/>
            </a:p>
          </xdr:txBody>
        </xdr:sp>
      </mc:Fallback>
    </mc:AlternateContent>
    <xdr:clientData/>
  </xdr:twoCellAnchor>
  <xdr:twoCellAnchor>
    <xdr:from>
      <xdr:col>0</xdr:col>
      <xdr:colOff>646468</xdr:colOff>
      <xdr:row>18</xdr:row>
      <xdr:rowOff>106569</xdr:rowOff>
    </xdr:from>
    <xdr:to>
      <xdr:col>0</xdr:col>
      <xdr:colOff>1390649</xdr:colOff>
      <xdr:row>18</xdr:row>
      <xdr:rowOff>291465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59E9082A-8E15-43B9-869D-6C8386DD3DA2}"/>
                </a:ext>
              </a:extLst>
            </xdr:cNvPr>
            <xdr:cNvSpPr txBox="1"/>
          </xdr:nvSpPr>
          <xdr:spPr>
            <a:xfrm>
              <a:off x="646468" y="4707144"/>
              <a:ext cx="744181" cy="184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9" name="TextBox 8">
              <a:extLst>
                <a:ext uri="{FF2B5EF4-FFF2-40B4-BE49-F238E27FC236}">
                  <a16:creationId xmlns:a16="http://schemas.microsoft.com/office/drawing/2014/main" id="{59E9082A-8E15-43B9-869D-6C8386DD3DA2}"/>
                </a:ext>
              </a:extLst>
            </xdr:cNvPr>
            <xdr:cNvSpPr txBox="1"/>
          </xdr:nvSpPr>
          <xdr:spPr>
            <a:xfrm>
              <a:off x="646468" y="4707144"/>
              <a:ext cx="744181" cy="184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〗_(𝑅,𝑃,𝑚𝑎𝑥)</a:t>
              </a:r>
              <a:endParaRPr lang="en-US" sz="1600" b="0"/>
            </a:p>
          </xdr:txBody>
        </xdr:sp>
      </mc:Fallback>
    </mc:AlternateContent>
    <xdr:clientData/>
  </xdr:twoCellAnchor>
  <xdr:twoCellAnchor>
    <xdr:from>
      <xdr:col>0</xdr:col>
      <xdr:colOff>589318</xdr:colOff>
      <xdr:row>22</xdr:row>
      <xdr:rowOff>57039</xdr:rowOff>
    </xdr:from>
    <xdr:to>
      <xdr:col>0</xdr:col>
      <xdr:colOff>1333499</xdr:colOff>
      <xdr:row>22</xdr:row>
      <xdr:rowOff>238125</xdr:rowOff>
    </xdr:to>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6718A7C2-71C7-4F33-9111-C42BC46D77F1}"/>
                </a:ext>
              </a:extLst>
            </xdr:cNvPr>
            <xdr:cNvSpPr txBox="1"/>
          </xdr:nvSpPr>
          <xdr:spPr>
            <a:xfrm>
              <a:off x="589318" y="618161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𝑅</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4" name="TextBox 13">
              <a:extLst>
                <a:ext uri="{FF2B5EF4-FFF2-40B4-BE49-F238E27FC236}">
                  <a16:creationId xmlns:a16="http://schemas.microsoft.com/office/drawing/2014/main" id="{6718A7C2-71C7-4F33-9111-C42BC46D77F1}"/>
                </a:ext>
              </a:extLst>
            </xdr:cNvPr>
            <xdr:cNvSpPr txBox="1"/>
          </xdr:nvSpPr>
          <xdr:spPr>
            <a:xfrm>
              <a:off x="589318" y="6181614"/>
              <a:ext cx="744181" cy="181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〗_(𝑅,𝐴,𝑚𝑎𝑥)</a:t>
              </a:r>
              <a:endParaRPr lang="en-US" sz="1600" b="0"/>
            </a:p>
          </xdr:txBody>
        </xdr:sp>
      </mc:Fallback>
    </mc:AlternateContent>
    <xdr:clientData/>
  </xdr:twoCellAnchor>
  <xdr:twoCellAnchor>
    <xdr:from>
      <xdr:col>0</xdr:col>
      <xdr:colOff>705524</xdr:colOff>
      <xdr:row>23</xdr:row>
      <xdr:rowOff>79899</xdr:rowOff>
    </xdr:from>
    <xdr:to>
      <xdr:col>0</xdr:col>
      <xdr:colOff>1196678</xdr:colOff>
      <xdr:row>23</xdr:row>
      <xdr:rowOff>282277</xdr:rowOff>
    </xdr:to>
    <mc:AlternateContent xmlns:mc="http://schemas.openxmlformats.org/markup-compatibility/2006" xmlns:a14="http://schemas.microsoft.com/office/drawing/2010/main">
      <mc:Choice Requires="a14">
        <xdr:sp macro="" textlink="">
          <xdr:nvSpPr>
            <xdr:cNvPr id="12" name="TextBox 14">
              <a:extLst>
                <a:ext uri="{FF2B5EF4-FFF2-40B4-BE49-F238E27FC236}">
                  <a16:creationId xmlns:a16="http://schemas.microsoft.com/office/drawing/2014/main" xmlns="" id="{523A99BA-C047-4F98-A095-40950A438242}"/>
                </a:ext>
              </a:extLst>
            </xdr:cNvPr>
            <xdr:cNvSpPr txBox="1"/>
          </xdr:nvSpPr>
          <xdr:spPr>
            <a:xfrm>
              <a:off x="705524" y="6585474"/>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sub>
                    </m:sSub>
                  </m:oMath>
                </m:oMathPara>
              </a14:m>
              <a:endParaRPr lang="en-US" sz="1600" b="0"/>
            </a:p>
          </xdr:txBody>
        </xdr:sp>
      </mc:Choice>
      <mc:Fallback xmlns="">
        <xdr:sp macro="" textlink="">
          <xdr:nvSpPr>
            <xdr:cNvPr id="15" name="TextBox 14">
              <a:extLst>
                <a:ext uri="{FF2B5EF4-FFF2-40B4-BE49-F238E27FC236}">
                  <a16:creationId xmlns:a16="http://schemas.microsoft.com/office/drawing/2014/main" id="{523A99BA-C047-4F98-A095-40950A438242}"/>
                </a:ext>
              </a:extLst>
            </xdr:cNvPr>
            <xdr:cNvSpPr txBox="1"/>
          </xdr:nvSpPr>
          <xdr:spPr>
            <a:xfrm>
              <a:off x="705524" y="6585474"/>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𝑉_𝑇</a:t>
              </a:r>
              <a:endParaRPr lang="en-US" sz="1600" b="0"/>
            </a:p>
          </xdr:txBody>
        </xdr:sp>
      </mc:Fallback>
    </mc:AlternateContent>
    <xdr:clientData/>
  </xdr:twoCellAnchor>
  <xdr:twoCellAnchor>
    <xdr:from>
      <xdr:col>0</xdr:col>
      <xdr:colOff>692189</xdr:colOff>
      <xdr:row>24</xdr:row>
      <xdr:rowOff>60849</xdr:rowOff>
    </xdr:from>
    <xdr:to>
      <xdr:col>0</xdr:col>
      <xdr:colOff>1190963</xdr:colOff>
      <xdr:row>24</xdr:row>
      <xdr:rowOff>263227</xdr:rowOff>
    </xdr:to>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40B859FB-0DBD-4EDA-B0E1-989B3836AD73}"/>
                </a:ext>
              </a:extLst>
            </xdr:cNvPr>
            <xdr:cNvSpPr txBox="1"/>
          </xdr:nvSpPr>
          <xdr:spPr>
            <a:xfrm>
              <a:off x="692189" y="6947424"/>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16" name="TextBox 15">
              <a:extLst>
                <a:ext uri="{FF2B5EF4-FFF2-40B4-BE49-F238E27FC236}">
                  <a16:creationId xmlns:a16="http://schemas.microsoft.com/office/drawing/2014/main" id="{40B859FB-0DBD-4EDA-B0E1-989B3836AD73}"/>
                </a:ext>
              </a:extLst>
            </xdr:cNvPr>
            <xdr:cNvSpPr txBox="1"/>
          </xdr:nvSpPr>
          <xdr:spPr>
            <a:xfrm>
              <a:off x="692189" y="6947424"/>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655994</xdr:colOff>
      <xdr:row>25</xdr:row>
      <xdr:rowOff>70374</xdr:rowOff>
    </xdr:from>
    <xdr:to>
      <xdr:col>0</xdr:col>
      <xdr:colOff>1141433</xdr:colOff>
      <xdr:row>25</xdr:row>
      <xdr:rowOff>268942</xdr:rowOff>
    </xdr:to>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34775732-8ED4-4111-9611-F3556AB27019}"/>
                </a:ext>
              </a:extLst>
            </xdr:cNvPr>
            <xdr:cNvSpPr txBox="1"/>
          </xdr:nvSpPr>
          <xdr:spPr>
            <a:xfrm>
              <a:off x="655994" y="7337949"/>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𝑚𝑎𝑥</m:t>
                        </m:r>
                      </m:sub>
                    </m:sSub>
                  </m:oMath>
                </m:oMathPara>
              </a14:m>
              <a:endParaRPr lang="en-US" sz="1600" b="0"/>
            </a:p>
          </xdr:txBody>
        </xdr:sp>
      </mc:Choice>
      <mc:Fallback xmlns="">
        <xdr:sp macro="" textlink="">
          <xdr:nvSpPr>
            <xdr:cNvPr id="17" name="TextBox 16">
              <a:extLst>
                <a:ext uri="{FF2B5EF4-FFF2-40B4-BE49-F238E27FC236}">
                  <a16:creationId xmlns:a16="http://schemas.microsoft.com/office/drawing/2014/main" id="{34775732-8ED4-4111-9611-F3556AB27019}"/>
                </a:ext>
              </a:extLst>
            </xdr:cNvPr>
            <xdr:cNvSpPr txBox="1"/>
          </xdr:nvSpPr>
          <xdr:spPr>
            <a:xfrm>
              <a:off x="655994" y="7337949"/>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𝑇_(𝐴,𝑚𝑎𝑥)</a:t>
              </a:r>
              <a:endParaRPr lang="en-US" sz="1600" b="0"/>
            </a:p>
          </xdr:txBody>
        </xdr:sp>
      </mc:Fallback>
    </mc:AlternateContent>
    <xdr:clientData/>
  </xdr:twoCellAnchor>
  <xdr:twoCellAnchor>
    <xdr:from>
      <xdr:col>0</xdr:col>
      <xdr:colOff>648374</xdr:colOff>
      <xdr:row>26</xdr:row>
      <xdr:rowOff>70374</xdr:rowOff>
    </xdr:from>
    <xdr:to>
      <xdr:col>0</xdr:col>
      <xdr:colOff>1139528</xdr:colOff>
      <xdr:row>26</xdr:row>
      <xdr:rowOff>272752</xdr:rowOff>
    </xdr:to>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FF513232-5630-48FC-B68D-654F2D5CBA65}"/>
                </a:ext>
              </a:extLst>
            </xdr:cNvPr>
            <xdr:cNvSpPr txBox="1"/>
          </xdr:nvSpPr>
          <xdr:spPr>
            <a:xfrm>
              <a:off x="648374" y="7718949"/>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𝐻</m:t>
                        </m:r>
                      </m:sub>
                    </m:sSub>
                  </m:oMath>
                </m:oMathPara>
              </a14:m>
              <a:endParaRPr lang="en-US" sz="1600" b="0"/>
            </a:p>
          </xdr:txBody>
        </xdr:sp>
      </mc:Choice>
      <mc:Fallback xmlns="">
        <xdr:sp macro="" textlink="">
          <xdr:nvSpPr>
            <xdr:cNvPr id="18" name="TextBox 17">
              <a:extLst>
                <a:ext uri="{FF2B5EF4-FFF2-40B4-BE49-F238E27FC236}">
                  <a16:creationId xmlns:a16="http://schemas.microsoft.com/office/drawing/2014/main" id="{FF513232-5630-48FC-B68D-654F2D5CBA65}"/>
                </a:ext>
              </a:extLst>
            </xdr:cNvPr>
            <xdr:cNvSpPr txBox="1"/>
          </xdr:nvSpPr>
          <xdr:spPr>
            <a:xfrm>
              <a:off x="648374" y="7718949"/>
              <a:ext cx="49115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𝑉_𝐻</a:t>
              </a:r>
              <a:endParaRPr lang="en-US" sz="1600" b="0"/>
            </a:p>
          </xdr:txBody>
        </xdr:sp>
      </mc:Fallback>
    </mc:AlternateContent>
    <xdr:clientData/>
  </xdr:twoCellAnchor>
  <xdr:twoCellAnchor>
    <xdr:from>
      <xdr:col>0</xdr:col>
      <xdr:colOff>675860</xdr:colOff>
      <xdr:row>27</xdr:row>
      <xdr:rowOff>119360</xdr:rowOff>
    </xdr:from>
    <xdr:to>
      <xdr:col>0</xdr:col>
      <xdr:colOff>1165109</xdr:colOff>
      <xdr:row>27</xdr:row>
      <xdr:rowOff>314118</xdr:rowOff>
    </xdr:to>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0443AFED-784D-4478-AE42-04AC027A2E3E}"/>
                </a:ext>
              </a:extLst>
            </xdr:cNvPr>
            <xdr:cNvSpPr txBox="1"/>
          </xdr:nvSpPr>
          <xdr:spPr>
            <a:xfrm>
              <a:off x="675860" y="8218331"/>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𝛽</m:t>
                    </m:r>
                  </m:oMath>
                </m:oMathPara>
              </a14:m>
              <a:endParaRPr lang="en-US" sz="1600" b="0"/>
            </a:p>
          </xdr:txBody>
        </xdr:sp>
      </mc:Choice>
      <mc:Fallback xmlns="">
        <xdr:sp macro="" textlink="">
          <xdr:nvSpPr>
            <xdr:cNvPr id="22" name="TextBox 21">
              <a:extLst>
                <a:ext uri="{FF2B5EF4-FFF2-40B4-BE49-F238E27FC236}">
                  <a16:creationId xmlns:a16="http://schemas.microsoft.com/office/drawing/2014/main" id="{0443AFED-784D-4478-AE42-04AC027A2E3E}"/>
                </a:ext>
              </a:extLst>
            </xdr:cNvPr>
            <xdr:cNvSpPr txBox="1"/>
          </xdr:nvSpPr>
          <xdr:spPr>
            <a:xfrm>
              <a:off x="675860" y="8218331"/>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𝛽</a:t>
              </a:r>
              <a:endParaRPr lang="en-US" sz="1600" b="0"/>
            </a:p>
          </xdr:txBody>
        </xdr:sp>
      </mc:Fallback>
    </mc:AlternateContent>
    <xdr:clientData/>
  </xdr:twoCellAnchor>
  <xdr:twoCellAnchor>
    <xdr:from>
      <xdr:col>0</xdr:col>
      <xdr:colOff>0</xdr:colOff>
      <xdr:row>37</xdr:row>
      <xdr:rowOff>68580</xdr:rowOff>
    </xdr:from>
    <xdr:to>
      <xdr:col>0</xdr:col>
      <xdr:colOff>498774</xdr:colOff>
      <xdr:row>37</xdr:row>
      <xdr:rowOff>270958</xdr:rowOff>
    </xdr:to>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13083A6D-F84D-4F71-98C0-4BA3C9A2B0EF}"/>
                </a:ext>
              </a:extLst>
            </xdr:cNvPr>
            <xdr:cNvSpPr txBox="1"/>
          </xdr:nvSpPr>
          <xdr:spPr>
            <a:xfrm>
              <a:off x="0" y="103632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6" name="TextBox 25">
              <a:extLst>
                <a:ext uri="{FF2B5EF4-FFF2-40B4-BE49-F238E27FC236}">
                  <a16:creationId xmlns:a16="http://schemas.microsoft.com/office/drawing/2014/main" id="{13083A6D-F84D-4F71-98C0-4BA3C9A2B0EF}"/>
                </a:ext>
              </a:extLst>
            </xdr:cNvPr>
            <xdr:cNvSpPr txBox="1"/>
          </xdr:nvSpPr>
          <xdr:spPr>
            <a:xfrm>
              <a:off x="0" y="103632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0</xdr:colOff>
      <xdr:row>36</xdr:row>
      <xdr:rowOff>83820</xdr:rowOff>
    </xdr:from>
    <xdr:to>
      <xdr:col>0</xdr:col>
      <xdr:colOff>498774</xdr:colOff>
      <xdr:row>36</xdr:row>
      <xdr:rowOff>286198</xdr:rowOff>
    </xdr:to>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ECC02D19-1B4E-4B34-BD93-41CA7BD7B6F4}"/>
                </a:ext>
              </a:extLst>
            </xdr:cNvPr>
            <xdr:cNvSpPr txBox="1"/>
          </xdr:nvSpPr>
          <xdr:spPr>
            <a:xfrm>
              <a:off x="0" y="999744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27" name="TextBox 26">
              <a:extLst>
                <a:ext uri="{FF2B5EF4-FFF2-40B4-BE49-F238E27FC236}">
                  <a16:creationId xmlns:a16="http://schemas.microsoft.com/office/drawing/2014/main" id="{ECC02D19-1B4E-4B34-BD93-41CA7BD7B6F4}"/>
                </a:ext>
              </a:extLst>
            </xdr:cNvPr>
            <xdr:cNvSpPr txBox="1"/>
          </xdr:nvSpPr>
          <xdr:spPr>
            <a:xfrm>
              <a:off x="0" y="999744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twoCellAnchor>
    <xdr:from>
      <xdr:col>0</xdr:col>
      <xdr:colOff>0</xdr:colOff>
      <xdr:row>39</xdr:row>
      <xdr:rowOff>234476</xdr:rowOff>
    </xdr:from>
    <xdr:to>
      <xdr:col>0</xdr:col>
      <xdr:colOff>487344</xdr:colOff>
      <xdr:row>41</xdr:row>
      <xdr:rowOff>67284</xdr:rowOff>
    </xdr:to>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000F1FC6-2537-4584-8A4D-2FE1528B35A2}"/>
                </a:ext>
              </a:extLst>
            </xdr:cNvPr>
            <xdr:cNvSpPr txBox="1"/>
          </xdr:nvSpPr>
          <xdr:spPr>
            <a:xfrm>
              <a:off x="0" y="10873901"/>
              <a:ext cx="487344" cy="5948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𝛽</m:t>
                    </m:r>
                  </m:oMath>
                </m:oMathPara>
              </a14:m>
              <a:endParaRPr lang="en-US" sz="1600" b="0"/>
            </a:p>
          </xdr:txBody>
        </xdr:sp>
      </mc:Choice>
      <mc:Fallback xmlns="">
        <xdr:sp macro="" textlink="">
          <xdr:nvSpPr>
            <xdr:cNvPr id="30" name="TextBox 29">
              <a:extLst>
                <a:ext uri="{FF2B5EF4-FFF2-40B4-BE49-F238E27FC236}">
                  <a16:creationId xmlns:a16="http://schemas.microsoft.com/office/drawing/2014/main" id="{000F1FC6-2537-4584-8A4D-2FE1528B35A2}"/>
                </a:ext>
              </a:extLst>
            </xdr:cNvPr>
            <xdr:cNvSpPr txBox="1"/>
          </xdr:nvSpPr>
          <xdr:spPr>
            <a:xfrm>
              <a:off x="0" y="10873901"/>
              <a:ext cx="487344" cy="5948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𝛽</a:t>
              </a:r>
              <a:endParaRPr lang="en-US" sz="1600" b="0"/>
            </a:p>
          </xdr:txBody>
        </xdr:sp>
      </mc:Fallback>
    </mc:AlternateContent>
    <xdr:clientData/>
  </xdr:twoCellAnchor>
  <xdr:twoCellAnchor>
    <xdr:from>
      <xdr:col>0</xdr:col>
      <xdr:colOff>0</xdr:colOff>
      <xdr:row>32</xdr:row>
      <xdr:rowOff>70374</xdr:rowOff>
    </xdr:from>
    <xdr:to>
      <xdr:col>0</xdr:col>
      <xdr:colOff>504489</xdr:colOff>
      <xdr:row>34</xdr:row>
      <xdr:rowOff>293707</xdr:rowOff>
    </xdr:to>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xmlns="" id="{B853A1E0-888E-40CB-ACD9-4D45B8617B77}"/>
                </a:ext>
              </a:extLst>
            </xdr:cNvPr>
            <xdr:cNvSpPr txBox="1"/>
          </xdr:nvSpPr>
          <xdr:spPr>
            <a:xfrm>
              <a:off x="0" y="9766824"/>
              <a:ext cx="504489" cy="985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1" name="TextBox 30">
              <a:extLst>
                <a:ext uri="{FF2B5EF4-FFF2-40B4-BE49-F238E27FC236}">
                  <a16:creationId xmlns:a16="http://schemas.microsoft.com/office/drawing/2014/main" id="{B853A1E0-888E-40CB-ACD9-4D45B8617B77}"/>
                </a:ext>
              </a:extLst>
            </xdr:cNvPr>
            <xdr:cNvSpPr txBox="1"/>
          </xdr:nvSpPr>
          <xdr:spPr>
            <a:xfrm>
              <a:off x="0" y="9766824"/>
              <a:ext cx="504489" cy="9853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oneCellAnchor>
    <xdr:from>
      <xdr:col>1</xdr:col>
      <xdr:colOff>381000</xdr:colOff>
      <xdr:row>43</xdr:row>
      <xdr:rowOff>123825</xdr:rowOff>
    </xdr:from>
    <xdr:ext cx="3708323" cy="301236"/>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C5D87909-E9BF-4938-B7D7-EC45CF89671C}"/>
                </a:ext>
              </a:extLst>
            </xdr:cNvPr>
            <xdr:cNvSpPr txBox="1"/>
          </xdr:nvSpPr>
          <xdr:spPr>
            <a:xfrm>
              <a:off x="2486025" y="1345882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𝐷</m:t>
                                </m:r>
                              </m:e>
                              <m:sub>
                                <m:r>
                                  <a:rPr lang="en-US" sz="1100" b="0" i="1">
                                    <a:latin typeface="Cambria Math" panose="02040503050406030204" pitchFamily="18" charset="0"/>
                                  </a:rPr>
                                  <m:t>𝑐𝑎𝑝</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𝑚𝑎𝑥</m:t>
                            </m:r>
                          </m:sub>
                        </m:sSub>
                        <m:r>
                          <a:rPr lang="en-US" sz="1100" b="0" i="1">
                            <a:latin typeface="Cambria Math" panose="02040503050406030204" pitchFamily="18" charset="0"/>
                            <a:ea typeface="Cambria Math" panose="02040503050406030204" pitchFamily="18" charset="0"/>
                          </a:rPr>
                          <m:t>−23</m:t>
                        </m:r>
                      </m:e>
                    </m:d>
                  </m:oMath>
                </m:oMathPara>
              </a14:m>
              <a:endParaRPr lang="en-US" sz="1100"/>
            </a:p>
          </xdr:txBody>
        </xdr:sp>
      </mc:Choice>
      <mc:Fallback xmlns="">
        <xdr:sp macro="" textlink="">
          <xdr:nvSpPr>
            <xdr:cNvPr id="32" name="TextBox 31">
              <a:extLst>
                <a:ext uri="{FF2B5EF4-FFF2-40B4-BE49-F238E27FC236}">
                  <a16:creationId xmlns:a16="http://schemas.microsoft.com/office/drawing/2014/main" id="{C5D87909-E9BF-4938-B7D7-EC45CF89671C}"/>
                </a:ext>
              </a:extLst>
            </xdr:cNvPr>
            <xdr:cNvSpPr txBox="1"/>
          </xdr:nvSpPr>
          <xdr:spPr>
            <a:xfrm>
              <a:off x="2486025" y="13458825"/>
              <a:ext cx="370832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𝑅,𝐴,𝑚𝑎𝑥)=[𝑉_𝑇+(𝐿_𝑐𝑎𝑝−6)(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〖〖(𝐷〗_𝑐𝑎𝑝)〗^2 ]∗</a:t>
              </a:r>
              <a:r>
                <a:rPr lang="en-US" sz="1100" b="0" i="0">
                  <a:latin typeface="Cambria Math" panose="02040503050406030204" pitchFamily="18" charset="0"/>
                  <a:ea typeface="Cambria Math" panose="02040503050406030204" pitchFamily="18" charset="0"/>
                </a:rPr>
                <a:t>𝛽∗(𝑇_(𝐴,𝑚𝑎𝑥)−23)</a:t>
              </a:r>
              <a:endParaRPr lang="en-US" sz="1100"/>
            </a:p>
          </xdr:txBody>
        </xdr:sp>
      </mc:Fallback>
    </mc:AlternateContent>
    <xdr:clientData/>
  </xdr:oneCellAnchor>
  <xdr:oneCellAnchor>
    <xdr:from>
      <xdr:col>1</xdr:col>
      <xdr:colOff>1243965</xdr:colOff>
      <xdr:row>44</xdr:row>
      <xdr:rowOff>190500</xdr:rowOff>
    </xdr:from>
    <xdr:ext cx="2024913" cy="191078"/>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AB744E32-8604-489B-ACD8-E1E9B11A5171}"/>
                </a:ext>
              </a:extLst>
            </xdr:cNvPr>
            <xdr:cNvSpPr txBox="1"/>
          </xdr:nvSpPr>
          <xdr:spPr>
            <a:xfrm>
              <a:off x="3348990" y="1415415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𝐼𝑓</m:t>
                    </m:r>
                    <m:r>
                      <a:rPr lang="en-US" sz="1100" b="0" i="1">
                        <a:latin typeface="Cambria Math" panose="02040503050406030204" pitchFamily="18" charset="0"/>
                      </a:rPr>
                      <m:t> </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𝑅</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𝑚𝑎𝑥</m:t>
                            </m:r>
                          </m:sub>
                        </m:sSub>
                      </m:e>
                    </m:d>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𝐻</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AB744E32-8604-489B-ACD8-E1E9B11A5171}"/>
                </a:ext>
              </a:extLst>
            </xdr:cNvPr>
            <xdr:cNvSpPr txBox="1"/>
          </xdr:nvSpPr>
          <xdr:spPr>
            <a:xfrm>
              <a:off x="3348990" y="14154150"/>
              <a:ext cx="2024913"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𝐼𝑓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𝑅,𝑃,𝑚𝑎𝑥)+〖</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𝑅,𝐴,𝑚𝑎𝑥) |</a:t>
              </a:r>
              <a:r>
                <a:rPr lang="en-US" sz="1100" b="0" i="0">
                  <a:latin typeface="Cambria Math" panose="02040503050406030204" pitchFamily="18" charset="0"/>
                  <a:ea typeface="Cambria Math" panose="02040503050406030204" pitchFamily="18" charset="0"/>
                </a:rPr>
                <a:t>≥〖∆𝑉〗_𝐻</a:t>
              </a:r>
              <a:endParaRPr lang="en-US" sz="1100"/>
            </a:p>
          </xdr:txBody>
        </xdr:sp>
      </mc:Fallback>
    </mc:AlternateContent>
    <xdr:clientData/>
  </xdr:oneCellAnchor>
</xdr:wsDr>
</file>

<file path=xl/drawings/drawing21.xml><?xml version="1.0" encoding="utf-8"?>
<xdr:wsDr xmlns:xdr="http://schemas.openxmlformats.org/drawingml/2006/spreadsheetDrawing" xmlns:a="http://schemas.openxmlformats.org/drawingml/2006/main">
  <xdr:oneCellAnchor>
    <xdr:from>
      <xdr:col>1</xdr:col>
      <xdr:colOff>125730</xdr:colOff>
      <xdr:row>2</xdr:row>
      <xdr:rowOff>137160</xdr:rowOff>
    </xdr:from>
    <xdr:ext cx="1196340" cy="28667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5AF3F9CB-345A-4AC8-9B34-9B77EB231541}"/>
                </a:ext>
              </a:extLst>
            </xdr:cNvPr>
            <xdr:cNvSpPr txBox="1"/>
          </xdr:nvSpPr>
          <xdr:spPr>
            <a:xfrm>
              <a:off x="1794510" y="237134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a:rPr lang="en-US" sz="1100" b="0" i="1">
                        <a:solidFill>
                          <a:schemeClr val="tx1"/>
                        </a:solidFill>
                        <a:effectLst/>
                        <a:latin typeface="Cambria Math" panose="02040503050406030204" pitchFamily="18" charset="0"/>
                        <a:ea typeface="Cambria Math" panose="02040503050406030204" pitchFamily="18" charset="0"/>
                        <a:cs typeface="+mn-cs"/>
                      </a:rPr>
                      <m:t>𝑆𝑃</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𝑇𝑆𝐸</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𝑃𝐵</m:t>
                    </m:r>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2" name="TextBox 1">
              <a:extLst>
                <a:ext uri="{FF2B5EF4-FFF2-40B4-BE49-F238E27FC236}">
                  <a16:creationId xmlns:a16="http://schemas.microsoft.com/office/drawing/2014/main" id="{5AF3F9CB-345A-4AC8-9B34-9B77EB231541}"/>
                </a:ext>
              </a:extLst>
            </xdr:cNvPr>
            <xdr:cNvSpPr txBox="1"/>
          </xdr:nvSpPr>
          <xdr:spPr>
            <a:xfrm>
              <a:off x="1794510" y="237134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𝑆𝑃=𝑇𝑆𝐸∓𝑃𝐵</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179070</xdr:colOff>
      <xdr:row>6</xdr:row>
      <xdr:rowOff>154305</xdr:rowOff>
    </xdr:from>
    <xdr:ext cx="1196340" cy="28667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1C317D99-8FA4-4A52-B43C-484C3AC95794}"/>
                </a:ext>
              </a:extLst>
            </xdr:cNvPr>
            <xdr:cNvSpPr txBox="1"/>
          </xdr:nvSpPr>
          <xdr:spPr>
            <a:xfrm>
              <a:off x="1847850" y="2536126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3" name="TextBox 2">
              <a:extLst>
                <a:ext uri="{FF2B5EF4-FFF2-40B4-BE49-F238E27FC236}">
                  <a16:creationId xmlns:a16="http://schemas.microsoft.com/office/drawing/2014/main" id="{1C317D99-8FA4-4A52-B43C-484C3AC95794}"/>
                </a:ext>
              </a:extLst>
            </xdr:cNvPr>
            <xdr:cNvSpPr txBox="1"/>
          </xdr:nvSpPr>
          <xdr:spPr>
            <a:xfrm>
              <a:off x="1847850" y="25361265"/>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1</xdr:col>
      <xdr:colOff>180975</xdr:colOff>
      <xdr:row>8</xdr:row>
      <xdr:rowOff>186690</xdr:rowOff>
    </xdr:from>
    <xdr:ext cx="2699522" cy="17536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xmlns="" id="{4F6CD28F-ED9E-435C-B34D-AB3FADD6E26F}"/>
                </a:ext>
              </a:extLst>
            </xdr:cNvPr>
            <xdr:cNvSpPr txBox="1"/>
          </xdr:nvSpPr>
          <xdr:spPr>
            <a:xfrm>
              <a:off x="1224915" y="299847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4" name="TextBox 3">
              <a:extLst>
                <a:ext uri="{FF2B5EF4-FFF2-40B4-BE49-F238E27FC236}">
                  <a16:creationId xmlns:a16="http://schemas.microsoft.com/office/drawing/2014/main" id="{4F6CD28F-ED9E-435C-B34D-AB3FADD6E26F}"/>
                </a:ext>
              </a:extLst>
            </xdr:cNvPr>
            <xdr:cNvSpPr txBox="1"/>
          </xdr:nvSpPr>
          <xdr:spPr>
            <a:xfrm>
              <a:off x="1224915" y="299847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 〖+𝑐〗_𝑛𝑜𝑚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1</xdr:col>
      <xdr:colOff>228600</xdr:colOff>
      <xdr:row>10</xdr:row>
      <xdr:rowOff>190500</xdr:rowOff>
    </xdr:from>
    <xdr:ext cx="1115049" cy="176972"/>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22DFC917-3A56-4D22-8901-D80AA43AA8DC}"/>
                </a:ext>
              </a:extLst>
            </xdr:cNvPr>
            <xdr:cNvSpPr txBox="1"/>
          </xdr:nvSpPr>
          <xdr:spPr>
            <a:xfrm>
              <a:off x="1897380" y="2702814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5" name="TextBox 4">
              <a:extLst>
                <a:ext uri="{FF2B5EF4-FFF2-40B4-BE49-F238E27FC236}">
                  <a16:creationId xmlns:a16="http://schemas.microsoft.com/office/drawing/2014/main" id="{22DFC917-3A56-4D22-8901-D80AA43AA8DC}"/>
                </a:ext>
              </a:extLst>
            </xdr:cNvPr>
            <xdr:cNvSpPr txBox="1"/>
          </xdr:nvSpPr>
          <xdr:spPr>
            <a:xfrm>
              <a:off x="1897380" y="2702814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1</xdr:col>
      <xdr:colOff>175260</xdr:colOff>
      <xdr:row>12</xdr:row>
      <xdr:rowOff>163830</xdr:rowOff>
    </xdr:from>
    <xdr:ext cx="2924006" cy="301236"/>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xmlns="" id="{798D4D60-BE5F-441A-BE70-A8B627341937}"/>
                </a:ext>
              </a:extLst>
            </xdr:cNvPr>
            <xdr:cNvSpPr txBox="1"/>
          </xdr:nvSpPr>
          <xdr:spPr>
            <a:xfrm>
              <a:off x="1844040" y="2781681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6" name="TextBox 5">
              <a:extLst>
                <a:ext uri="{FF2B5EF4-FFF2-40B4-BE49-F238E27FC236}">
                  <a16:creationId xmlns:a16="http://schemas.microsoft.com/office/drawing/2014/main" id="{798D4D60-BE5F-441A-BE70-A8B627341937}"/>
                </a:ext>
              </a:extLst>
            </xdr:cNvPr>
            <xdr:cNvSpPr txBox="1"/>
          </xdr:nvSpPr>
          <xdr:spPr>
            <a:xfrm>
              <a:off x="1844040" y="27816810"/>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1</xdr:col>
      <xdr:colOff>87630</xdr:colOff>
      <xdr:row>14</xdr:row>
      <xdr:rowOff>140970</xdr:rowOff>
    </xdr:from>
    <xdr:ext cx="3552383" cy="301236"/>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6B50893E-19BC-41A6-A187-F5F002E33106}"/>
                </a:ext>
              </a:extLst>
            </xdr:cNvPr>
            <xdr:cNvSpPr txBox="1"/>
          </xdr:nvSpPr>
          <xdr:spPr>
            <a:xfrm>
              <a:off x="1756410" y="2860929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7" name="TextBox 6">
              <a:extLst>
                <a:ext uri="{FF2B5EF4-FFF2-40B4-BE49-F238E27FC236}">
                  <a16:creationId xmlns:a16="http://schemas.microsoft.com/office/drawing/2014/main" id="{6B50893E-19BC-41A6-A187-F5F002E33106}"/>
                </a:ext>
              </a:extLst>
            </xdr:cNvPr>
            <xdr:cNvSpPr txBox="1"/>
          </xdr:nvSpPr>
          <xdr:spPr>
            <a:xfrm>
              <a:off x="1756410" y="2860929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1</xdr:col>
      <xdr:colOff>209550</xdr:colOff>
      <xdr:row>16</xdr:row>
      <xdr:rowOff>209550</xdr:rowOff>
    </xdr:from>
    <xdr:ext cx="1392432" cy="17222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A21D4892-C84B-400F-9874-1F115EE62FBB}"/>
                </a:ext>
              </a:extLst>
            </xdr:cNvPr>
            <xdr:cNvSpPr txBox="1"/>
          </xdr:nvSpPr>
          <xdr:spPr>
            <a:xfrm>
              <a:off x="1878330" y="2949321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A21D4892-C84B-400F-9874-1F115EE62FBB}"/>
                </a:ext>
              </a:extLst>
            </xdr:cNvPr>
            <xdr:cNvSpPr txBox="1"/>
          </xdr:nvSpPr>
          <xdr:spPr>
            <a:xfrm>
              <a:off x="1878330" y="2949321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1</xdr:col>
      <xdr:colOff>268605</xdr:colOff>
      <xdr:row>18</xdr:row>
      <xdr:rowOff>226695</xdr:rowOff>
    </xdr:from>
    <xdr:ext cx="3186450" cy="176972"/>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324D7568-08A2-4A5D-93EB-81A58D146EEF}"/>
                </a:ext>
              </a:extLst>
            </xdr:cNvPr>
            <xdr:cNvSpPr txBox="1"/>
          </xdr:nvSpPr>
          <xdr:spPr>
            <a:xfrm>
              <a:off x="1937385" y="3032569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9" name="TextBox 8">
              <a:extLst>
                <a:ext uri="{FF2B5EF4-FFF2-40B4-BE49-F238E27FC236}">
                  <a16:creationId xmlns:a16="http://schemas.microsoft.com/office/drawing/2014/main" id="{324D7568-08A2-4A5D-93EB-81A58D146EEF}"/>
                </a:ext>
              </a:extLst>
            </xdr:cNvPr>
            <xdr:cNvSpPr txBox="1"/>
          </xdr:nvSpPr>
          <xdr:spPr>
            <a:xfrm>
              <a:off x="1937385" y="30325695"/>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1</xdr:col>
      <xdr:colOff>226695</xdr:colOff>
      <xdr:row>20</xdr:row>
      <xdr:rowOff>198120</xdr:rowOff>
    </xdr:from>
    <xdr:ext cx="3126432" cy="176972"/>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1C23293F-74E5-4F67-91D3-081984895F41}"/>
                </a:ext>
              </a:extLst>
            </xdr:cNvPr>
            <xdr:cNvSpPr txBox="1"/>
          </xdr:nvSpPr>
          <xdr:spPr>
            <a:xfrm>
              <a:off x="1895475" y="3111246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10" name="TextBox 9">
              <a:extLst>
                <a:ext uri="{FF2B5EF4-FFF2-40B4-BE49-F238E27FC236}">
                  <a16:creationId xmlns:a16="http://schemas.microsoft.com/office/drawing/2014/main" id="{1C23293F-74E5-4F67-91D3-081984895F41}"/>
                </a:ext>
              </a:extLst>
            </xdr:cNvPr>
            <xdr:cNvSpPr txBox="1"/>
          </xdr:nvSpPr>
          <xdr:spPr>
            <a:xfrm>
              <a:off x="1895475" y="3111246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1</xdr:col>
      <xdr:colOff>247650</xdr:colOff>
      <xdr:row>22</xdr:row>
      <xdr:rowOff>127635</xdr:rowOff>
    </xdr:from>
    <xdr:ext cx="2497800" cy="344453"/>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DF4BE591-651D-4DB1-9F22-DEAD4F38D88F}"/>
                </a:ext>
              </a:extLst>
            </xdr:cNvPr>
            <xdr:cNvSpPr txBox="1"/>
          </xdr:nvSpPr>
          <xdr:spPr>
            <a:xfrm>
              <a:off x="1916430" y="3185731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1" name="TextBox 10">
              <a:extLst>
                <a:ext uri="{FF2B5EF4-FFF2-40B4-BE49-F238E27FC236}">
                  <a16:creationId xmlns:a16="http://schemas.microsoft.com/office/drawing/2014/main" id="{DF4BE591-651D-4DB1-9F22-DEAD4F38D88F}"/>
                </a:ext>
              </a:extLst>
            </xdr:cNvPr>
            <xdr:cNvSpPr txBox="1"/>
          </xdr:nvSpPr>
          <xdr:spPr>
            <a:xfrm>
              <a:off x="1916430" y="31857315"/>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1</xdr:col>
      <xdr:colOff>228600</xdr:colOff>
      <xdr:row>24</xdr:row>
      <xdr:rowOff>129540</xdr:rowOff>
    </xdr:from>
    <xdr:ext cx="1955664" cy="344453"/>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9A80970A-FE49-4ED9-9FD0-DBDA7F1929B4}"/>
                </a:ext>
              </a:extLst>
            </xdr:cNvPr>
            <xdr:cNvSpPr txBox="1"/>
          </xdr:nvSpPr>
          <xdr:spPr>
            <a:xfrm>
              <a:off x="1897380" y="3267456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2" name="TextBox 11">
              <a:extLst>
                <a:ext uri="{FF2B5EF4-FFF2-40B4-BE49-F238E27FC236}">
                  <a16:creationId xmlns:a16="http://schemas.microsoft.com/office/drawing/2014/main" id="{9A80970A-FE49-4ED9-9FD0-DBDA7F1929B4}"/>
                </a:ext>
              </a:extLst>
            </xdr:cNvPr>
            <xdr:cNvSpPr txBox="1"/>
          </xdr:nvSpPr>
          <xdr:spPr>
            <a:xfrm>
              <a:off x="1897380" y="3267456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1</xdr:col>
      <xdr:colOff>219075</xdr:colOff>
      <xdr:row>4</xdr:row>
      <xdr:rowOff>196215</xdr:rowOff>
    </xdr:from>
    <xdr:ext cx="1168397"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A822400A-7982-40C7-B35D-594A4291DCC2}"/>
                </a:ext>
              </a:extLst>
            </xdr:cNvPr>
            <xdr:cNvSpPr txBox="1"/>
          </xdr:nvSpPr>
          <xdr:spPr>
            <a:xfrm>
              <a:off x="1887855" y="2458783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22400A-7982-40C7-B35D-594A4291DCC2}"/>
                </a:ext>
              </a:extLst>
            </xdr:cNvPr>
            <xdr:cNvSpPr txBox="1"/>
          </xdr:nvSpPr>
          <xdr:spPr>
            <a:xfrm>
              <a:off x="1887855" y="24587835"/>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1</xdr:col>
      <xdr:colOff>102870</xdr:colOff>
      <xdr:row>26</xdr:row>
      <xdr:rowOff>83820</xdr:rowOff>
    </xdr:from>
    <xdr:ext cx="3316228" cy="437492"/>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8E21DDB6-AFD1-4ED2-A51F-9BBE3D4DD352}"/>
                </a:ext>
              </a:extLst>
            </xdr:cNvPr>
            <xdr:cNvSpPr txBox="1"/>
          </xdr:nvSpPr>
          <xdr:spPr>
            <a:xfrm>
              <a:off x="1771650" y="3344418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4" name="TextBox 13">
              <a:extLst>
                <a:ext uri="{FF2B5EF4-FFF2-40B4-BE49-F238E27FC236}">
                  <a16:creationId xmlns:a16="http://schemas.microsoft.com/office/drawing/2014/main" id="{8E21DDB6-AFD1-4ED2-A51F-9BBE3D4DD352}"/>
                </a:ext>
              </a:extLst>
            </xdr:cNvPr>
            <xdr:cNvSpPr txBox="1"/>
          </xdr:nvSpPr>
          <xdr:spPr>
            <a:xfrm>
              <a:off x="1771650" y="3344418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𝐴𝑇𝐸〗_𝑖=((𝑇_(𝐴,𝑖)−𝑇_(𝐶,𝐴,𝑖))/100∗((〖𝑇𝐸𝑍〗_𝑖∗〖𝑈𝑅𝐿〗_𝑖)/𝑈𝑛𝑖𝑡𝑇𝑒𝑚𝑝+(〖𝑇𝐸𝑆〗_𝑖∗〖𝑆𝑝𝑎𝑛〗_𝑖)/𝑈𝑛𝑖𝑡𝑇𝑒𝑚𝑝))</a:t>
              </a:r>
              <a:endParaRPr lang="en-US" sz="1100"/>
            </a:p>
          </xdr:txBody>
        </xdr:sp>
      </mc:Fallback>
    </mc:AlternateContent>
    <xdr:clientData/>
  </xdr:oneCellAnchor>
  <xdr:oneCellAnchor>
    <xdr:from>
      <xdr:col>1</xdr:col>
      <xdr:colOff>232410</xdr:colOff>
      <xdr:row>28</xdr:row>
      <xdr:rowOff>104775</xdr:rowOff>
    </xdr:from>
    <xdr:ext cx="2188163" cy="316882"/>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1790452F-B8D7-4441-AD69-CD30BFD6203C}"/>
                </a:ext>
              </a:extLst>
            </xdr:cNvPr>
            <xdr:cNvSpPr txBox="1"/>
          </xdr:nvSpPr>
          <xdr:spPr>
            <a:xfrm>
              <a:off x="1901190" y="342804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 name="TextBox 14">
              <a:extLst>
                <a:ext uri="{FF2B5EF4-FFF2-40B4-BE49-F238E27FC236}">
                  <a16:creationId xmlns:a16="http://schemas.microsoft.com/office/drawing/2014/main" id="{1790452F-B8D7-4441-AD69-CD30BFD6203C}"/>
                </a:ext>
              </a:extLst>
            </xdr:cNvPr>
            <xdr:cNvSpPr txBox="1"/>
          </xdr:nvSpPr>
          <xdr:spPr>
            <a:xfrm>
              <a:off x="1901190" y="342804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oneCellAnchor>
    <xdr:from>
      <xdr:col>1</xdr:col>
      <xdr:colOff>95250</xdr:colOff>
      <xdr:row>30</xdr:row>
      <xdr:rowOff>95250</xdr:rowOff>
    </xdr:from>
    <xdr:ext cx="3092129" cy="318100"/>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4D059FB6-943B-4DD1-B4BE-AED5EEF55D53}"/>
                </a:ext>
              </a:extLst>
            </xdr:cNvPr>
            <xdr:cNvSpPr txBox="1"/>
          </xdr:nvSpPr>
          <xdr:spPr>
            <a:xfrm>
              <a:off x="1764030" y="3508629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6" name="TextBox 15">
              <a:extLst>
                <a:ext uri="{FF2B5EF4-FFF2-40B4-BE49-F238E27FC236}">
                  <a16:creationId xmlns:a16="http://schemas.microsoft.com/office/drawing/2014/main" id="{4D059FB6-943B-4DD1-B4BE-AED5EEF55D53}"/>
                </a:ext>
              </a:extLst>
            </xdr:cNvPr>
            <xdr:cNvSpPr txBox="1"/>
          </xdr:nvSpPr>
          <xdr:spPr>
            <a:xfrm>
              <a:off x="1764030" y="3508629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1</xdr:col>
      <xdr:colOff>160020</xdr:colOff>
      <xdr:row>32</xdr:row>
      <xdr:rowOff>194310</xdr:rowOff>
    </xdr:from>
    <xdr:ext cx="2867645" cy="175369"/>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B0582F20-4844-480D-8155-57B2C1303C04}"/>
                </a:ext>
              </a:extLst>
            </xdr:cNvPr>
            <xdr:cNvSpPr txBox="1"/>
          </xdr:nvSpPr>
          <xdr:spPr>
            <a:xfrm>
              <a:off x="1828800" y="3600069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7" name="TextBox 16">
              <a:extLst>
                <a:ext uri="{FF2B5EF4-FFF2-40B4-BE49-F238E27FC236}">
                  <a16:creationId xmlns:a16="http://schemas.microsoft.com/office/drawing/2014/main" id="{B0582F20-4844-480D-8155-57B2C1303C04}"/>
                </a:ext>
              </a:extLst>
            </xdr:cNvPr>
            <xdr:cNvSpPr txBox="1"/>
          </xdr:nvSpPr>
          <xdr:spPr>
            <a:xfrm>
              <a:off x="1828800" y="3600069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1</xdr:col>
      <xdr:colOff>160020</xdr:colOff>
      <xdr:row>34</xdr:row>
      <xdr:rowOff>152400</xdr:rowOff>
    </xdr:from>
    <xdr:ext cx="2787238" cy="175369"/>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54E3D8BE-EF19-4378-AC1D-644EFA0E3492}"/>
                </a:ext>
              </a:extLst>
            </xdr:cNvPr>
            <xdr:cNvSpPr txBox="1"/>
          </xdr:nvSpPr>
          <xdr:spPr>
            <a:xfrm>
              <a:off x="1828800" y="3677412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8" name="TextBox 17">
              <a:extLst>
                <a:ext uri="{FF2B5EF4-FFF2-40B4-BE49-F238E27FC236}">
                  <a16:creationId xmlns:a16="http://schemas.microsoft.com/office/drawing/2014/main" id="{54E3D8BE-EF19-4378-AC1D-644EFA0E3492}"/>
                </a:ext>
              </a:extLst>
            </xdr:cNvPr>
            <xdr:cNvSpPr txBox="1"/>
          </xdr:nvSpPr>
          <xdr:spPr>
            <a:xfrm>
              <a:off x="1828800" y="3677412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1</xdr:col>
      <xdr:colOff>163830</xdr:colOff>
      <xdr:row>36</xdr:row>
      <xdr:rowOff>188595</xdr:rowOff>
    </xdr:from>
    <xdr:ext cx="3164649" cy="191078"/>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593741AB-FFE8-4F7B-A58B-F5C1FFC8615E}"/>
                </a:ext>
              </a:extLst>
            </xdr:cNvPr>
            <xdr:cNvSpPr txBox="1"/>
          </xdr:nvSpPr>
          <xdr:spPr>
            <a:xfrm>
              <a:off x="1832610" y="3762565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9" name="TextBox 18">
              <a:extLst>
                <a:ext uri="{FF2B5EF4-FFF2-40B4-BE49-F238E27FC236}">
                  <a16:creationId xmlns:a16="http://schemas.microsoft.com/office/drawing/2014/main" id="{593741AB-FFE8-4F7B-A58B-F5C1FFC8615E}"/>
                </a:ext>
              </a:extLst>
            </xdr:cNvPr>
            <xdr:cNvSpPr txBox="1"/>
          </xdr:nvSpPr>
          <xdr:spPr>
            <a:xfrm>
              <a:off x="1832610" y="37625655"/>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1</xdr:col>
      <xdr:colOff>140970</xdr:colOff>
      <xdr:row>38</xdr:row>
      <xdr:rowOff>190500</xdr:rowOff>
    </xdr:from>
    <xdr:ext cx="3103542" cy="191078"/>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BCA085A6-4957-4B30-99BF-36582F98893E}"/>
                </a:ext>
              </a:extLst>
            </xdr:cNvPr>
            <xdr:cNvSpPr txBox="1"/>
          </xdr:nvSpPr>
          <xdr:spPr>
            <a:xfrm>
              <a:off x="1809750" y="384429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20" name="TextBox 19">
              <a:extLst>
                <a:ext uri="{FF2B5EF4-FFF2-40B4-BE49-F238E27FC236}">
                  <a16:creationId xmlns:a16="http://schemas.microsoft.com/office/drawing/2014/main" id="{BCA085A6-4957-4B30-99BF-36582F98893E}"/>
                </a:ext>
              </a:extLst>
            </xdr:cNvPr>
            <xdr:cNvSpPr txBox="1"/>
          </xdr:nvSpPr>
          <xdr:spPr>
            <a:xfrm>
              <a:off x="1809750" y="384429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297180</xdr:colOff>
      <xdr:row>45</xdr:row>
      <xdr:rowOff>76200</xdr:rowOff>
    </xdr:from>
    <xdr:ext cx="418576"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xmlns="" id="{2057C318-8621-4935-AB2F-C9F8419DCD3C}"/>
                </a:ext>
              </a:extLst>
            </xdr:cNvPr>
            <xdr:cNvSpPr txBox="1"/>
          </xdr:nvSpPr>
          <xdr:spPr>
            <a:xfrm>
              <a:off x="6088380" y="1668018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oMath>
                </m:oMathPara>
              </a14:m>
              <a:endParaRPr lang="en-US" sz="1100"/>
            </a:p>
          </xdr:txBody>
        </xdr:sp>
      </mc:Choice>
      <mc:Fallback xmlns="">
        <xdr:sp macro="" textlink="">
          <xdr:nvSpPr>
            <xdr:cNvPr id="26" name="TextBox 25">
              <a:extLst>
                <a:ext uri="{FF2B5EF4-FFF2-40B4-BE49-F238E27FC236}">
                  <a16:creationId xmlns:a16="http://schemas.microsoft.com/office/drawing/2014/main" id="{2057C318-8621-4935-AB2F-C9F8419DCD3C}"/>
                </a:ext>
              </a:extLst>
            </xdr:cNvPr>
            <xdr:cNvSpPr txBox="1"/>
          </xdr:nvSpPr>
          <xdr:spPr>
            <a:xfrm>
              <a:off x="6088380" y="1668018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𝐿_𝑇𝑟𝑎𝑛𝑠</a:t>
              </a:r>
              <a:endParaRPr lang="en-US" sz="1100"/>
            </a:p>
          </xdr:txBody>
        </xdr:sp>
      </mc:Fallback>
    </mc:AlternateContent>
    <xdr:clientData/>
  </xdr:oneCellAnchor>
  <xdr:oneCellAnchor>
    <xdr:from>
      <xdr:col>2</xdr:col>
      <xdr:colOff>411480</xdr:colOff>
      <xdr:row>46</xdr:row>
      <xdr:rowOff>83820</xdr:rowOff>
    </xdr:from>
    <xdr:ext cx="162417" cy="172227"/>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5D9FD2BC-44A2-4AC7-B5F8-CCEDF24027E3}"/>
                </a:ext>
              </a:extLst>
            </xdr:cNvPr>
            <xdr:cNvSpPr txBox="1"/>
          </xdr:nvSpPr>
          <xdr:spPr>
            <a:xfrm>
              <a:off x="6202680" y="1706880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27" name="TextBox 26">
              <a:extLst>
                <a:ext uri="{FF2B5EF4-FFF2-40B4-BE49-F238E27FC236}">
                  <a16:creationId xmlns:a16="http://schemas.microsoft.com/office/drawing/2014/main" id="{5D9FD2BC-44A2-4AC7-B5F8-CCEDF24027E3}"/>
                </a:ext>
              </a:extLst>
            </xdr:cNvPr>
            <xdr:cNvSpPr txBox="1"/>
          </xdr:nvSpPr>
          <xdr:spPr>
            <a:xfrm>
              <a:off x="6202680" y="1706880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𝑆_1</a:t>
              </a:r>
              <a:endParaRPr lang="en-US" sz="1100"/>
            </a:p>
          </xdr:txBody>
        </xdr:sp>
      </mc:Fallback>
    </mc:AlternateContent>
    <xdr:clientData/>
  </xdr:oneCellAnchor>
  <xdr:oneCellAnchor>
    <xdr:from>
      <xdr:col>2</xdr:col>
      <xdr:colOff>411480</xdr:colOff>
      <xdr:row>47</xdr:row>
      <xdr:rowOff>91440</xdr:rowOff>
    </xdr:from>
    <xdr:ext cx="165686"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692AC031-F937-403B-9184-FDD2FEDBA6EA}"/>
                </a:ext>
              </a:extLst>
            </xdr:cNvPr>
            <xdr:cNvSpPr txBox="1"/>
          </xdr:nvSpPr>
          <xdr:spPr>
            <a:xfrm>
              <a:off x="6202680" y="1745742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28" name="TextBox 27">
              <a:extLst>
                <a:ext uri="{FF2B5EF4-FFF2-40B4-BE49-F238E27FC236}">
                  <a16:creationId xmlns:a16="http://schemas.microsoft.com/office/drawing/2014/main" id="{692AC031-F937-403B-9184-FDD2FEDBA6EA}"/>
                </a:ext>
              </a:extLst>
            </xdr:cNvPr>
            <xdr:cNvSpPr txBox="1"/>
          </xdr:nvSpPr>
          <xdr:spPr>
            <a:xfrm>
              <a:off x="6202680" y="1745742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𝑆_2</a:t>
              </a:r>
              <a:endParaRPr lang="en-US" sz="1100"/>
            </a:p>
          </xdr:txBody>
        </xdr:sp>
      </mc:Fallback>
    </mc:AlternateContent>
    <xdr:clientData/>
  </xdr:oneCellAnchor>
  <xdr:oneCellAnchor>
    <xdr:from>
      <xdr:col>2</xdr:col>
      <xdr:colOff>358140</xdr:colOff>
      <xdr:row>49</xdr:row>
      <xdr:rowOff>68580</xdr:rowOff>
    </xdr:from>
    <xdr:ext cx="269946" cy="176972"/>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6D156F3B-1A47-4735-92DB-D20765EC4193}"/>
                </a:ext>
              </a:extLst>
            </xdr:cNvPr>
            <xdr:cNvSpPr txBox="1"/>
          </xdr:nvSpPr>
          <xdr:spPr>
            <a:xfrm>
              <a:off x="6149340" y="1819656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30" name="TextBox 29">
              <a:extLst>
                <a:ext uri="{FF2B5EF4-FFF2-40B4-BE49-F238E27FC236}">
                  <a16:creationId xmlns:a16="http://schemas.microsoft.com/office/drawing/2014/main" id="{6D156F3B-1A47-4735-92DB-D20765EC4193}"/>
                </a:ext>
              </a:extLst>
            </xdr:cNvPr>
            <xdr:cNvSpPr txBox="1"/>
          </xdr:nvSpPr>
          <xdr:spPr>
            <a:xfrm>
              <a:off x="6149340" y="1819656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2</xdr:col>
      <xdr:colOff>312420</xdr:colOff>
      <xdr:row>51</xdr:row>
      <xdr:rowOff>76200</xdr:rowOff>
    </xdr:from>
    <xdr:ext cx="364972" cy="176972"/>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xmlns="" id="{99DBE82D-7EE4-4019-B1D7-3E2CAD31283D}"/>
                </a:ext>
              </a:extLst>
            </xdr:cNvPr>
            <xdr:cNvSpPr txBox="1"/>
          </xdr:nvSpPr>
          <xdr:spPr>
            <a:xfrm>
              <a:off x="6103620" y="1858518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31" name="TextBox 30">
              <a:extLst>
                <a:ext uri="{FF2B5EF4-FFF2-40B4-BE49-F238E27FC236}">
                  <a16:creationId xmlns:a16="http://schemas.microsoft.com/office/drawing/2014/main" id="{99DBE82D-7EE4-4019-B1D7-3E2CAD31283D}"/>
                </a:ext>
              </a:extLst>
            </xdr:cNvPr>
            <xdr:cNvSpPr txBox="1"/>
          </xdr:nvSpPr>
          <xdr:spPr>
            <a:xfrm>
              <a:off x="6103620" y="1858518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2</xdr:col>
      <xdr:colOff>358140</xdr:colOff>
      <xdr:row>50</xdr:row>
      <xdr:rowOff>45720</xdr:rowOff>
    </xdr:from>
    <xdr:ext cx="248850" cy="176972"/>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3A03F3CD-9FFD-464D-8FDE-B08267278DA6}"/>
                </a:ext>
              </a:extLst>
            </xdr:cNvPr>
            <xdr:cNvSpPr txBox="1"/>
          </xdr:nvSpPr>
          <xdr:spPr>
            <a:xfrm>
              <a:off x="6149340" y="1855470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32" name="TextBox 31">
              <a:extLst>
                <a:ext uri="{FF2B5EF4-FFF2-40B4-BE49-F238E27FC236}">
                  <a16:creationId xmlns:a16="http://schemas.microsoft.com/office/drawing/2014/main" id="{3A03F3CD-9FFD-464D-8FDE-B08267278DA6}"/>
                </a:ext>
              </a:extLst>
            </xdr:cNvPr>
            <xdr:cNvSpPr txBox="1"/>
          </xdr:nvSpPr>
          <xdr:spPr>
            <a:xfrm>
              <a:off x="6149340" y="1855470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2</xdr:col>
      <xdr:colOff>312420</xdr:colOff>
      <xdr:row>52</xdr:row>
      <xdr:rowOff>91440</xdr:rowOff>
    </xdr:from>
    <xdr:ext cx="343877" cy="176972"/>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E17307A9-9623-4A26-874C-9CAD8283CB01}"/>
                </a:ext>
              </a:extLst>
            </xdr:cNvPr>
            <xdr:cNvSpPr txBox="1"/>
          </xdr:nvSpPr>
          <xdr:spPr>
            <a:xfrm>
              <a:off x="6103620" y="193624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E17307A9-9623-4A26-874C-9CAD8283CB01}"/>
                </a:ext>
              </a:extLst>
            </xdr:cNvPr>
            <xdr:cNvSpPr txBox="1"/>
          </xdr:nvSpPr>
          <xdr:spPr>
            <a:xfrm>
              <a:off x="6103620" y="193624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oneCellAnchor>
    <xdr:from>
      <xdr:col>2</xdr:col>
      <xdr:colOff>182880</xdr:colOff>
      <xdr:row>59</xdr:row>
      <xdr:rowOff>99060</xdr:rowOff>
    </xdr:from>
    <xdr:ext cx="418576"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xmlns="" id="{DF8D1EDB-7BA3-43CF-B2C9-B1770F087C1E}"/>
                </a:ext>
              </a:extLst>
            </xdr:cNvPr>
            <xdr:cNvSpPr txBox="1"/>
          </xdr:nvSpPr>
          <xdr:spPr>
            <a:xfrm>
              <a:off x="5974080" y="2162556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oMath>
                </m:oMathPara>
              </a14:m>
              <a:endParaRPr lang="en-US" sz="1100"/>
            </a:p>
          </xdr:txBody>
        </xdr:sp>
      </mc:Choice>
      <mc:Fallback xmlns="">
        <xdr:sp macro="" textlink="">
          <xdr:nvSpPr>
            <xdr:cNvPr id="40" name="TextBox 39">
              <a:extLst>
                <a:ext uri="{FF2B5EF4-FFF2-40B4-BE49-F238E27FC236}">
                  <a16:creationId xmlns:a16="http://schemas.microsoft.com/office/drawing/2014/main" id="{DF8D1EDB-7BA3-43CF-B2C9-B1770F087C1E}"/>
                </a:ext>
              </a:extLst>
            </xdr:cNvPr>
            <xdr:cNvSpPr txBox="1"/>
          </xdr:nvSpPr>
          <xdr:spPr>
            <a:xfrm>
              <a:off x="5974080" y="21625560"/>
              <a:ext cx="4185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𝐿_𝑇𝑟𝑎𝑛𝑠</a:t>
              </a:r>
              <a:endParaRPr lang="en-US" sz="1100"/>
            </a:p>
          </xdr:txBody>
        </xdr:sp>
      </mc:Fallback>
    </mc:AlternateContent>
    <xdr:clientData/>
  </xdr:oneCellAnchor>
  <xdr:oneCellAnchor>
    <xdr:from>
      <xdr:col>2</xdr:col>
      <xdr:colOff>373380</xdr:colOff>
      <xdr:row>60</xdr:row>
      <xdr:rowOff>91440</xdr:rowOff>
    </xdr:from>
    <xdr:ext cx="162417" cy="172227"/>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xmlns="" id="{7654BF22-928F-46C4-9946-FEDC3EC00CC8}"/>
                </a:ext>
              </a:extLst>
            </xdr:cNvPr>
            <xdr:cNvSpPr txBox="1"/>
          </xdr:nvSpPr>
          <xdr:spPr>
            <a:xfrm>
              <a:off x="6164580" y="2199894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41" name="TextBox 40">
              <a:extLst>
                <a:ext uri="{FF2B5EF4-FFF2-40B4-BE49-F238E27FC236}">
                  <a16:creationId xmlns:a16="http://schemas.microsoft.com/office/drawing/2014/main" id="{7654BF22-928F-46C4-9946-FEDC3EC00CC8}"/>
                </a:ext>
              </a:extLst>
            </xdr:cNvPr>
            <xdr:cNvSpPr txBox="1"/>
          </xdr:nvSpPr>
          <xdr:spPr>
            <a:xfrm>
              <a:off x="6164580" y="21998940"/>
              <a:ext cx="16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𝑆_1</a:t>
              </a:r>
              <a:endParaRPr lang="en-US" sz="1100"/>
            </a:p>
          </xdr:txBody>
        </xdr:sp>
      </mc:Fallback>
    </mc:AlternateContent>
    <xdr:clientData/>
  </xdr:oneCellAnchor>
  <xdr:oneCellAnchor>
    <xdr:from>
      <xdr:col>2</xdr:col>
      <xdr:colOff>365760</xdr:colOff>
      <xdr:row>61</xdr:row>
      <xdr:rowOff>91440</xdr:rowOff>
    </xdr:from>
    <xdr:ext cx="165686" cy="172227"/>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xmlns="" id="{399D69EC-23BB-4554-83BB-40A1013CEC9B}"/>
                </a:ext>
              </a:extLst>
            </xdr:cNvPr>
            <xdr:cNvSpPr txBox="1"/>
          </xdr:nvSpPr>
          <xdr:spPr>
            <a:xfrm>
              <a:off x="6156960" y="2237994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oMath>
                </m:oMathPara>
              </a14:m>
              <a:endParaRPr lang="en-US" sz="1100"/>
            </a:p>
          </xdr:txBody>
        </xdr:sp>
      </mc:Choice>
      <mc:Fallback xmlns="">
        <xdr:sp macro="" textlink="">
          <xdr:nvSpPr>
            <xdr:cNvPr id="42" name="TextBox 41">
              <a:extLst>
                <a:ext uri="{FF2B5EF4-FFF2-40B4-BE49-F238E27FC236}">
                  <a16:creationId xmlns:a16="http://schemas.microsoft.com/office/drawing/2014/main" id="{399D69EC-23BB-4554-83BB-40A1013CEC9B}"/>
                </a:ext>
              </a:extLst>
            </xdr:cNvPr>
            <xdr:cNvSpPr txBox="1"/>
          </xdr:nvSpPr>
          <xdr:spPr>
            <a:xfrm>
              <a:off x="6156960" y="22379940"/>
              <a:ext cx="1656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𝑆_2</a:t>
              </a:r>
              <a:endParaRPr lang="en-US" sz="1100"/>
            </a:p>
          </xdr:txBody>
        </xdr:sp>
      </mc:Fallback>
    </mc:AlternateContent>
    <xdr:clientData/>
  </xdr:oneCellAnchor>
  <xdr:oneCellAnchor>
    <xdr:from>
      <xdr:col>2</xdr:col>
      <xdr:colOff>335280</xdr:colOff>
      <xdr:row>63</xdr:row>
      <xdr:rowOff>91440</xdr:rowOff>
    </xdr:from>
    <xdr:ext cx="269946" cy="176972"/>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3BFBE08A-0F43-49A3-94D7-2C4B33AD826A}"/>
                </a:ext>
              </a:extLst>
            </xdr:cNvPr>
            <xdr:cNvSpPr txBox="1"/>
          </xdr:nvSpPr>
          <xdr:spPr>
            <a:xfrm>
              <a:off x="6126480" y="2352294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45" name="TextBox 44">
              <a:extLst>
                <a:ext uri="{FF2B5EF4-FFF2-40B4-BE49-F238E27FC236}">
                  <a16:creationId xmlns:a16="http://schemas.microsoft.com/office/drawing/2014/main" id="{3BFBE08A-0F43-49A3-94D7-2C4B33AD826A}"/>
                </a:ext>
              </a:extLst>
            </xdr:cNvPr>
            <xdr:cNvSpPr txBox="1"/>
          </xdr:nvSpPr>
          <xdr:spPr>
            <a:xfrm>
              <a:off x="6126480" y="2352294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2</xdr:col>
      <xdr:colOff>365760</xdr:colOff>
      <xdr:row>64</xdr:row>
      <xdr:rowOff>99060</xdr:rowOff>
    </xdr:from>
    <xdr:ext cx="248850" cy="176972"/>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xmlns="" id="{44F6535B-5EB1-4DBA-9956-4107E27F5D10}"/>
                </a:ext>
              </a:extLst>
            </xdr:cNvPr>
            <xdr:cNvSpPr txBox="1"/>
          </xdr:nvSpPr>
          <xdr:spPr>
            <a:xfrm>
              <a:off x="6156960" y="2391156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46" name="TextBox 45">
              <a:extLst>
                <a:ext uri="{FF2B5EF4-FFF2-40B4-BE49-F238E27FC236}">
                  <a16:creationId xmlns:a16="http://schemas.microsoft.com/office/drawing/2014/main" id="{44F6535B-5EB1-4DBA-9956-4107E27F5D10}"/>
                </a:ext>
              </a:extLst>
            </xdr:cNvPr>
            <xdr:cNvSpPr txBox="1"/>
          </xdr:nvSpPr>
          <xdr:spPr>
            <a:xfrm>
              <a:off x="6156960" y="2391156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2</xdr:col>
      <xdr:colOff>289560</xdr:colOff>
      <xdr:row>65</xdr:row>
      <xdr:rowOff>91440</xdr:rowOff>
    </xdr:from>
    <xdr:ext cx="364972" cy="176972"/>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xmlns="" id="{5AF81BA7-BB7E-45DB-B1BC-4A33291EE761}"/>
                </a:ext>
              </a:extLst>
            </xdr:cNvPr>
            <xdr:cNvSpPr txBox="1"/>
          </xdr:nvSpPr>
          <xdr:spPr>
            <a:xfrm>
              <a:off x="6080760" y="2446782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47" name="TextBox 46">
              <a:extLst>
                <a:ext uri="{FF2B5EF4-FFF2-40B4-BE49-F238E27FC236}">
                  <a16:creationId xmlns:a16="http://schemas.microsoft.com/office/drawing/2014/main" id="{5AF81BA7-BB7E-45DB-B1BC-4A33291EE761}"/>
                </a:ext>
              </a:extLst>
            </xdr:cNvPr>
            <xdr:cNvSpPr txBox="1"/>
          </xdr:nvSpPr>
          <xdr:spPr>
            <a:xfrm>
              <a:off x="6080760" y="2446782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2</xdr:col>
      <xdr:colOff>304800</xdr:colOff>
      <xdr:row>66</xdr:row>
      <xdr:rowOff>91440</xdr:rowOff>
    </xdr:from>
    <xdr:ext cx="343877" cy="176972"/>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xmlns="" id="{F9A5AB42-F994-4163-A7E8-F055ADD9ED3C}"/>
                </a:ext>
              </a:extLst>
            </xdr:cNvPr>
            <xdr:cNvSpPr txBox="1"/>
          </xdr:nvSpPr>
          <xdr:spPr>
            <a:xfrm>
              <a:off x="6096000" y="248488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48" name="TextBox 47">
              <a:extLst>
                <a:ext uri="{FF2B5EF4-FFF2-40B4-BE49-F238E27FC236}">
                  <a16:creationId xmlns:a16="http://schemas.microsoft.com/office/drawing/2014/main" id="{F9A5AB42-F994-4163-A7E8-F055ADD9ED3C}"/>
                </a:ext>
              </a:extLst>
            </xdr:cNvPr>
            <xdr:cNvSpPr txBox="1"/>
          </xdr:nvSpPr>
          <xdr:spPr>
            <a:xfrm>
              <a:off x="6096000" y="2484882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twoCellAnchor editAs="oneCell">
    <xdr:from>
      <xdr:col>6</xdr:col>
      <xdr:colOff>441960</xdr:colOff>
      <xdr:row>43</xdr:row>
      <xdr:rowOff>156210</xdr:rowOff>
    </xdr:from>
    <xdr:to>
      <xdr:col>6</xdr:col>
      <xdr:colOff>2931481</xdr:colOff>
      <xdr:row>48</xdr:row>
      <xdr:rowOff>302665</xdr:rowOff>
    </xdr:to>
    <xdr:pic>
      <xdr:nvPicPr>
        <xdr:cNvPr id="49" name="Picture 48">
          <a:extLst>
            <a:ext uri="{FF2B5EF4-FFF2-40B4-BE49-F238E27FC236}">
              <a16:creationId xmlns:a16="http://schemas.microsoft.com/office/drawing/2014/main" xmlns="" id="{27E6AE06-4D63-4F8E-8139-8966564BA02E}"/>
            </a:ext>
          </a:extLst>
        </xdr:cNvPr>
        <xdr:cNvPicPr>
          <a:picLocks noChangeAspect="1"/>
        </xdr:cNvPicPr>
      </xdr:nvPicPr>
      <xdr:blipFill>
        <a:blip xmlns:r="http://schemas.openxmlformats.org/officeDocument/2006/relationships" r:embed="rId1"/>
        <a:stretch>
          <a:fillRect/>
        </a:stretch>
      </xdr:blipFill>
      <xdr:spPr>
        <a:xfrm>
          <a:off x="17472660" y="16672560"/>
          <a:ext cx="2489521" cy="1860955"/>
        </a:xfrm>
        <a:prstGeom prst="rect">
          <a:avLst/>
        </a:prstGeom>
      </xdr:spPr>
    </xdr:pic>
    <xdr:clientData/>
  </xdr:twoCellAnchor>
  <xdr:oneCellAnchor>
    <xdr:from>
      <xdr:col>2</xdr:col>
      <xdr:colOff>91440</xdr:colOff>
      <xdr:row>67</xdr:row>
      <xdr:rowOff>99060</xdr:rowOff>
    </xdr:from>
    <xdr:ext cx="3186450" cy="176972"/>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xmlns="" id="{0F4D6AD2-6215-470B-AD60-5B71FF021D24}"/>
                </a:ext>
              </a:extLst>
            </xdr:cNvPr>
            <xdr:cNvSpPr txBox="1"/>
          </xdr:nvSpPr>
          <xdr:spPr>
            <a:xfrm>
              <a:off x="5882640" y="2465832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50" name="TextBox 49">
              <a:extLst>
                <a:ext uri="{FF2B5EF4-FFF2-40B4-BE49-F238E27FC236}">
                  <a16:creationId xmlns:a16="http://schemas.microsoft.com/office/drawing/2014/main" id="{0F4D6AD2-6215-470B-AD60-5B71FF021D24}"/>
                </a:ext>
              </a:extLst>
            </xdr:cNvPr>
            <xdr:cNvSpPr txBox="1"/>
          </xdr:nvSpPr>
          <xdr:spPr>
            <a:xfrm>
              <a:off x="5882640" y="2465832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2</xdr:col>
      <xdr:colOff>144780</xdr:colOff>
      <xdr:row>68</xdr:row>
      <xdr:rowOff>91440</xdr:rowOff>
    </xdr:from>
    <xdr:ext cx="3126432" cy="176972"/>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xmlns="" id="{C6AD1184-AAF3-4127-9BD0-C3595D15DDBF}"/>
                </a:ext>
              </a:extLst>
            </xdr:cNvPr>
            <xdr:cNvSpPr txBox="1"/>
          </xdr:nvSpPr>
          <xdr:spPr>
            <a:xfrm>
              <a:off x="5935980" y="2503170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C6AD1184-AAF3-4127-9BD0-C3595D15DDBF}"/>
                </a:ext>
              </a:extLst>
            </xdr:cNvPr>
            <xdr:cNvSpPr txBox="1"/>
          </xdr:nvSpPr>
          <xdr:spPr>
            <a:xfrm>
              <a:off x="5935980" y="2503170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2</xdr:col>
      <xdr:colOff>297180</xdr:colOff>
      <xdr:row>76</xdr:row>
      <xdr:rowOff>76200</xdr:rowOff>
    </xdr:from>
    <xdr:ext cx="341888"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xmlns="" id="{789A5A28-147E-40B8-A0F1-8175569E6EE3}"/>
                </a:ext>
              </a:extLst>
            </xdr:cNvPr>
            <xdr:cNvSpPr txBox="1"/>
          </xdr:nvSpPr>
          <xdr:spPr>
            <a:xfrm>
              <a:off x="6088380" y="2725674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52" name="TextBox 51">
              <a:extLst>
                <a:ext uri="{FF2B5EF4-FFF2-40B4-BE49-F238E27FC236}">
                  <a16:creationId xmlns:a16="http://schemas.microsoft.com/office/drawing/2014/main" id="{789A5A28-147E-40B8-A0F1-8175569E6EE3}"/>
                </a:ext>
              </a:extLst>
            </xdr:cNvPr>
            <xdr:cNvSpPr txBox="1"/>
          </xdr:nvSpPr>
          <xdr:spPr>
            <a:xfrm>
              <a:off x="6088380" y="27256740"/>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𝑎_𝑛𝑜𝑚</a:t>
              </a:r>
              <a:endParaRPr lang="en-US" sz="1100"/>
            </a:p>
          </xdr:txBody>
        </xdr:sp>
      </mc:Fallback>
    </mc:AlternateContent>
    <xdr:clientData/>
  </xdr:oneCellAnchor>
  <xdr:oneCellAnchor>
    <xdr:from>
      <xdr:col>2</xdr:col>
      <xdr:colOff>289560</xdr:colOff>
      <xdr:row>77</xdr:row>
      <xdr:rowOff>83820</xdr:rowOff>
    </xdr:from>
    <xdr:ext cx="334835" cy="172227"/>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xmlns="" id="{8C840E6B-A180-46FB-90E4-5F80F6036951}"/>
                </a:ext>
              </a:extLst>
            </xdr:cNvPr>
            <xdr:cNvSpPr txBox="1"/>
          </xdr:nvSpPr>
          <xdr:spPr>
            <a:xfrm>
              <a:off x="6080760" y="2764536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66" name="TextBox 65">
              <a:extLst>
                <a:ext uri="{FF2B5EF4-FFF2-40B4-BE49-F238E27FC236}">
                  <a16:creationId xmlns:a16="http://schemas.microsoft.com/office/drawing/2014/main" id="{8C840E6B-A180-46FB-90E4-5F80F6036951}"/>
                </a:ext>
              </a:extLst>
            </xdr:cNvPr>
            <xdr:cNvSpPr txBox="1"/>
          </xdr:nvSpPr>
          <xdr:spPr>
            <a:xfrm>
              <a:off x="6080760" y="2764536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𝑏_𝑛𝑜𝑚</a:t>
              </a:r>
              <a:endParaRPr lang="en-US" sz="1100"/>
            </a:p>
          </xdr:txBody>
        </xdr:sp>
      </mc:Fallback>
    </mc:AlternateContent>
    <xdr:clientData/>
  </xdr:oneCellAnchor>
  <xdr:oneCellAnchor>
    <xdr:from>
      <xdr:col>2</xdr:col>
      <xdr:colOff>312420</xdr:colOff>
      <xdr:row>78</xdr:row>
      <xdr:rowOff>83820</xdr:rowOff>
    </xdr:from>
    <xdr:ext cx="324704" cy="172227"/>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xmlns="" id="{3E0BF538-AA01-4888-B375-666D0AAC38F0}"/>
                </a:ext>
              </a:extLst>
            </xdr:cNvPr>
            <xdr:cNvSpPr txBox="1"/>
          </xdr:nvSpPr>
          <xdr:spPr>
            <a:xfrm>
              <a:off x="6103620" y="2802636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𝑛𝑜𝑚</m:t>
                        </m:r>
                      </m:sub>
                    </m:sSub>
                  </m:oMath>
                </m:oMathPara>
              </a14:m>
              <a:endParaRPr lang="en-US" sz="1100"/>
            </a:p>
          </xdr:txBody>
        </xdr:sp>
      </mc:Choice>
      <mc:Fallback xmlns="">
        <xdr:sp macro="" textlink="">
          <xdr:nvSpPr>
            <xdr:cNvPr id="67" name="TextBox 66">
              <a:extLst>
                <a:ext uri="{FF2B5EF4-FFF2-40B4-BE49-F238E27FC236}">
                  <a16:creationId xmlns:a16="http://schemas.microsoft.com/office/drawing/2014/main" id="{3E0BF538-AA01-4888-B375-666D0AAC38F0}"/>
                </a:ext>
              </a:extLst>
            </xdr:cNvPr>
            <xdr:cNvSpPr txBox="1"/>
          </xdr:nvSpPr>
          <xdr:spPr>
            <a:xfrm>
              <a:off x="6103620" y="2802636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𝑐_𝑛𝑜𝑚</a:t>
              </a:r>
              <a:endParaRPr lang="en-US" sz="1100"/>
            </a:p>
          </xdr:txBody>
        </xdr:sp>
      </mc:Fallback>
    </mc:AlternateContent>
    <xdr:clientData/>
  </xdr:oneCellAnchor>
  <xdr:oneCellAnchor>
    <xdr:from>
      <xdr:col>2</xdr:col>
      <xdr:colOff>342900</xdr:colOff>
      <xdr:row>79</xdr:row>
      <xdr:rowOff>83820</xdr:rowOff>
    </xdr:from>
    <xdr:ext cx="222882" cy="176972"/>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xmlns="" id="{2FDE0F6A-D36B-4F7B-8945-9A16BF346AEA}"/>
                </a:ext>
              </a:extLst>
            </xdr:cNvPr>
            <xdr:cNvSpPr txBox="1"/>
          </xdr:nvSpPr>
          <xdr:spPr>
            <a:xfrm>
              <a:off x="6134100" y="28407360"/>
              <a:ext cx="22288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8" name="TextBox 67">
              <a:extLst>
                <a:ext uri="{FF2B5EF4-FFF2-40B4-BE49-F238E27FC236}">
                  <a16:creationId xmlns:a16="http://schemas.microsoft.com/office/drawing/2014/main" id="{2FDE0F6A-D36B-4F7B-8945-9A16BF346AEA}"/>
                </a:ext>
              </a:extLst>
            </xdr:cNvPr>
            <xdr:cNvSpPr txBox="1"/>
          </xdr:nvSpPr>
          <xdr:spPr>
            <a:xfrm>
              <a:off x="6134100" y="28407360"/>
              <a:ext cx="22288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𝑉_(𝑆,𝑖)</a:t>
              </a:r>
              <a:endParaRPr lang="en-US" sz="1100"/>
            </a:p>
          </xdr:txBody>
        </xdr:sp>
      </mc:Fallback>
    </mc:AlternateContent>
    <xdr:clientData/>
  </xdr:oneCellAnchor>
  <xdr:oneCellAnchor>
    <xdr:from>
      <xdr:col>2</xdr:col>
      <xdr:colOff>358140</xdr:colOff>
      <xdr:row>80</xdr:row>
      <xdr:rowOff>76200</xdr:rowOff>
    </xdr:from>
    <xdr:ext cx="370230" cy="182614"/>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xmlns="" id="{B0B03F68-FA91-4BF8-B36A-02D5A7F09852}"/>
                </a:ext>
              </a:extLst>
            </xdr:cNvPr>
            <xdr:cNvSpPr txBox="1"/>
          </xdr:nvSpPr>
          <xdr:spPr>
            <a:xfrm>
              <a:off x="6149340" y="28780740"/>
              <a:ext cx="37023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69" name="TextBox 68">
              <a:extLst>
                <a:ext uri="{FF2B5EF4-FFF2-40B4-BE49-F238E27FC236}">
                  <a16:creationId xmlns:a16="http://schemas.microsoft.com/office/drawing/2014/main" id="{B0B03F68-FA91-4BF8-B36A-02D5A7F09852}"/>
                </a:ext>
              </a:extLst>
            </xdr:cNvPr>
            <xdr:cNvSpPr txBox="1"/>
          </xdr:nvSpPr>
          <xdr:spPr>
            <a:xfrm>
              <a:off x="6149340" y="28780740"/>
              <a:ext cx="370230"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𝐷_(𝑐𝑎𝑝,𝑖)</a:t>
              </a:r>
              <a:endParaRPr lang="en-US" sz="1100"/>
            </a:p>
          </xdr:txBody>
        </xdr:sp>
      </mc:Fallback>
    </mc:AlternateContent>
    <xdr:clientData/>
  </xdr:oneCellAnchor>
  <xdr:oneCellAnchor>
    <xdr:from>
      <xdr:col>4</xdr:col>
      <xdr:colOff>2270760</xdr:colOff>
      <xdr:row>58</xdr:row>
      <xdr:rowOff>83820</xdr:rowOff>
    </xdr:from>
    <xdr:ext cx="121636" cy="172227"/>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xmlns="" id="{E2CA95D1-2FC1-4AF6-BD12-9B05691D9C0D}"/>
                </a:ext>
              </a:extLst>
            </xdr:cNvPr>
            <xdr:cNvSpPr txBox="1"/>
          </xdr:nvSpPr>
          <xdr:spPr>
            <a:xfrm>
              <a:off x="10180320" y="2159508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E2CA95D1-2FC1-4AF6-BD12-9B05691D9C0D}"/>
                </a:ext>
              </a:extLst>
            </xdr:cNvPr>
            <xdr:cNvSpPr txBox="1"/>
          </xdr:nvSpPr>
          <xdr:spPr>
            <a:xfrm>
              <a:off x="10180320" y="2159508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350520</xdr:colOff>
      <xdr:row>82</xdr:row>
      <xdr:rowOff>83820</xdr:rowOff>
    </xdr:from>
    <xdr:ext cx="236219" cy="176972"/>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xmlns="" id="{F4022ED6-E2EF-49B0-B818-A99F7030B6FD}"/>
                </a:ext>
              </a:extLst>
            </xdr:cNvPr>
            <xdr:cNvSpPr txBox="1"/>
          </xdr:nvSpPr>
          <xdr:spPr>
            <a:xfrm>
              <a:off x="6141720" y="2878836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1" name="TextBox 70">
              <a:extLst>
                <a:ext uri="{FF2B5EF4-FFF2-40B4-BE49-F238E27FC236}">
                  <a16:creationId xmlns:a16="http://schemas.microsoft.com/office/drawing/2014/main" id="{F4022ED6-E2EF-49B0-B818-A99F7030B6FD}"/>
                </a:ext>
              </a:extLst>
            </xdr:cNvPr>
            <xdr:cNvSpPr txBox="1"/>
          </xdr:nvSpPr>
          <xdr:spPr>
            <a:xfrm>
              <a:off x="6141720" y="2878836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𝑇_(𝑃,𝑖)</a:t>
              </a:r>
              <a:endParaRPr lang="en-US" sz="1100"/>
            </a:p>
          </xdr:txBody>
        </xdr:sp>
      </mc:Fallback>
    </mc:AlternateContent>
    <xdr:clientData/>
  </xdr:oneCellAnchor>
  <xdr:oneCellAnchor>
    <xdr:from>
      <xdr:col>2</xdr:col>
      <xdr:colOff>373380</xdr:colOff>
      <xdr:row>83</xdr:row>
      <xdr:rowOff>83820</xdr:rowOff>
    </xdr:from>
    <xdr:ext cx="324255" cy="176972"/>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xmlns="" id="{BD219CEF-84B2-46D4-B604-E1F08C78C7A9}"/>
                </a:ext>
              </a:extLst>
            </xdr:cNvPr>
            <xdr:cNvSpPr txBox="1"/>
          </xdr:nvSpPr>
          <xdr:spPr>
            <a:xfrm>
              <a:off x="6164580" y="2916936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2" name="TextBox 71">
              <a:extLst>
                <a:ext uri="{FF2B5EF4-FFF2-40B4-BE49-F238E27FC236}">
                  <a16:creationId xmlns:a16="http://schemas.microsoft.com/office/drawing/2014/main" id="{BD219CEF-84B2-46D4-B604-E1F08C78C7A9}"/>
                </a:ext>
              </a:extLst>
            </xdr:cNvPr>
            <xdr:cNvSpPr txBox="1"/>
          </xdr:nvSpPr>
          <xdr:spPr>
            <a:xfrm>
              <a:off x="6164580" y="2916936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𝑇_(𝐶,𝑃,𝑖)</a:t>
              </a:r>
              <a:endParaRPr lang="en-US" sz="1100"/>
            </a:p>
          </xdr:txBody>
        </xdr:sp>
      </mc:Fallback>
    </mc:AlternateContent>
    <xdr:clientData/>
  </xdr:oneCellAnchor>
  <xdr:oneCellAnchor>
    <xdr:from>
      <xdr:col>2</xdr:col>
      <xdr:colOff>396240</xdr:colOff>
      <xdr:row>84</xdr:row>
      <xdr:rowOff>106680</xdr:rowOff>
    </xdr:from>
    <xdr:ext cx="239233" cy="176972"/>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xmlns="" id="{F79C8312-DAF1-4930-8062-2B55B68ADF95}"/>
                </a:ext>
              </a:extLst>
            </xdr:cNvPr>
            <xdr:cNvSpPr txBox="1"/>
          </xdr:nvSpPr>
          <xdr:spPr>
            <a:xfrm>
              <a:off x="6187440" y="29573220"/>
              <a:ext cx="23923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3" name="TextBox 72">
              <a:extLst>
                <a:ext uri="{FF2B5EF4-FFF2-40B4-BE49-F238E27FC236}">
                  <a16:creationId xmlns:a16="http://schemas.microsoft.com/office/drawing/2014/main" id="{F79C8312-DAF1-4930-8062-2B55B68ADF95}"/>
                </a:ext>
              </a:extLst>
            </xdr:cNvPr>
            <xdr:cNvSpPr txBox="1"/>
          </xdr:nvSpPr>
          <xdr:spPr>
            <a:xfrm>
              <a:off x="6187440" y="29573220"/>
              <a:ext cx="239233"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𝑉_(𝑇,𝑖)</a:t>
              </a:r>
              <a:endParaRPr lang="en-US" sz="1100"/>
            </a:p>
          </xdr:txBody>
        </xdr:sp>
      </mc:Fallback>
    </mc:AlternateContent>
    <xdr:clientData/>
  </xdr:oneCellAnchor>
  <xdr:oneCellAnchor>
    <xdr:from>
      <xdr:col>2</xdr:col>
      <xdr:colOff>388620</xdr:colOff>
      <xdr:row>85</xdr:row>
      <xdr:rowOff>83820</xdr:rowOff>
    </xdr:from>
    <xdr:ext cx="355867" cy="182614"/>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xmlns="" id="{2D11C9C2-BC55-4E4C-B417-A82161924CF4}"/>
                </a:ext>
              </a:extLst>
            </xdr:cNvPr>
            <xdr:cNvSpPr txBox="1"/>
          </xdr:nvSpPr>
          <xdr:spPr>
            <a:xfrm>
              <a:off x="6179820" y="29931360"/>
              <a:ext cx="35586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4" name="TextBox 73">
              <a:extLst>
                <a:ext uri="{FF2B5EF4-FFF2-40B4-BE49-F238E27FC236}">
                  <a16:creationId xmlns:a16="http://schemas.microsoft.com/office/drawing/2014/main" id="{2D11C9C2-BC55-4E4C-B417-A82161924CF4}"/>
                </a:ext>
              </a:extLst>
            </xdr:cNvPr>
            <xdr:cNvSpPr txBox="1"/>
          </xdr:nvSpPr>
          <xdr:spPr>
            <a:xfrm>
              <a:off x="6179820" y="29931360"/>
              <a:ext cx="355867"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𝐿_(𝑐𝑎𝑝,𝑖)</a:t>
              </a:r>
              <a:endParaRPr lang="en-US" sz="1100"/>
            </a:p>
          </xdr:txBody>
        </xdr:sp>
      </mc:Fallback>
    </mc:AlternateContent>
    <xdr:clientData/>
  </xdr:oneCellAnchor>
  <xdr:oneCellAnchor>
    <xdr:from>
      <xdr:col>2</xdr:col>
      <xdr:colOff>441960</xdr:colOff>
      <xdr:row>81</xdr:row>
      <xdr:rowOff>144780</xdr:rowOff>
    </xdr:from>
    <xdr:ext cx="121636"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xmlns="" id="{EF063AA8-33CE-49D3-830C-19E8D39A2662}"/>
                </a:ext>
              </a:extLst>
            </xdr:cNvPr>
            <xdr:cNvSpPr txBox="1"/>
          </xdr:nvSpPr>
          <xdr:spPr>
            <a:xfrm>
              <a:off x="6233160" y="288493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EF063AA8-33CE-49D3-830C-19E8D39A2662}"/>
                </a:ext>
              </a:extLst>
            </xdr:cNvPr>
            <xdr:cNvSpPr txBox="1"/>
          </xdr:nvSpPr>
          <xdr:spPr>
            <a:xfrm>
              <a:off x="6233160" y="288493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2</xdr:col>
      <xdr:colOff>396240</xdr:colOff>
      <xdr:row>86</xdr:row>
      <xdr:rowOff>60960</xdr:rowOff>
    </xdr:from>
    <xdr:ext cx="229422" cy="176972"/>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xmlns="" id="{78C88E40-8DC9-4554-9FA5-1D46FD192168}"/>
                </a:ext>
              </a:extLst>
            </xdr:cNvPr>
            <xdr:cNvSpPr txBox="1"/>
          </xdr:nvSpPr>
          <xdr:spPr>
            <a:xfrm>
              <a:off x="6187440" y="3067050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6" name="TextBox 75">
              <a:extLst>
                <a:ext uri="{FF2B5EF4-FFF2-40B4-BE49-F238E27FC236}">
                  <a16:creationId xmlns:a16="http://schemas.microsoft.com/office/drawing/2014/main" id="{78C88E40-8DC9-4554-9FA5-1D46FD192168}"/>
                </a:ext>
              </a:extLst>
            </xdr:cNvPr>
            <xdr:cNvSpPr txBox="1"/>
          </xdr:nvSpPr>
          <xdr:spPr>
            <a:xfrm>
              <a:off x="6187440" y="3067050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𝑇_(𝐴,𝑖)</a:t>
              </a:r>
              <a:endParaRPr lang="en-US" sz="1100"/>
            </a:p>
          </xdr:txBody>
        </xdr:sp>
      </mc:Fallback>
    </mc:AlternateContent>
    <xdr:clientData/>
  </xdr:oneCellAnchor>
  <xdr:oneCellAnchor>
    <xdr:from>
      <xdr:col>2</xdr:col>
      <xdr:colOff>411480</xdr:colOff>
      <xdr:row>87</xdr:row>
      <xdr:rowOff>60960</xdr:rowOff>
    </xdr:from>
    <xdr:ext cx="324448" cy="176972"/>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xmlns="" id="{6A25E0B8-2402-46F0-9D0D-D0C1C732ED31}"/>
                </a:ext>
              </a:extLst>
            </xdr:cNvPr>
            <xdr:cNvSpPr txBox="1"/>
          </xdr:nvSpPr>
          <xdr:spPr>
            <a:xfrm>
              <a:off x="6202680" y="310515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77" name="TextBox 76">
              <a:extLst>
                <a:ext uri="{FF2B5EF4-FFF2-40B4-BE49-F238E27FC236}">
                  <a16:creationId xmlns:a16="http://schemas.microsoft.com/office/drawing/2014/main" id="{6A25E0B8-2402-46F0-9D0D-D0C1C732ED31}"/>
                </a:ext>
              </a:extLst>
            </xdr:cNvPr>
            <xdr:cNvSpPr txBox="1"/>
          </xdr:nvSpPr>
          <xdr:spPr>
            <a:xfrm>
              <a:off x="6202680" y="310515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𝑇_(𝐶,𝐴,𝑖)</a:t>
              </a:r>
              <a:endParaRPr lang="en-US" sz="1100"/>
            </a:p>
          </xdr:txBody>
        </xdr:sp>
      </mc:Fallback>
    </mc:AlternateContent>
    <xdr:clientData/>
  </xdr:oneCellAnchor>
  <xdr:oneCellAnchor>
    <xdr:from>
      <xdr:col>2</xdr:col>
      <xdr:colOff>403860</xdr:colOff>
      <xdr:row>48</xdr:row>
      <xdr:rowOff>106680</xdr:rowOff>
    </xdr:from>
    <xdr:ext cx="121636" cy="172227"/>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xmlns="" id="{5E4C193E-858E-41C3-BEFA-56F5911253EF}"/>
                </a:ext>
              </a:extLst>
            </xdr:cNvPr>
            <xdr:cNvSpPr txBox="1"/>
          </xdr:nvSpPr>
          <xdr:spPr>
            <a:xfrm>
              <a:off x="6195060" y="182194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78" name="TextBox 77">
              <a:extLst>
                <a:ext uri="{FF2B5EF4-FFF2-40B4-BE49-F238E27FC236}">
                  <a16:creationId xmlns:a16="http://schemas.microsoft.com/office/drawing/2014/main" id="{5E4C193E-858E-41C3-BEFA-56F5911253EF}"/>
                </a:ext>
              </a:extLst>
            </xdr:cNvPr>
            <xdr:cNvSpPr txBox="1"/>
          </xdr:nvSpPr>
          <xdr:spPr>
            <a:xfrm>
              <a:off x="6195060" y="18219420"/>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4</xdr:col>
      <xdr:colOff>2047875</xdr:colOff>
      <xdr:row>93</xdr:row>
      <xdr:rowOff>104775</xdr:rowOff>
    </xdr:from>
    <xdr:ext cx="121636" cy="172227"/>
    <mc:AlternateContent xmlns:mc="http://schemas.openxmlformats.org/markup-compatibility/2006" xmlns:a14="http://schemas.microsoft.com/office/drawing/2010/main">
      <mc:Choice Requires="a14">
        <xdr:sp macro="" textlink="">
          <xdr:nvSpPr>
            <xdr:cNvPr id="98" name="TextBox 11">
              <a:extLst>
                <a:ext uri="{FF2B5EF4-FFF2-40B4-BE49-F238E27FC236}">
                  <a16:creationId xmlns:a16="http://schemas.microsoft.com/office/drawing/2014/main" xmlns="" id="{260CADE0-AEB7-4CA8-9DE1-7E7115B3CBC3}"/>
                </a:ext>
              </a:extLst>
            </xdr:cNvPr>
            <xdr:cNvSpPr txBox="1"/>
          </xdr:nvSpPr>
          <xdr:spPr>
            <a:xfrm>
              <a:off x="10445115" y="1375981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𝛽</m:t>
                    </m:r>
                  </m:oMath>
                </m:oMathPara>
              </a14:m>
              <a:endParaRPr lang="en-US" sz="1100"/>
            </a:p>
          </xdr:txBody>
        </xdr:sp>
      </mc:Choice>
      <mc:Fallback xmlns="">
        <xdr:sp macro="" textlink="">
          <xdr:nvSpPr>
            <xdr:cNvPr id="98" name="TextBox 11">
              <a:extLst>
                <a:ext uri="{FF2B5EF4-FFF2-40B4-BE49-F238E27FC236}">
                  <a16:creationId xmlns:a16="http://schemas.microsoft.com/office/drawing/2014/main" id="{260CADE0-AEB7-4CA8-9DE1-7E7115B3CBC3}"/>
                </a:ext>
              </a:extLst>
            </xdr:cNvPr>
            <xdr:cNvSpPr txBox="1"/>
          </xdr:nvSpPr>
          <xdr:spPr>
            <a:xfrm>
              <a:off x="10445115" y="13759815"/>
              <a:ext cx="1216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𝛽</a:t>
              </a:r>
              <a:endParaRPr lang="en-US" sz="1100"/>
            </a:p>
          </xdr:txBody>
        </xdr:sp>
      </mc:Fallback>
    </mc:AlternateContent>
    <xdr:clientData/>
  </xdr:oneCellAnchor>
  <xdr:oneCellAnchor>
    <xdr:from>
      <xdr:col>4</xdr:col>
      <xdr:colOff>1933575</xdr:colOff>
      <xdr:row>96</xdr:row>
      <xdr:rowOff>47625</xdr:rowOff>
    </xdr:from>
    <xdr:ext cx="341888" cy="172227"/>
    <mc:AlternateContent xmlns:mc="http://schemas.openxmlformats.org/markup-compatibility/2006" xmlns:a14="http://schemas.microsoft.com/office/drawing/2010/main">
      <mc:Choice Requires="a14">
        <xdr:sp macro="" textlink="">
          <xdr:nvSpPr>
            <xdr:cNvPr id="99" name="TextBox 8">
              <a:extLst>
                <a:ext uri="{FF2B5EF4-FFF2-40B4-BE49-F238E27FC236}">
                  <a16:creationId xmlns:a16="http://schemas.microsoft.com/office/drawing/2014/main" xmlns="" id="{138B8DF2-DE7E-45DE-8CEE-30803CE5F48B}"/>
                </a:ext>
              </a:extLst>
            </xdr:cNvPr>
            <xdr:cNvSpPr txBox="1"/>
          </xdr:nvSpPr>
          <xdr:spPr>
            <a:xfrm>
              <a:off x="10330815" y="1495996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99" name="TextBox 8">
              <a:extLst>
                <a:ext uri="{FF2B5EF4-FFF2-40B4-BE49-F238E27FC236}">
                  <a16:creationId xmlns:a16="http://schemas.microsoft.com/office/drawing/2014/main" id="{138B8DF2-DE7E-45DE-8CEE-30803CE5F48B}"/>
                </a:ext>
              </a:extLst>
            </xdr:cNvPr>
            <xdr:cNvSpPr txBox="1"/>
          </xdr:nvSpPr>
          <xdr:spPr>
            <a:xfrm>
              <a:off x="10330815" y="14959965"/>
              <a:ext cx="34188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𝑎_𝑛𝑜𝑚</a:t>
              </a:r>
              <a:endParaRPr lang="en-US" sz="1100"/>
            </a:p>
          </xdr:txBody>
        </xdr:sp>
      </mc:Fallback>
    </mc:AlternateContent>
    <xdr:clientData/>
  </xdr:oneCellAnchor>
  <xdr:oneCellAnchor>
    <xdr:from>
      <xdr:col>4</xdr:col>
      <xdr:colOff>1933575</xdr:colOff>
      <xdr:row>97</xdr:row>
      <xdr:rowOff>38100</xdr:rowOff>
    </xdr:from>
    <xdr:ext cx="334835" cy="172227"/>
    <mc:AlternateContent xmlns:mc="http://schemas.openxmlformats.org/markup-compatibility/2006" xmlns:a14="http://schemas.microsoft.com/office/drawing/2010/main">
      <mc:Choice Requires="a14">
        <xdr:sp macro="" textlink="">
          <xdr:nvSpPr>
            <xdr:cNvPr id="100" name="TextBox 8">
              <a:extLst>
                <a:ext uri="{FF2B5EF4-FFF2-40B4-BE49-F238E27FC236}">
                  <a16:creationId xmlns:a16="http://schemas.microsoft.com/office/drawing/2014/main" xmlns="" id="{D54A315B-C70E-4404-A8B9-DE50C9CB727F}"/>
                </a:ext>
              </a:extLst>
            </xdr:cNvPr>
            <xdr:cNvSpPr txBox="1"/>
          </xdr:nvSpPr>
          <xdr:spPr>
            <a:xfrm>
              <a:off x="10330815" y="1524000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100" name="TextBox 8">
              <a:extLst>
                <a:ext uri="{FF2B5EF4-FFF2-40B4-BE49-F238E27FC236}">
                  <a16:creationId xmlns:a16="http://schemas.microsoft.com/office/drawing/2014/main" id="{D54A315B-C70E-4404-A8B9-DE50C9CB727F}"/>
                </a:ext>
              </a:extLst>
            </xdr:cNvPr>
            <xdr:cNvSpPr txBox="1"/>
          </xdr:nvSpPr>
          <xdr:spPr>
            <a:xfrm>
              <a:off x="10330815" y="15240000"/>
              <a:ext cx="3348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𝑏_𝑛𝑜𝑚</a:t>
              </a:r>
              <a:endParaRPr lang="en-US" sz="1100"/>
            </a:p>
          </xdr:txBody>
        </xdr:sp>
      </mc:Fallback>
    </mc:AlternateContent>
    <xdr:clientData/>
  </xdr:oneCellAnchor>
  <xdr:oneCellAnchor>
    <xdr:from>
      <xdr:col>4</xdr:col>
      <xdr:colOff>1933575</xdr:colOff>
      <xdr:row>98</xdr:row>
      <xdr:rowOff>19050</xdr:rowOff>
    </xdr:from>
    <xdr:ext cx="324704" cy="172227"/>
    <mc:AlternateContent xmlns:mc="http://schemas.openxmlformats.org/markup-compatibility/2006" xmlns:a14="http://schemas.microsoft.com/office/drawing/2010/main">
      <mc:Choice Requires="a14">
        <xdr:sp macro="" textlink="">
          <xdr:nvSpPr>
            <xdr:cNvPr id="101" name="TextBox 8">
              <a:extLst>
                <a:ext uri="{FF2B5EF4-FFF2-40B4-BE49-F238E27FC236}">
                  <a16:creationId xmlns:a16="http://schemas.microsoft.com/office/drawing/2014/main" xmlns="" id="{E942AC20-8C2B-4766-9040-1B483297BA73}"/>
                </a:ext>
              </a:extLst>
            </xdr:cNvPr>
            <xdr:cNvSpPr txBox="1"/>
          </xdr:nvSpPr>
          <xdr:spPr>
            <a:xfrm>
              <a:off x="10330815" y="1551051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𝑛𝑜𝑚</m:t>
                        </m:r>
                      </m:sub>
                    </m:sSub>
                  </m:oMath>
                </m:oMathPara>
              </a14:m>
              <a:endParaRPr lang="en-US" sz="1100"/>
            </a:p>
          </xdr:txBody>
        </xdr:sp>
      </mc:Choice>
      <mc:Fallback xmlns="">
        <xdr:sp macro="" textlink="">
          <xdr:nvSpPr>
            <xdr:cNvPr id="101" name="TextBox 8">
              <a:extLst>
                <a:ext uri="{FF2B5EF4-FFF2-40B4-BE49-F238E27FC236}">
                  <a16:creationId xmlns:a16="http://schemas.microsoft.com/office/drawing/2014/main" id="{E942AC20-8C2B-4766-9040-1B483297BA73}"/>
                </a:ext>
              </a:extLst>
            </xdr:cNvPr>
            <xdr:cNvSpPr txBox="1"/>
          </xdr:nvSpPr>
          <xdr:spPr>
            <a:xfrm>
              <a:off x="10330815" y="15510510"/>
              <a:ext cx="3247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𝑐_𝑛𝑜𝑚</a:t>
              </a:r>
              <a:endParaRPr lang="en-US" sz="1100"/>
            </a:p>
          </xdr:txBody>
        </xdr:sp>
      </mc:Fallback>
    </mc:AlternateContent>
    <xdr:clientData/>
  </xdr:oneCellAnchor>
  <xdr:twoCellAnchor>
    <xdr:from>
      <xdr:col>4</xdr:col>
      <xdr:colOff>1875194</xdr:colOff>
      <xdr:row>95</xdr:row>
      <xdr:rowOff>114189</xdr:rowOff>
    </xdr:from>
    <xdr:to>
      <xdr:col>4</xdr:col>
      <xdr:colOff>2368253</xdr:colOff>
      <xdr:row>95</xdr:row>
      <xdr:rowOff>310852</xdr:rowOff>
    </xdr:to>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xmlns="" id="{C39A6F1B-D299-40A7-8A62-13D26FF3929A}"/>
                </a:ext>
              </a:extLst>
            </xdr:cNvPr>
            <xdr:cNvSpPr txBox="1"/>
          </xdr:nvSpPr>
          <xdr:spPr>
            <a:xfrm>
              <a:off x="10272434" y="145921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102" name="TextBox 101">
              <a:extLst>
                <a:ext uri="{FF2B5EF4-FFF2-40B4-BE49-F238E27FC236}">
                  <a16:creationId xmlns:a16="http://schemas.microsoft.com/office/drawing/2014/main" id="{C39A6F1B-D299-40A7-8A62-13D26FF3929A}"/>
                </a:ext>
              </a:extLst>
            </xdr:cNvPr>
            <xdr:cNvSpPr txBox="1"/>
          </xdr:nvSpPr>
          <xdr:spPr>
            <a:xfrm>
              <a:off x="10272434" y="14592189"/>
              <a:ext cx="493059" cy="196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𝐷_(𝑐𝑎𝑝,𝑖)</a:t>
              </a:r>
              <a:endParaRPr lang="en-US" sz="1600" b="0"/>
            </a:p>
          </xdr:txBody>
        </xdr:sp>
      </mc:Fallback>
    </mc:AlternateContent>
    <xdr:clientData/>
  </xdr:twoCellAnchor>
  <xdr:twoCellAnchor>
    <xdr:from>
      <xdr:col>4</xdr:col>
      <xdr:colOff>1885950</xdr:colOff>
      <xdr:row>94</xdr:row>
      <xdr:rowOff>95250</xdr:rowOff>
    </xdr:from>
    <xdr:to>
      <xdr:col>4</xdr:col>
      <xdr:colOff>2379009</xdr:colOff>
      <xdr:row>94</xdr:row>
      <xdr:rowOff>301438</xdr:rowOff>
    </xdr:to>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xmlns="" id="{1F21024D-5392-480B-AC1F-99A7C4B0345B}"/>
                </a:ext>
              </a:extLst>
            </xdr:cNvPr>
            <xdr:cNvSpPr txBox="1"/>
          </xdr:nvSpPr>
          <xdr:spPr>
            <a:xfrm>
              <a:off x="10283190" y="1417701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600" b="0"/>
            </a:p>
          </xdr:txBody>
        </xdr:sp>
      </mc:Choice>
      <mc:Fallback xmlns="">
        <xdr:sp macro="" textlink="">
          <xdr:nvSpPr>
            <xdr:cNvPr id="103" name="TextBox 102">
              <a:extLst>
                <a:ext uri="{FF2B5EF4-FFF2-40B4-BE49-F238E27FC236}">
                  <a16:creationId xmlns:a16="http://schemas.microsoft.com/office/drawing/2014/main" id="{1F21024D-5392-480B-AC1F-99A7C4B0345B}"/>
                </a:ext>
              </a:extLst>
            </xdr:cNvPr>
            <xdr:cNvSpPr txBox="1"/>
          </xdr:nvSpPr>
          <xdr:spPr>
            <a:xfrm>
              <a:off x="10283190" y="14177010"/>
              <a:ext cx="493059" cy="2061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𝐿_(𝑐𝑎𝑝,𝑖)</a:t>
              </a:r>
              <a:endParaRPr lang="en-US" sz="1600" b="0"/>
            </a:p>
          </xdr:txBody>
        </xdr:sp>
      </mc:Fallback>
    </mc:AlternateContent>
    <xdr:clientData/>
  </xdr:twoCellAnchor>
  <xdr:oneCellAnchor>
    <xdr:from>
      <xdr:col>2</xdr:col>
      <xdr:colOff>840105</xdr:colOff>
      <xdr:row>99</xdr:row>
      <xdr:rowOff>87630</xdr:rowOff>
    </xdr:from>
    <xdr:ext cx="227755" cy="176972"/>
    <mc:AlternateContent xmlns:mc="http://schemas.openxmlformats.org/markup-compatibility/2006" xmlns:a14="http://schemas.microsoft.com/office/drawing/2010/main">
      <mc:Choice Requires="a14">
        <xdr:sp macro="" textlink="">
          <xdr:nvSpPr>
            <xdr:cNvPr id="104" name="TextBox 11">
              <a:extLst>
                <a:ext uri="{FF2B5EF4-FFF2-40B4-BE49-F238E27FC236}">
                  <a16:creationId xmlns:a16="http://schemas.microsoft.com/office/drawing/2014/main" xmlns="" id="{3B6A7BAC-E7FD-481A-8D49-A28ACABB5182}"/>
                </a:ext>
              </a:extLst>
            </xdr:cNvPr>
            <xdr:cNvSpPr txBox="1"/>
          </xdr:nvSpPr>
          <xdr:spPr>
            <a:xfrm>
              <a:off x="6631305" y="3412617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4" name="TextBox 11">
              <a:extLst>
                <a:ext uri="{FF2B5EF4-FFF2-40B4-BE49-F238E27FC236}">
                  <a16:creationId xmlns:a16="http://schemas.microsoft.com/office/drawing/2014/main" id="{3B6A7BAC-E7FD-481A-8D49-A28ACABB5182}"/>
                </a:ext>
              </a:extLst>
            </xdr:cNvPr>
            <xdr:cNvSpPr txBox="1"/>
          </xdr:nvSpPr>
          <xdr:spPr>
            <a:xfrm>
              <a:off x="6631305" y="34126170"/>
              <a:ext cx="2277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𝑉_(𝑇,𝑖)</a:t>
              </a:r>
              <a:endParaRPr lang="en-US" sz="1100"/>
            </a:p>
          </xdr:txBody>
        </xdr:sp>
      </mc:Fallback>
    </mc:AlternateContent>
    <xdr:clientData/>
  </xdr:oneCellAnchor>
  <xdr:oneCellAnchor>
    <xdr:from>
      <xdr:col>2</xdr:col>
      <xdr:colOff>847725</xdr:colOff>
      <xdr:row>100</xdr:row>
      <xdr:rowOff>102870</xdr:rowOff>
    </xdr:from>
    <xdr:ext cx="220701" cy="176972"/>
    <mc:AlternateContent xmlns:mc="http://schemas.openxmlformats.org/markup-compatibility/2006" xmlns:a14="http://schemas.microsoft.com/office/drawing/2010/main">
      <mc:Choice Requires="a14">
        <xdr:sp macro="" textlink="">
          <xdr:nvSpPr>
            <xdr:cNvPr id="105" name="TextBox 10">
              <a:extLst>
                <a:ext uri="{FF2B5EF4-FFF2-40B4-BE49-F238E27FC236}">
                  <a16:creationId xmlns:a16="http://schemas.microsoft.com/office/drawing/2014/main" xmlns="" id="{C8CACE29-82FF-4663-91F8-00A13E5AE4F2}"/>
                </a:ext>
              </a:extLst>
            </xdr:cNvPr>
            <xdr:cNvSpPr txBox="1"/>
          </xdr:nvSpPr>
          <xdr:spPr>
            <a:xfrm>
              <a:off x="6638925" y="3452241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𝑆</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oMath>
                </m:oMathPara>
              </a14:m>
              <a:endParaRPr lang="en-US" sz="1100"/>
            </a:p>
          </xdr:txBody>
        </xdr:sp>
      </mc:Choice>
      <mc:Fallback xmlns="">
        <xdr:sp macro="" textlink="">
          <xdr:nvSpPr>
            <xdr:cNvPr id="105" name="TextBox 10">
              <a:extLst>
                <a:ext uri="{FF2B5EF4-FFF2-40B4-BE49-F238E27FC236}">
                  <a16:creationId xmlns:a16="http://schemas.microsoft.com/office/drawing/2014/main" id="{C8CACE29-82FF-4663-91F8-00A13E5AE4F2}"/>
                </a:ext>
              </a:extLst>
            </xdr:cNvPr>
            <xdr:cNvSpPr txBox="1"/>
          </xdr:nvSpPr>
          <xdr:spPr>
            <a:xfrm>
              <a:off x="6638925" y="34522410"/>
              <a:ext cx="220701"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𝑉_(𝑆,𝑖)</a:t>
              </a:r>
              <a:endParaRPr lang="en-US" sz="1100"/>
            </a:p>
          </xdr:txBody>
        </xdr:sp>
      </mc:Fallback>
    </mc:AlternateContent>
    <xdr:clientData/>
  </xdr:oneCellAnchor>
  <xdr:oneCellAnchor>
    <xdr:from>
      <xdr:col>2</xdr:col>
      <xdr:colOff>815340</xdr:colOff>
      <xdr:row>102</xdr:row>
      <xdr:rowOff>106680</xdr:rowOff>
    </xdr:from>
    <xdr:ext cx="229422" cy="176972"/>
    <mc:AlternateContent xmlns:mc="http://schemas.openxmlformats.org/markup-compatibility/2006" xmlns:a14="http://schemas.microsoft.com/office/drawing/2010/main">
      <mc:Choice Requires="a14">
        <xdr:sp macro="" textlink="">
          <xdr:nvSpPr>
            <xdr:cNvPr id="107" name="TextBox 106">
              <a:extLst>
                <a:ext uri="{FF2B5EF4-FFF2-40B4-BE49-F238E27FC236}">
                  <a16:creationId xmlns:a16="http://schemas.microsoft.com/office/drawing/2014/main" xmlns="" id="{B4EA163B-0802-40DD-826F-2C49A1E06954}"/>
                </a:ext>
              </a:extLst>
            </xdr:cNvPr>
            <xdr:cNvSpPr txBox="1"/>
          </xdr:nvSpPr>
          <xdr:spPr>
            <a:xfrm>
              <a:off x="6606540" y="3528822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07" name="TextBox 106">
              <a:extLst>
                <a:ext uri="{FF2B5EF4-FFF2-40B4-BE49-F238E27FC236}">
                  <a16:creationId xmlns:a16="http://schemas.microsoft.com/office/drawing/2014/main" id="{B4EA163B-0802-40DD-826F-2C49A1E06954}"/>
                </a:ext>
              </a:extLst>
            </xdr:cNvPr>
            <xdr:cNvSpPr txBox="1"/>
          </xdr:nvSpPr>
          <xdr:spPr>
            <a:xfrm>
              <a:off x="6606540" y="3528822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762000</xdr:colOff>
      <xdr:row>103</xdr:row>
      <xdr:rowOff>106680</xdr:rowOff>
    </xdr:from>
    <xdr:ext cx="236219" cy="176972"/>
    <mc:AlternateContent xmlns:mc="http://schemas.openxmlformats.org/markup-compatibility/2006" xmlns:a14="http://schemas.microsoft.com/office/drawing/2010/main">
      <mc:Choice Requires="a14">
        <xdr:sp macro="" textlink="">
          <xdr:nvSpPr>
            <xdr:cNvPr id="111" name="TextBox 110">
              <a:extLst>
                <a:ext uri="{FF2B5EF4-FFF2-40B4-BE49-F238E27FC236}">
                  <a16:creationId xmlns:a16="http://schemas.microsoft.com/office/drawing/2014/main" xmlns="" id="{4FA90EDA-61C5-4213-9B7B-4459FE59C3E7}"/>
                </a:ext>
              </a:extLst>
            </xdr:cNvPr>
            <xdr:cNvSpPr txBox="1"/>
          </xdr:nvSpPr>
          <xdr:spPr>
            <a:xfrm>
              <a:off x="6553200" y="3566922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1" name="TextBox 110">
              <a:extLst>
                <a:ext uri="{FF2B5EF4-FFF2-40B4-BE49-F238E27FC236}">
                  <a16:creationId xmlns:a16="http://schemas.microsoft.com/office/drawing/2014/main" id="{4FA90EDA-61C5-4213-9B7B-4459FE59C3E7}"/>
                </a:ext>
              </a:extLst>
            </xdr:cNvPr>
            <xdr:cNvSpPr txBox="1"/>
          </xdr:nvSpPr>
          <xdr:spPr>
            <a:xfrm>
              <a:off x="6553200" y="3566922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𝑇_(𝑃,𝑖)</a:t>
              </a:r>
              <a:endParaRPr lang="en-US" sz="1100"/>
            </a:p>
          </xdr:txBody>
        </xdr:sp>
      </mc:Fallback>
    </mc:AlternateContent>
    <xdr:clientData/>
  </xdr:oneCellAnchor>
  <xdr:oneCellAnchor>
    <xdr:from>
      <xdr:col>2</xdr:col>
      <xdr:colOff>708660</xdr:colOff>
      <xdr:row>104</xdr:row>
      <xdr:rowOff>99060</xdr:rowOff>
    </xdr:from>
    <xdr:ext cx="324448" cy="176972"/>
    <mc:AlternateContent xmlns:mc="http://schemas.openxmlformats.org/markup-compatibility/2006" xmlns:a14="http://schemas.microsoft.com/office/drawing/2010/main">
      <mc:Choice Requires="a14">
        <xdr:sp macro="" textlink="">
          <xdr:nvSpPr>
            <xdr:cNvPr id="112" name="TextBox 111">
              <a:extLst>
                <a:ext uri="{FF2B5EF4-FFF2-40B4-BE49-F238E27FC236}">
                  <a16:creationId xmlns:a16="http://schemas.microsoft.com/office/drawing/2014/main" xmlns="" id="{7BEF043C-368F-47ED-947D-9347B8520D74}"/>
                </a:ext>
              </a:extLst>
            </xdr:cNvPr>
            <xdr:cNvSpPr txBox="1"/>
          </xdr:nvSpPr>
          <xdr:spPr>
            <a:xfrm>
              <a:off x="6499860" y="360426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2" name="TextBox 111">
              <a:extLst>
                <a:ext uri="{FF2B5EF4-FFF2-40B4-BE49-F238E27FC236}">
                  <a16:creationId xmlns:a16="http://schemas.microsoft.com/office/drawing/2014/main" id="{7BEF043C-368F-47ED-947D-9347B8520D74}"/>
                </a:ext>
              </a:extLst>
            </xdr:cNvPr>
            <xdr:cNvSpPr txBox="1"/>
          </xdr:nvSpPr>
          <xdr:spPr>
            <a:xfrm>
              <a:off x="6499860" y="3604260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𝑇_(𝐶,𝐴,𝑖)</a:t>
              </a:r>
              <a:endParaRPr lang="en-US" sz="1100"/>
            </a:p>
          </xdr:txBody>
        </xdr:sp>
      </mc:Fallback>
    </mc:AlternateContent>
    <xdr:clientData/>
  </xdr:oneCellAnchor>
  <xdr:oneCellAnchor>
    <xdr:from>
      <xdr:col>2</xdr:col>
      <xdr:colOff>708660</xdr:colOff>
      <xdr:row>105</xdr:row>
      <xdr:rowOff>91440</xdr:rowOff>
    </xdr:from>
    <xdr:ext cx="324255" cy="176972"/>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xmlns="" id="{2FEE7159-119B-4742-BEA5-00F08975963F}"/>
                </a:ext>
              </a:extLst>
            </xdr:cNvPr>
            <xdr:cNvSpPr txBox="1"/>
          </xdr:nvSpPr>
          <xdr:spPr>
            <a:xfrm>
              <a:off x="6499860" y="3641598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3" name="TextBox 112">
              <a:extLst>
                <a:ext uri="{FF2B5EF4-FFF2-40B4-BE49-F238E27FC236}">
                  <a16:creationId xmlns:a16="http://schemas.microsoft.com/office/drawing/2014/main" id="{2FEE7159-119B-4742-BEA5-00F08975963F}"/>
                </a:ext>
              </a:extLst>
            </xdr:cNvPr>
            <xdr:cNvSpPr txBox="1"/>
          </xdr:nvSpPr>
          <xdr:spPr>
            <a:xfrm>
              <a:off x="6499860" y="3641598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𝑇_(𝐶,𝑃,𝑖)</a:t>
              </a:r>
              <a:endParaRPr lang="en-US" sz="1100"/>
            </a:p>
          </xdr:txBody>
        </xdr:sp>
      </mc:Fallback>
    </mc:AlternateContent>
    <xdr:clientData/>
  </xdr:oneCellAnchor>
  <xdr:oneCellAnchor>
    <xdr:from>
      <xdr:col>2</xdr:col>
      <xdr:colOff>203835</xdr:colOff>
      <xdr:row>107</xdr:row>
      <xdr:rowOff>47625</xdr:rowOff>
    </xdr:from>
    <xdr:ext cx="2924006" cy="301236"/>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xmlns="" id="{1204B962-C485-44B2-BF26-2BA884D29201}"/>
                </a:ext>
              </a:extLst>
            </xdr:cNvPr>
            <xdr:cNvSpPr txBox="1"/>
          </xdr:nvSpPr>
          <xdr:spPr>
            <a:xfrm>
              <a:off x="58426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4" name="TextBox 113">
              <a:extLst>
                <a:ext uri="{FF2B5EF4-FFF2-40B4-BE49-F238E27FC236}">
                  <a16:creationId xmlns:a16="http://schemas.microsoft.com/office/drawing/2014/main" id="{1204B962-C485-44B2-BF26-2BA884D29201}"/>
                </a:ext>
              </a:extLst>
            </xdr:cNvPr>
            <xdr:cNvSpPr txBox="1"/>
          </xdr:nvSpPr>
          <xdr:spPr>
            <a:xfrm>
              <a:off x="58426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2</xdr:col>
      <xdr:colOff>68580</xdr:colOff>
      <xdr:row>108</xdr:row>
      <xdr:rowOff>72390</xdr:rowOff>
    </xdr:from>
    <xdr:ext cx="3552383" cy="301236"/>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xmlns="" id="{A84BA77C-26EC-4BC5-BC56-7712F15D8CC0}"/>
                </a:ext>
              </a:extLst>
            </xdr:cNvPr>
            <xdr:cNvSpPr txBox="1"/>
          </xdr:nvSpPr>
          <xdr:spPr>
            <a:xfrm>
              <a:off x="5707380" y="39067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5" name="TextBox 114">
              <a:extLst>
                <a:ext uri="{FF2B5EF4-FFF2-40B4-BE49-F238E27FC236}">
                  <a16:creationId xmlns:a16="http://schemas.microsoft.com/office/drawing/2014/main" id="{A84BA77C-26EC-4BC5-BC56-7712F15D8CC0}"/>
                </a:ext>
              </a:extLst>
            </xdr:cNvPr>
            <xdr:cNvSpPr txBox="1"/>
          </xdr:nvSpPr>
          <xdr:spPr>
            <a:xfrm>
              <a:off x="5707380" y="39067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2</xdr:col>
      <xdr:colOff>1093470</xdr:colOff>
      <xdr:row>109</xdr:row>
      <xdr:rowOff>83820</xdr:rowOff>
    </xdr:from>
    <xdr:ext cx="1115049" cy="176972"/>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xmlns="" id="{2157D7BF-3A20-4C37-AB84-650A8DD89070}"/>
                </a:ext>
              </a:extLst>
            </xdr:cNvPr>
            <xdr:cNvSpPr txBox="1"/>
          </xdr:nvSpPr>
          <xdr:spPr>
            <a:xfrm>
              <a:off x="6732270" y="39460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116" name="TextBox 115">
              <a:extLst>
                <a:ext uri="{FF2B5EF4-FFF2-40B4-BE49-F238E27FC236}">
                  <a16:creationId xmlns:a16="http://schemas.microsoft.com/office/drawing/2014/main" id="{2157D7BF-3A20-4C37-AB84-650A8DD89070}"/>
                </a:ext>
              </a:extLst>
            </xdr:cNvPr>
            <xdr:cNvSpPr txBox="1"/>
          </xdr:nvSpPr>
          <xdr:spPr>
            <a:xfrm>
              <a:off x="6732270" y="39460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2</xdr:col>
      <xdr:colOff>438150</xdr:colOff>
      <xdr:row>110</xdr:row>
      <xdr:rowOff>93345</xdr:rowOff>
    </xdr:from>
    <xdr:ext cx="2699522" cy="175369"/>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xmlns="" id="{99B7FC96-F640-4A79-BF87-34567AEF11D0}"/>
                </a:ext>
              </a:extLst>
            </xdr:cNvPr>
            <xdr:cNvSpPr txBox="1"/>
          </xdr:nvSpPr>
          <xdr:spPr>
            <a:xfrm>
              <a:off x="6076950" y="39850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117" name="TextBox 116">
              <a:extLst>
                <a:ext uri="{FF2B5EF4-FFF2-40B4-BE49-F238E27FC236}">
                  <a16:creationId xmlns:a16="http://schemas.microsoft.com/office/drawing/2014/main" id="{99B7FC96-F640-4A79-BF87-34567AEF11D0}"/>
                </a:ext>
              </a:extLst>
            </xdr:cNvPr>
            <xdr:cNvSpPr txBox="1"/>
          </xdr:nvSpPr>
          <xdr:spPr>
            <a:xfrm>
              <a:off x="6076950" y="39850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3</xdr:col>
      <xdr:colOff>36195</xdr:colOff>
      <xdr:row>111</xdr:row>
      <xdr:rowOff>53340</xdr:rowOff>
    </xdr:from>
    <xdr:ext cx="1196340" cy="286670"/>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xmlns="" id="{237E2935-5AF4-4570-B0EB-735933BA27F6}"/>
                </a:ext>
              </a:extLst>
            </xdr:cNvPr>
            <xdr:cNvSpPr txBox="1"/>
          </xdr:nvSpPr>
          <xdr:spPr>
            <a:xfrm>
              <a:off x="9370695" y="4057269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120" name="TextBox 119">
              <a:extLst>
                <a:ext uri="{FF2B5EF4-FFF2-40B4-BE49-F238E27FC236}">
                  <a16:creationId xmlns:a16="http://schemas.microsoft.com/office/drawing/2014/main" id="{237E2935-5AF4-4570-B0EB-735933BA27F6}"/>
                </a:ext>
              </a:extLst>
            </xdr:cNvPr>
            <xdr:cNvSpPr txBox="1"/>
          </xdr:nvSpPr>
          <xdr:spPr>
            <a:xfrm>
              <a:off x="9370695" y="4057269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2</xdr:col>
      <xdr:colOff>929640</xdr:colOff>
      <xdr:row>69</xdr:row>
      <xdr:rowOff>121920</xdr:rowOff>
    </xdr:from>
    <xdr:ext cx="1392432" cy="172227"/>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xmlns="" id="{05DCB6AA-67E6-486A-A1F2-4C84894086EB}"/>
                </a:ext>
              </a:extLst>
            </xdr:cNvPr>
            <xdr:cNvSpPr txBox="1"/>
          </xdr:nvSpPr>
          <xdr:spPr>
            <a:xfrm>
              <a:off x="672084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121" name="TextBox 120">
              <a:extLst>
                <a:ext uri="{FF2B5EF4-FFF2-40B4-BE49-F238E27FC236}">
                  <a16:creationId xmlns:a16="http://schemas.microsoft.com/office/drawing/2014/main" id="{05DCB6AA-67E6-486A-A1F2-4C84894086EB}"/>
                </a:ext>
              </a:extLst>
            </xdr:cNvPr>
            <xdr:cNvSpPr txBox="1"/>
          </xdr:nvSpPr>
          <xdr:spPr>
            <a:xfrm>
              <a:off x="672084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3</xdr:col>
      <xdr:colOff>125730</xdr:colOff>
      <xdr:row>112</xdr:row>
      <xdr:rowOff>91440</xdr:rowOff>
    </xdr:from>
    <xdr:ext cx="1168397" cy="172227"/>
    <mc:AlternateContent xmlns:mc="http://schemas.openxmlformats.org/markup-compatibility/2006" xmlns:a14="http://schemas.microsoft.com/office/drawing/2010/main">
      <mc:Choice Requires="a14">
        <xdr:sp macro="" textlink="">
          <xdr:nvSpPr>
            <xdr:cNvPr id="122" name="TextBox 121">
              <a:extLst>
                <a:ext uri="{FF2B5EF4-FFF2-40B4-BE49-F238E27FC236}">
                  <a16:creationId xmlns:a16="http://schemas.microsoft.com/office/drawing/2014/main" xmlns="" id="{F614B158-D536-43F9-9671-84A2F565A2BA}"/>
                </a:ext>
              </a:extLst>
            </xdr:cNvPr>
            <xdr:cNvSpPr txBox="1"/>
          </xdr:nvSpPr>
          <xdr:spPr>
            <a:xfrm>
              <a:off x="9734550" y="4080510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122" name="TextBox 121">
              <a:extLst>
                <a:ext uri="{FF2B5EF4-FFF2-40B4-BE49-F238E27FC236}">
                  <a16:creationId xmlns:a16="http://schemas.microsoft.com/office/drawing/2014/main" id="{F614B158-D536-43F9-9671-84A2F565A2BA}"/>
                </a:ext>
              </a:extLst>
            </xdr:cNvPr>
            <xdr:cNvSpPr txBox="1"/>
          </xdr:nvSpPr>
          <xdr:spPr>
            <a:xfrm>
              <a:off x="9734550" y="4080510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4</xdr:col>
      <xdr:colOff>335280</xdr:colOff>
      <xdr:row>63</xdr:row>
      <xdr:rowOff>91440</xdr:rowOff>
    </xdr:from>
    <xdr:ext cx="269946" cy="176972"/>
    <mc:AlternateContent xmlns:mc="http://schemas.openxmlformats.org/markup-compatibility/2006" xmlns:a14="http://schemas.microsoft.com/office/drawing/2010/main">
      <mc:Choice Requires="a14">
        <xdr:sp macro="" textlink="">
          <xdr:nvSpPr>
            <xdr:cNvPr id="123" name="TextBox 122">
              <a:extLst>
                <a:ext uri="{FF2B5EF4-FFF2-40B4-BE49-F238E27FC236}">
                  <a16:creationId xmlns:a16="http://schemas.microsoft.com/office/drawing/2014/main" xmlns="" id="{E4FCFA29-7B16-4FDE-8765-800B2670CA55}"/>
                </a:ext>
              </a:extLst>
            </xdr:cNvPr>
            <xdr:cNvSpPr txBox="1"/>
          </xdr:nvSpPr>
          <xdr:spPr>
            <a:xfrm>
              <a:off x="9174480" y="2274570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123" name="TextBox 122">
              <a:extLst>
                <a:ext uri="{FF2B5EF4-FFF2-40B4-BE49-F238E27FC236}">
                  <a16:creationId xmlns:a16="http://schemas.microsoft.com/office/drawing/2014/main" id="{E4FCFA29-7B16-4FDE-8765-800B2670CA55}"/>
                </a:ext>
              </a:extLst>
            </xdr:cNvPr>
            <xdr:cNvSpPr txBox="1"/>
          </xdr:nvSpPr>
          <xdr:spPr>
            <a:xfrm>
              <a:off x="9174480" y="22745700"/>
              <a:ext cx="269946"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𝐴,𝐻)</a:t>
              </a:r>
              <a:endParaRPr lang="en-US" sz="1100"/>
            </a:p>
          </xdr:txBody>
        </xdr:sp>
      </mc:Fallback>
    </mc:AlternateContent>
    <xdr:clientData/>
  </xdr:oneCellAnchor>
  <xdr:oneCellAnchor>
    <xdr:from>
      <xdr:col>4</xdr:col>
      <xdr:colOff>365760</xdr:colOff>
      <xdr:row>64</xdr:row>
      <xdr:rowOff>99060</xdr:rowOff>
    </xdr:from>
    <xdr:ext cx="248850" cy="176972"/>
    <mc:AlternateContent xmlns:mc="http://schemas.openxmlformats.org/markup-compatibility/2006" xmlns:a14="http://schemas.microsoft.com/office/drawing/2010/main">
      <mc:Choice Requires="a14">
        <xdr:sp macro="" textlink="">
          <xdr:nvSpPr>
            <xdr:cNvPr id="124" name="TextBox 123">
              <a:extLst>
                <a:ext uri="{FF2B5EF4-FFF2-40B4-BE49-F238E27FC236}">
                  <a16:creationId xmlns:a16="http://schemas.microsoft.com/office/drawing/2014/main" xmlns="" id="{A9497442-005F-4167-9E7D-763B29CCFCCD}"/>
                </a:ext>
              </a:extLst>
            </xdr:cNvPr>
            <xdr:cNvSpPr txBox="1"/>
          </xdr:nvSpPr>
          <xdr:spPr>
            <a:xfrm>
              <a:off x="9204960" y="2313432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124" name="TextBox 123">
              <a:extLst>
                <a:ext uri="{FF2B5EF4-FFF2-40B4-BE49-F238E27FC236}">
                  <a16:creationId xmlns:a16="http://schemas.microsoft.com/office/drawing/2014/main" id="{A9497442-005F-4167-9E7D-763B29CCFCCD}"/>
                </a:ext>
              </a:extLst>
            </xdr:cNvPr>
            <xdr:cNvSpPr txBox="1"/>
          </xdr:nvSpPr>
          <xdr:spPr>
            <a:xfrm>
              <a:off x="9204960" y="23134320"/>
              <a:ext cx="2488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𝐴,𝐿)</a:t>
              </a:r>
              <a:endParaRPr lang="en-US" sz="1100"/>
            </a:p>
          </xdr:txBody>
        </xdr:sp>
      </mc:Fallback>
    </mc:AlternateContent>
    <xdr:clientData/>
  </xdr:oneCellAnchor>
  <xdr:oneCellAnchor>
    <xdr:from>
      <xdr:col>4</xdr:col>
      <xdr:colOff>289560</xdr:colOff>
      <xdr:row>65</xdr:row>
      <xdr:rowOff>91440</xdr:rowOff>
    </xdr:from>
    <xdr:ext cx="364972" cy="176972"/>
    <mc:AlternateContent xmlns:mc="http://schemas.openxmlformats.org/markup-compatibility/2006" xmlns:a14="http://schemas.microsoft.com/office/drawing/2010/main">
      <mc:Choice Requires="a14">
        <xdr:sp macro="" textlink="">
          <xdr:nvSpPr>
            <xdr:cNvPr id="125" name="TextBox 124">
              <a:extLst>
                <a:ext uri="{FF2B5EF4-FFF2-40B4-BE49-F238E27FC236}">
                  <a16:creationId xmlns:a16="http://schemas.microsoft.com/office/drawing/2014/main" xmlns="" id="{32C64173-9143-47F6-A4C1-2126F68AE646}"/>
                </a:ext>
              </a:extLst>
            </xdr:cNvPr>
            <xdr:cNvSpPr txBox="1"/>
          </xdr:nvSpPr>
          <xdr:spPr>
            <a:xfrm>
              <a:off x="9128760" y="2350770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oMath>
                </m:oMathPara>
              </a14:m>
              <a:endParaRPr lang="en-US" sz="1100"/>
            </a:p>
          </xdr:txBody>
        </xdr:sp>
      </mc:Choice>
      <mc:Fallback xmlns="">
        <xdr:sp macro="" textlink="">
          <xdr:nvSpPr>
            <xdr:cNvPr id="125" name="TextBox 124">
              <a:extLst>
                <a:ext uri="{FF2B5EF4-FFF2-40B4-BE49-F238E27FC236}">
                  <a16:creationId xmlns:a16="http://schemas.microsoft.com/office/drawing/2014/main" id="{32C64173-9143-47F6-A4C1-2126F68AE646}"/>
                </a:ext>
              </a:extLst>
            </xdr:cNvPr>
            <xdr:cNvSpPr txBox="1"/>
          </xdr:nvSpPr>
          <xdr:spPr>
            <a:xfrm>
              <a:off x="9128760" y="23507700"/>
              <a:ext cx="36497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𝐶,𝐴,𝐻)</a:t>
              </a:r>
              <a:endParaRPr lang="en-US" sz="1100"/>
            </a:p>
          </xdr:txBody>
        </xdr:sp>
      </mc:Fallback>
    </mc:AlternateContent>
    <xdr:clientData/>
  </xdr:oneCellAnchor>
  <xdr:oneCellAnchor>
    <xdr:from>
      <xdr:col>4</xdr:col>
      <xdr:colOff>304800</xdr:colOff>
      <xdr:row>66</xdr:row>
      <xdr:rowOff>91440</xdr:rowOff>
    </xdr:from>
    <xdr:ext cx="343877" cy="176972"/>
    <mc:AlternateContent xmlns:mc="http://schemas.openxmlformats.org/markup-compatibility/2006" xmlns:a14="http://schemas.microsoft.com/office/drawing/2010/main">
      <mc:Choice Requires="a14">
        <xdr:sp macro="" textlink="">
          <xdr:nvSpPr>
            <xdr:cNvPr id="126" name="TextBox 125">
              <a:extLst>
                <a:ext uri="{FF2B5EF4-FFF2-40B4-BE49-F238E27FC236}">
                  <a16:creationId xmlns:a16="http://schemas.microsoft.com/office/drawing/2014/main" xmlns="" id="{2DCAE0FC-C6A8-4915-A20C-5D9D6864D8AB}"/>
                </a:ext>
              </a:extLst>
            </xdr:cNvPr>
            <xdr:cNvSpPr txBox="1"/>
          </xdr:nvSpPr>
          <xdr:spPr>
            <a:xfrm>
              <a:off x="9144000" y="2388870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oMath>
                </m:oMathPara>
              </a14:m>
              <a:endParaRPr lang="en-US" sz="1100"/>
            </a:p>
          </xdr:txBody>
        </xdr:sp>
      </mc:Choice>
      <mc:Fallback xmlns="">
        <xdr:sp macro="" textlink="">
          <xdr:nvSpPr>
            <xdr:cNvPr id="126" name="TextBox 125">
              <a:extLst>
                <a:ext uri="{FF2B5EF4-FFF2-40B4-BE49-F238E27FC236}">
                  <a16:creationId xmlns:a16="http://schemas.microsoft.com/office/drawing/2014/main" id="{2DCAE0FC-C6A8-4915-A20C-5D9D6864D8AB}"/>
                </a:ext>
              </a:extLst>
            </xdr:cNvPr>
            <xdr:cNvSpPr txBox="1"/>
          </xdr:nvSpPr>
          <xdr:spPr>
            <a:xfrm>
              <a:off x="9144000" y="23888700"/>
              <a:ext cx="343877"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𝐶,𝐴,𝐿)</a:t>
              </a:r>
              <a:endParaRPr lang="en-US" sz="1100"/>
            </a:p>
          </xdr:txBody>
        </xdr:sp>
      </mc:Fallback>
    </mc:AlternateContent>
    <xdr:clientData/>
  </xdr:oneCellAnchor>
  <xdr:oneCellAnchor>
    <xdr:from>
      <xdr:col>4</xdr:col>
      <xdr:colOff>571500</xdr:colOff>
      <xdr:row>67</xdr:row>
      <xdr:rowOff>83820</xdr:rowOff>
    </xdr:from>
    <xdr:ext cx="3186450" cy="176972"/>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xmlns="" id="{FE03EA2E-E6CA-429B-AE6A-74E76D462DD5}"/>
                </a:ext>
              </a:extLst>
            </xdr:cNvPr>
            <xdr:cNvSpPr txBox="1"/>
          </xdr:nvSpPr>
          <xdr:spPr>
            <a:xfrm>
              <a:off x="10949940" y="2464308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𝐻</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oMath>
                </m:oMathPara>
              </a14:m>
              <a:endParaRPr lang="en-US" sz="1100"/>
            </a:p>
          </xdr:txBody>
        </xdr:sp>
      </mc:Choice>
      <mc:Fallback xmlns="">
        <xdr:sp macro="" textlink="">
          <xdr:nvSpPr>
            <xdr:cNvPr id="127" name="TextBox 126">
              <a:extLst>
                <a:ext uri="{FF2B5EF4-FFF2-40B4-BE49-F238E27FC236}">
                  <a16:creationId xmlns:a16="http://schemas.microsoft.com/office/drawing/2014/main" id="{FE03EA2E-E6CA-429B-AE6A-74E76D462DD5}"/>
                </a:ext>
              </a:extLst>
            </xdr:cNvPr>
            <xdr:cNvSpPr txBox="1"/>
          </xdr:nvSpPr>
          <xdr:spPr>
            <a:xfrm>
              <a:off x="10949940" y="24643080"/>
              <a:ext cx="3186450"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𝐻𝑇𝐸〗_𝐻=(𝑆𝐺)∗(𝐿_𝑇𝑟𝑎𝑛𝑠−𝑆_1 )∗(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𝐻 )∗(𝑇_(𝐴,𝐻)−𝑇_(𝐶,𝐴,𝐻))</a:t>
              </a:r>
              <a:endParaRPr lang="en-US" sz="1100"/>
            </a:p>
          </xdr:txBody>
        </xdr:sp>
      </mc:Fallback>
    </mc:AlternateContent>
    <xdr:clientData/>
  </xdr:oneCellAnchor>
  <xdr:oneCellAnchor>
    <xdr:from>
      <xdr:col>4</xdr:col>
      <xdr:colOff>563880</xdr:colOff>
      <xdr:row>68</xdr:row>
      <xdr:rowOff>83820</xdr:rowOff>
    </xdr:from>
    <xdr:ext cx="3126432" cy="176972"/>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xmlns="" id="{D9C364DF-1355-4DBE-B29D-E46886AFD1E1}"/>
                </a:ext>
              </a:extLst>
            </xdr:cNvPr>
            <xdr:cNvSpPr txBox="1"/>
          </xdr:nvSpPr>
          <xdr:spPr>
            <a:xfrm>
              <a:off x="10942320" y="2502408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𝑆𝐺</m:t>
                        </m:r>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𝑇𝑟𝑎𝑛𝑠</m:t>
                            </m:r>
                          </m:sub>
                        </m:sSub>
                      </m:e>
                    </m:d>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𝛽</m:t>
                            </m:r>
                          </m:e>
                          <m:sub>
                            <m:r>
                              <a:rPr lang="en-US" sz="1100" b="0" i="1">
                                <a:latin typeface="Cambria Math" panose="02040503050406030204" pitchFamily="18" charset="0"/>
                              </a:rPr>
                              <m:t>𝐿</m:t>
                            </m:r>
                          </m:sub>
                        </m:sSub>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oMath>
                </m:oMathPara>
              </a14:m>
              <a:endParaRPr lang="en-US" sz="1100"/>
            </a:p>
          </xdr:txBody>
        </xdr:sp>
      </mc:Choice>
      <mc:Fallback xmlns="">
        <xdr:sp macro="" textlink="">
          <xdr:nvSpPr>
            <xdr:cNvPr id="128" name="TextBox 127">
              <a:extLst>
                <a:ext uri="{FF2B5EF4-FFF2-40B4-BE49-F238E27FC236}">
                  <a16:creationId xmlns:a16="http://schemas.microsoft.com/office/drawing/2014/main" id="{D9C364DF-1355-4DBE-B29D-E46886AFD1E1}"/>
                </a:ext>
              </a:extLst>
            </xdr:cNvPr>
            <xdr:cNvSpPr txBox="1"/>
          </xdr:nvSpPr>
          <xdr:spPr>
            <a:xfrm>
              <a:off x="10942320" y="25024080"/>
              <a:ext cx="312643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𝐻𝑇𝐸〗_𝐿=(𝑆𝐺)∗(𝑆_2−𝐿_𝑇𝑟𝑎𝑛𝑠 )∗(</a:t>
              </a:r>
              <a:r>
                <a:rPr lang="en-US" sz="1100" b="0" i="0">
                  <a:latin typeface="Cambria Math" panose="02040503050406030204" pitchFamily="18" charset="0"/>
                  <a:ea typeface="Cambria Math" panose="02040503050406030204" pitchFamily="18" charset="0"/>
                </a:rPr>
                <a:t>𝛽_</a:t>
              </a:r>
              <a:r>
                <a:rPr lang="en-US" sz="1100" b="0" i="0">
                  <a:latin typeface="Cambria Math" panose="02040503050406030204" pitchFamily="18" charset="0"/>
                </a:rPr>
                <a:t>𝐿 )∗(𝑇_(𝐴,𝐿)−𝑇_(𝐶,𝐴,𝐿))</a:t>
              </a:r>
              <a:endParaRPr lang="en-US" sz="1100"/>
            </a:p>
          </xdr:txBody>
        </xdr:sp>
      </mc:Fallback>
    </mc:AlternateContent>
    <xdr:clientData/>
  </xdr:oneCellAnchor>
  <xdr:oneCellAnchor>
    <xdr:from>
      <xdr:col>4</xdr:col>
      <xdr:colOff>1318260</xdr:colOff>
      <xdr:row>69</xdr:row>
      <xdr:rowOff>121920</xdr:rowOff>
    </xdr:from>
    <xdr:ext cx="1392432" cy="172227"/>
    <mc:AlternateContent xmlns:mc="http://schemas.openxmlformats.org/markup-compatibility/2006" xmlns:a14="http://schemas.microsoft.com/office/drawing/2010/main">
      <mc:Choice Requires="a14">
        <xdr:sp macro="" textlink="">
          <xdr:nvSpPr>
            <xdr:cNvPr id="129" name="TextBox 128">
              <a:extLst>
                <a:ext uri="{FF2B5EF4-FFF2-40B4-BE49-F238E27FC236}">
                  <a16:creationId xmlns:a16="http://schemas.microsoft.com/office/drawing/2014/main" xmlns="" id="{A4F772CB-022D-4750-BED0-D5C97800D447}"/>
                </a:ext>
              </a:extLst>
            </xdr:cNvPr>
            <xdr:cNvSpPr txBox="1"/>
          </xdr:nvSpPr>
          <xdr:spPr>
            <a:xfrm>
              <a:off x="1169670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𝐻𝑇𝐸</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𝐻𝑇𝐸</m:t>
                        </m:r>
                      </m:e>
                      <m:sub>
                        <m:r>
                          <a:rPr lang="en-US" sz="1100" b="0" i="1">
                            <a:latin typeface="Cambria Math" panose="02040503050406030204" pitchFamily="18" charset="0"/>
                          </a:rPr>
                          <m:t>𝐿</m:t>
                        </m:r>
                      </m:sub>
                    </m:sSub>
                  </m:oMath>
                </m:oMathPara>
              </a14:m>
              <a:endParaRPr lang="en-US" sz="1100"/>
            </a:p>
          </xdr:txBody>
        </xdr:sp>
      </mc:Choice>
      <mc:Fallback xmlns="">
        <xdr:sp macro="" textlink="">
          <xdr:nvSpPr>
            <xdr:cNvPr id="129" name="TextBox 128">
              <a:extLst>
                <a:ext uri="{FF2B5EF4-FFF2-40B4-BE49-F238E27FC236}">
                  <a16:creationId xmlns:a16="http://schemas.microsoft.com/office/drawing/2014/main" id="{A4F772CB-022D-4750-BED0-D5C97800D447}"/>
                </a:ext>
              </a:extLst>
            </xdr:cNvPr>
            <xdr:cNvSpPr txBox="1"/>
          </xdr:nvSpPr>
          <xdr:spPr>
            <a:xfrm>
              <a:off x="11696700" y="25443180"/>
              <a:ext cx="13924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𝐻𝑇𝐸=〖𝐻𝑇𝐸〗_𝐻+〖𝐻𝑇𝐸〗_𝐿</a:t>
              </a:r>
              <a:endParaRPr lang="en-US" sz="1100"/>
            </a:p>
          </xdr:txBody>
        </xdr:sp>
      </mc:Fallback>
    </mc:AlternateContent>
    <xdr:clientData/>
  </xdr:oneCellAnchor>
  <xdr:oneCellAnchor>
    <xdr:from>
      <xdr:col>4</xdr:col>
      <xdr:colOff>718185</xdr:colOff>
      <xdr:row>107</xdr:row>
      <xdr:rowOff>47625</xdr:rowOff>
    </xdr:from>
    <xdr:ext cx="2924006" cy="301236"/>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xmlns="" id="{E87DCECD-71B3-41F8-B3FA-C7B6517E7378}"/>
                </a:ext>
              </a:extLst>
            </xdr:cNvPr>
            <xdr:cNvSpPr txBox="1"/>
          </xdr:nvSpPr>
          <xdr:spPr>
            <a:xfrm>
              <a:off x="112528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79" name="TextBox 78">
              <a:extLst>
                <a:ext uri="{FF2B5EF4-FFF2-40B4-BE49-F238E27FC236}">
                  <a16:creationId xmlns:a16="http://schemas.microsoft.com/office/drawing/2014/main" id="{E87DCECD-71B3-41F8-B3FA-C7B6517E7378}"/>
                </a:ext>
              </a:extLst>
            </xdr:cNvPr>
            <xdr:cNvSpPr txBox="1"/>
          </xdr:nvSpPr>
          <xdr:spPr>
            <a:xfrm>
              <a:off x="11252835" y="38661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4</xdr:col>
      <xdr:colOff>287655</xdr:colOff>
      <xdr:row>108</xdr:row>
      <xdr:rowOff>43815</xdr:rowOff>
    </xdr:from>
    <xdr:ext cx="3552383" cy="301236"/>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xmlns="" id="{CBAF2B2A-9AC3-44C5-B574-32B8FCDAA9F8}"/>
                </a:ext>
              </a:extLst>
            </xdr:cNvPr>
            <xdr:cNvSpPr txBox="1"/>
          </xdr:nvSpPr>
          <xdr:spPr>
            <a:xfrm>
              <a:off x="10822305" y="39039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0" name="TextBox 79">
              <a:extLst>
                <a:ext uri="{FF2B5EF4-FFF2-40B4-BE49-F238E27FC236}">
                  <a16:creationId xmlns:a16="http://schemas.microsoft.com/office/drawing/2014/main" id="{CBAF2B2A-9AC3-44C5-B574-32B8FCDAA9F8}"/>
                </a:ext>
              </a:extLst>
            </xdr:cNvPr>
            <xdr:cNvSpPr txBox="1"/>
          </xdr:nvSpPr>
          <xdr:spPr>
            <a:xfrm>
              <a:off x="10822305" y="39039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4</xdr:col>
      <xdr:colOff>1455420</xdr:colOff>
      <xdr:row>109</xdr:row>
      <xdr:rowOff>102870</xdr:rowOff>
    </xdr:from>
    <xdr:ext cx="1115049" cy="176972"/>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xmlns="" id="{FFE52B8E-E62C-422C-8F56-0F1C9A9F576C}"/>
                </a:ext>
              </a:extLst>
            </xdr:cNvPr>
            <xdr:cNvSpPr txBox="1"/>
          </xdr:nvSpPr>
          <xdr:spPr>
            <a:xfrm>
              <a:off x="11990070" y="39479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1" name="TextBox 80">
              <a:extLst>
                <a:ext uri="{FF2B5EF4-FFF2-40B4-BE49-F238E27FC236}">
                  <a16:creationId xmlns:a16="http://schemas.microsoft.com/office/drawing/2014/main" id="{FFE52B8E-E62C-422C-8F56-0F1C9A9F576C}"/>
                </a:ext>
              </a:extLst>
            </xdr:cNvPr>
            <xdr:cNvSpPr txBox="1"/>
          </xdr:nvSpPr>
          <xdr:spPr>
            <a:xfrm>
              <a:off x="11990070" y="39479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4</xdr:col>
      <xdr:colOff>657225</xdr:colOff>
      <xdr:row>110</xdr:row>
      <xdr:rowOff>64770</xdr:rowOff>
    </xdr:from>
    <xdr:ext cx="2699522" cy="175369"/>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xmlns="" id="{D2EF75A2-DB7C-469C-BF6D-4406FEFC6E5A}"/>
                </a:ext>
              </a:extLst>
            </xdr:cNvPr>
            <xdr:cNvSpPr txBox="1"/>
          </xdr:nvSpPr>
          <xdr:spPr>
            <a:xfrm>
              <a:off x="11191875" y="39822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D2EF75A2-DB7C-469C-BF6D-4406FEFC6E5A}"/>
                </a:ext>
              </a:extLst>
            </xdr:cNvPr>
            <xdr:cNvSpPr txBox="1"/>
          </xdr:nvSpPr>
          <xdr:spPr>
            <a:xfrm>
              <a:off x="11191875" y="39822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6</xdr:col>
      <xdr:colOff>815340</xdr:colOff>
      <xdr:row>102</xdr:row>
      <xdr:rowOff>106680</xdr:rowOff>
    </xdr:from>
    <xdr:ext cx="229422" cy="176972"/>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xmlns="" id="{A8C9664E-F2C0-422F-97B2-13F6227F0304}"/>
                </a:ext>
              </a:extLst>
            </xdr:cNvPr>
            <xdr:cNvSpPr txBox="1"/>
          </xdr:nvSpPr>
          <xdr:spPr>
            <a:xfrm>
              <a:off x="6454140" y="3719703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3" name="TextBox 82">
              <a:extLst>
                <a:ext uri="{FF2B5EF4-FFF2-40B4-BE49-F238E27FC236}">
                  <a16:creationId xmlns:a16="http://schemas.microsoft.com/office/drawing/2014/main" id="{A8C9664E-F2C0-422F-97B2-13F6227F0304}"/>
                </a:ext>
              </a:extLst>
            </xdr:cNvPr>
            <xdr:cNvSpPr txBox="1"/>
          </xdr:nvSpPr>
          <xdr:spPr>
            <a:xfrm>
              <a:off x="6454140" y="37197030"/>
              <a:ext cx="229422"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𝑇_(</a:t>
              </a:r>
              <a:r>
                <a:rPr lang="en-US" sz="1100" b="0" i="0">
                  <a:latin typeface="Cambria Math" panose="02040503050406030204" pitchFamily="18" charset="0"/>
                </a:rPr>
                <a:t>𝐴,𝑖)</a:t>
              </a:r>
              <a:endParaRPr lang="en-US" sz="1100"/>
            </a:p>
          </xdr:txBody>
        </xdr:sp>
      </mc:Fallback>
    </mc:AlternateContent>
    <xdr:clientData/>
  </xdr:oneCellAnchor>
  <xdr:oneCellAnchor>
    <xdr:from>
      <xdr:col>6</xdr:col>
      <xdr:colOff>762000</xdr:colOff>
      <xdr:row>103</xdr:row>
      <xdr:rowOff>106680</xdr:rowOff>
    </xdr:from>
    <xdr:ext cx="236219" cy="176972"/>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xmlns="" id="{EF366F74-6306-4505-87A5-8308BCCCE0E4}"/>
                </a:ext>
              </a:extLst>
            </xdr:cNvPr>
            <xdr:cNvSpPr txBox="1"/>
          </xdr:nvSpPr>
          <xdr:spPr>
            <a:xfrm>
              <a:off x="6400800" y="3757803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4" name="TextBox 83">
              <a:extLst>
                <a:ext uri="{FF2B5EF4-FFF2-40B4-BE49-F238E27FC236}">
                  <a16:creationId xmlns:a16="http://schemas.microsoft.com/office/drawing/2014/main" id="{EF366F74-6306-4505-87A5-8308BCCCE0E4}"/>
                </a:ext>
              </a:extLst>
            </xdr:cNvPr>
            <xdr:cNvSpPr txBox="1"/>
          </xdr:nvSpPr>
          <xdr:spPr>
            <a:xfrm>
              <a:off x="6400800" y="37578030"/>
              <a:ext cx="23621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𝑇_(𝑃,𝑖)</a:t>
              </a:r>
              <a:endParaRPr lang="en-US" sz="1100"/>
            </a:p>
          </xdr:txBody>
        </xdr:sp>
      </mc:Fallback>
    </mc:AlternateContent>
    <xdr:clientData/>
  </xdr:oneCellAnchor>
  <xdr:oneCellAnchor>
    <xdr:from>
      <xdr:col>6</xdr:col>
      <xdr:colOff>708660</xdr:colOff>
      <xdr:row>104</xdr:row>
      <xdr:rowOff>99060</xdr:rowOff>
    </xdr:from>
    <xdr:ext cx="324448" cy="176972"/>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xmlns="" id="{D3737500-159C-4EC5-B796-B3D8F3FFA94E}"/>
                </a:ext>
              </a:extLst>
            </xdr:cNvPr>
            <xdr:cNvSpPr txBox="1"/>
          </xdr:nvSpPr>
          <xdr:spPr>
            <a:xfrm>
              <a:off x="6347460" y="3795141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5" name="TextBox 84">
              <a:extLst>
                <a:ext uri="{FF2B5EF4-FFF2-40B4-BE49-F238E27FC236}">
                  <a16:creationId xmlns:a16="http://schemas.microsoft.com/office/drawing/2014/main" id="{D3737500-159C-4EC5-B796-B3D8F3FFA94E}"/>
                </a:ext>
              </a:extLst>
            </xdr:cNvPr>
            <xdr:cNvSpPr txBox="1"/>
          </xdr:nvSpPr>
          <xdr:spPr>
            <a:xfrm>
              <a:off x="6347460" y="37951410"/>
              <a:ext cx="324448"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𝑇_(𝐶,𝐴,𝑖)</a:t>
              </a:r>
              <a:endParaRPr lang="en-US" sz="1100"/>
            </a:p>
          </xdr:txBody>
        </xdr:sp>
      </mc:Fallback>
    </mc:AlternateContent>
    <xdr:clientData/>
  </xdr:oneCellAnchor>
  <xdr:oneCellAnchor>
    <xdr:from>
      <xdr:col>6</xdr:col>
      <xdr:colOff>708660</xdr:colOff>
      <xdr:row>105</xdr:row>
      <xdr:rowOff>91440</xdr:rowOff>
    </xdr:from>
    <xdr:ext cx="324255" cy="176972"/>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xmlns="" id="{7D8C2963-2EC3-4076-BEB6-2B8829EBA15F}"/>
                </a:ext>
              </a:extLst>
            </xdr:cNvPr>
            <xdr:cNvSpPr txBox="1"/>
          </xdr:nvSpPr>
          <xdr:spPr>
            <a:xfrm>
              <a:off x="6347460" y="3832479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6" name="TextBox 85">
              <a:extLst>
                <a:ext uri="{FF2B5EF4-FFF2-40B4-BE49-F238E27FC236}">
                  <a16:creationId xmlns:a16="http://schemas.microsoft.com/office/drawing/2014/main" id="{7D8C2963-2EC3-4076-BEB6-2B8829EBA15F}"/>
                </a:ext>
              </a:extLst>
            </xdr:cNvPr>
            <xdr:cNvSpPr txBox="1"/>
          </xdr:nvSpPr>
          <xdr:spPr>
            <a:xfrm>
              <a:off x="6347460" y="38324790"/>
              <a:ext cx="324255"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𝑇_(𝐶,𝑃,𝑖)</a:t>
              </a:r>
              <a:endParaRPr lang="en-US" sz="1100"/>
            </a:p>
          </xdr:txBody>
        </xdr:sp>
      </mc:Fallback>
    </mc:AlternateContent>
    <xdr:clientData/>
  </xdr:oneCellAnchor>
  <xdr:oneCellAnchor>
    <xdr:from>
      <xdr:col>6</xdr:col>
      <xdr:colOff>203835</xdr:colOff>
      <xdr:row>107</xdr:row>
      <xdr:rowOff>47625</xdr:rowOff>
    </xdr:from>
    <xdr:ext cx="2924006" cy="301236"/>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xmlns="" id="{F1ECFFC5-B1E8-4383-8341-E423F39463B2}"/>
                </a:ext>
              </a:extLst>
            </xdr:cNvPr>
            <xdr:cNvSpPr txBox="1"/>
          </xdr:nvSpPr>
          <xdr:spPr>
            <a:xfrm>
              <a:off x="58426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7" name="TextBox 86">
              <a:extLst>
                <a:ext uri="{FF2B5EF4-FFF2-40B4-BE49-F238E27FC236}">
                  <a16:creationId xmlns:a16="http://schemas.microsoft.com/office/drawing/2014/main" id="{F1ECFFC5-B1E8-4383-8341-E423F39463B2}"/>
                </a:ext>
              </a:extLst>
            </xdr:cNvPr>
            <xdr:cNvSpPr txBox="1"/>
          </xdr:nvSpPr>
          <xdr:spPr>
            <a:xfrm>
              <a:off x="58426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6</xdr:col>
      <xdr:colOff>68580</xdr:colOff>
      <xdr:row>108</xdr:row>
      <xdr:rowOff>72390</xdr:rowOff>
    </xdr:from>
    <xdr:ext cx="3552383" cy="301236"/>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xmlns="" id="{0715FC49-515B-423E-B42D-C7A7172612F5}"/>
                </a:ext>
              </a:extLst>
            </xdr:cNvPr>
            <xdr:cNvSpPr txBox="1"/>
          </xdr:nvSpPr>
          <xdr:spPr>
            <a:xfrm>
              <a:off x="5707380" y="39448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88" name="TextBox 87">
              <a:extLst>
                <a:ext uri="{FF2B5EF4-FFF2-40B4-BE49-F238E27FC236}">
                  <a16:creationId xmlns:a16="http://schemas.microsoft.com/office/drawing/2014/main" id="{0715FC49-515B-423E-B42D-C7A7172612F5}"/>
                </a:ext>
              </a:extLst>
            </xdr:cNvPr>
            <xdr:cNvSpPr txBox="1"/>
          </xdr:nvSpPr>
          <xdr:spPr>
            <a:xfrm>
              <a:off x="5707380" y="39448740"/>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6</xdr:col>
      <xdr:colOff>1093470</xdr:colOff>
      <xdr:row>109</xdr:row>
      <xdr:rowOff>83820</xdr:rowOff>
    </xdr:from>
    <xdr:ext cx="1115049" cy="176972"/>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xmlns="" id="{701CF346-B7C0-4507-B3A2-9BDCC501B33A}"/>
                </a:ext>
              </a:extLst>
            </xdr:cNvPr>
            <xdr:cNvSpPr txBox="1"/>
          </xdr:nvSpPr>
          <xdr:spPr>
            <a:xfrm>
              <a:off x="6732270" y="39841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9" name="TextBox 88">
              <a:extLst>
                <a:ext uri="{FF2B5EF4-FFF2-40B4-BE49-F238E27FC236}">
                  <a16:creationId xmlns:a16="http://schemas.microsoft.com/office/drawing/2014/main" id="{701CF346-B7C0-4507-B3A2-9BDCC501B33A}"/>
                </a:ext>
              </a:extLst>
            </xdr:cNvPr>
            <xdr:cNvSpPr txBox="1"/>
          </xdr:nvSpPr>
          <xdr:spPr>
            <a:xfrm>
              <a:off x="6732270" y="3984117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6</xdr:col>
      <xdr:colOff>438150</xdr:colOff>
      <xdr:row>110</xdr:row>
      <xdr:rowOff>93345</xdr:rowOff>
    </xdr:from>
    <xdr:ext cx="2699522" cy="175369"/>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xmlns="" id="{61AA2B0F-184D-404E-B941-FD63E25382B9}"/>
                </a:ext>
              </a:extLst>
            </xdr:cNvPr>
            <xdr:cNvSpPr txBox="1"/>
          </xdr:nvSpPr>
          <xdr:spPr>
            <a:xfrm>
              <a:off x="6076950" y="40231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90" name="TextBox 89">
              <a:extLst>
                <a:ext uri="{FF2B5EF4-FFF2-40B4-BE49-F238E27FC236}">
                  <a16:creationId xmlns:a16="http://schemas.microsoft.com/office/drawing/2014/main" id="{61AA2B0F-184D-404E-B941-FD63E25382B9}"/>
                </a:ext>
              </a:extLst>
            </xdr:cNvPr>
            <xdr:cNvSpPr txBox="1"/>
          </xdr:nvSpPr>
          <xdr:spPr>
            <a:xfrm>
              <a:off x="6076950" y="40231695"/>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7</xdr:col>
      <xdr:colOff>226695</xdr:colOff>
      <xdr:row>111</xdr:row>
      <xdr:rowOff>34290</xdr:rowOff>
    </xdr:from>
    <xdr:ext cx="1196340" cy="286670"/>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xmlns="" id="{67102FD0-57FF-4649-819E-F48A67B9FF22}"/>
                </a:ext>
              </a:extLst>
            </xdr:cNvPr>
            <xdr:cNvSpPr txBox="1"/>
          </xdr:nvSpPr>
          <xdr:spPr>
            <a:xfrm>
              <a:off x="21000720" y="409346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r>
                      <m:rPr>
                        <m:sty m:val="p"/>
                      </m:rPr>
                      <a:rPr lang="en-US" sz="1100" b="0" i="0">
                        <a:solidFill>
                          <a:schemeClr val="tx1"/>
                        </a:solidFill>
                        <a:effectLst/>
                        <a:latin typeface="Cambria Math" panose="02040503050406030204" pitchFamily="18" charset="0"/>
                        <a:ea typeface="Cambria Math" panose="02040503050406030204" pitchFamily="18" charset="0"/>
                        <a:cs typeface="+mn-cs"/>
                      </a:rPr>
                      <m:t>STE</m:t>
                    </m:r>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𝐻</m:t>
                        </m:r>
                      </m:sub>
                    </m:sSub>
                    <m:r>
                      <a:rPr lang="en-US" sz="1100" b="0" i="1">
                        <a:solidFill>
                          <a:schemeClr val="tx1"/>
                        </a:solidFill>
                        <a:effectLst/>
                        <a:latin typeface="Cambria Math" panose="02040503050406030204" pitchFamily="18" charset="0"/>
                        <a:ea typeface="Cambria Math" panose="02040503050406030204" pitchFamily="18" charset="0"/>
                        <a:cs typeface="+mn-cs"/>
                      </a:rPr>
                      <m:t>−</m:t>
                    </m:r>
                    <m:sSub>
                      <m:sSubPr>
                        <m:ctrlPr>
                          <a:rPr lang="en-US" sz="1100" b="0" i="1">
                            <a:solidFill>
                              <a:schemeClr val="tx1"/>
                            </a:solidFill>
                            <a:effectLst/>
                            <a:latin typeface="Cambria Math" panose="02040503050406030204" pitchFamily="18" charset="0"/>
                            <a:ea typeface="Cambria Math" panose="02040503050406030204" pitchFamily="18" charset="0"/>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𝑃</m:t>
                        </m:r>
                      </m:e>
                      <m:sub>
                        <m:r>
                          <a:rPr lang="en-US" sz="1100" b="0" i="1">
                            <a:solidFill>
                              <a:schemeClr val="tx1"/>
                            </a:solidFill>
                            <a:effectLst/>
                            <a:latin typeface="Cambria Math" panose="02040503050406030204" pitchFamily="18" charset="0"/>
                            <a:ea typeface="Cambria Math" panose="02040503050406030204" pitchFamily="18" charset="0"/>
                            <a:cs typeface="+mn-cs"/>
                          </a:rPr>
                          <m:t>𝐿</m:t>
                        </m:r>
                      </m:sub>
                    </m:sSub>
                  </m:oMath>
                </m:oMathPara>
              </a14:m>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Choice>
      <mc:Fallback xmlns="">
        <xdr:sp macro="" textlink="">
          <xdr:nvSpPr>
            <xdr:cNvPr id="91" name="TextBox 90">
              <a:extLst>
                <a:ext uri="{FF2B5EF4-FFF2-40B4-BE49-F238E27FC236}">
                  <a16:creationId xmlns:a16="http://schemas.microsoft.com/office/drawing/2014/main" id="{67102FD0-57FF-4649-819E-F48A67B9FF22}"/>
                </a:ext>
              </a:extLst>
            </xdr:cNvPr>
            <xdr:cNvSpPr txBox="1"/>
          </xdr:nvSpPr>
          <xdr:spPr>
            <a:xfrm>
              <a:off x="21000720" y="40934640"/>
              <a:ext cx="1196340" cy="2866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Cambria Math" panose="02040503050406030204" pitchFamily="18" charset="0"/>
                  <a:cs typeface="+mn-cs"/>
                </a:rPr>
                <a:t>STE=〖∆𝑃〗_𝐻−𝑃_𝐿</a:t>
              </a:r>
              <a:endParaRPr lang="en-US" sz="1100" b="0" i="1">
                <a:solidFill>
                  <a:schemeClr val="tx1"/>
                </a:solidFill>
                <a:effectLst/>
                <a:latin typeface="Cambria Math" panose="02040503050406030204" pitchFamily="18" charset="0"/>
                <a:ea typeface="Cambria Math" panose="02040503050406030204" pitchFamily="18" charset="0"/>
                <a:cs typeface="+mn-cs"/>
              </a:endParaRPr>
            </a:p>
          </xdr:txBody>
        </xdr:sp>
      </mc:Fallback>
    </mc:AlternateContent>
    <xdr:clientData/>
  </xdr:oneCellAnchor>
  <xdr:oneCellAnchor>
    <xdr:from>
      <xdr:col>7</xdr:col>
      <xdr:colOff>215265</xdr:colOff>
      <xdr:row>112</xdr:row>
      <xdr:rowOff>91440</xdr:rowOff>
    </xdr:from>
    <xdr:ext cx="1168397"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xmlns="" id="{183D3CCA-3B68-49C7-9E63-8A4A4569827A}"/>
                </a:ext>
              </a:extLst>
            </xdr:cNvPr>
            <xdr:cNvSpPr txBox="1"/>
          </xdr:nvSpPr>
          <xdr:spPr>
            <a:xfrm>
              <a:off x="20989290" y="4137279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𝑇𝑆𝐸</m:t>
                    </m:r>
                    <m:r>
                      <a:rPr lang="en-US" sz="1100" b="0" i="1">
                        <a:latin typeface="Cambria Math" panose="02040503050406030204" pitchFamily="18" charset="0"/>
                      </a:rPr>
                      <m:t>=</m:t>
                    </m:r>
                    <m:r>
                      <a:rPr lang="en-US" sz="1100" b="0" i="1">
                        <a:latin typeface="Cambria Math" panose="02040503050406030204" pitchFamily="18" charset="0"/>
                      </a:rPr>
                      <m:t>𝑆𝑇𝐸</m:t>
                    </m:r>
                    <m:r>
                      <a:rPr lang="en-US" sz="1100" b="0" i="1">
                        <a:latin typeface="Cambria Math" panose="02040503050406030204" pitchFamily="18" charset="0"/>
                      </a:rPr>
                      <m:t>+</m:t>
                    </m:r>
                    <m:r>
                      <a:rPr lang="en-US" sz="1100" b="0" i="1">
                        <a:latin typeface="Cambria Math" panose="02040503050406030204" pitchFamily="18" charset="0"/>
                      </a:rPr>
                      <m:t>𝐻𝑇𝐸</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183D3CCA-3B68-49C7-9E63-8A4A4569827A}"/>
                </a:ext>
              </a:extLst>
            </xdr:cNvPr>
            <xdr:cNvSpPr txBox="1"/>
          </xdr:nvSpPr>
          <xdr:spPr>
            <a:xfrm>
              <a:off x="20989290" y="41372790"/>
              <a:ext cx="116839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𝑇𝑆𝐸=𝑆𝑇𝐸+𝐻𝑇𝐸</a:t>
              </a:r>
              <a:endParaRPr lang="en-US" sz="1100"/>
            </a:p>
          </xdr:txBody>
        </xdr:sp>
      </mc:Fallback>
    </mc:AlternateContent>
    <xdr:clientData/>
  </xdr:oneCellAnchor>
  <xdr:oneCellAnchor>
    <xdr:from>
      <xdr:col>8</xdr:col>
      <xdr:colOff>718185</xdr:colOff>
      <xdr:row>107</xdr:row>
      <xdr:rowOff>47625</xdr:rowOff>
    </xdr:from>
    <xdr:ext cx="2924006" cy="301236"/>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xmlns="" id="{76C0C81A-001B-455F-81F3-C5C5D8C1352D}"/>
                </a:ext>
              </a:extLst>
            </xdr:cNvPr>
            <xdr:cNvSpPr txBox="1"/>
          </xdr:nvSpPr>
          <xdr:spPr>
            <a:xfrm>
              <a:off x="112528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𝑆</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93" name="TextBox 92">
              <a:extLst>
                <a:ext uri="{FF2B5EF4-FFF2-40B4-BE49-F238E27FC236}">
                  <a16:creationId xmlns:a16="http://schemas.microsoft.com/office/drawing/2014/main" id="{76C0C81A-001B-455F-81F3-C5C5D8C1352D}"/>
                </a:ext>
              </a:extLst>
            </xdr:cNvPr>
            <xdr:cNvSpPr txBox="1"/>
          </xdr:nvSpPr>
          <xdr:spPr>
            <a:xfrm>
              <a:off x="11252835" y="39042975"/>
              <a:ext cx="2924006"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𝑃,𝑖)=[𝑉_(𝑆,𝑖)+6(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𝛽∗(𝑇_(𝑃,𝑖)−𝑇_(𝐶,𝑃,𝑖) )</a:t>
              </a:r>
              <a:endParaRPr lang="en-US" sz="1100"/>
            </a:p>
          </xdr:txBody>
        </xdr:sp>
      </mc:Fallback>
    </mc:AlternateContent>
    <xdr:clientData/>
  </xdr:oneCellAnchor>
  <xdr:oneCellAnchor>
    <xdr:from>
      <xdr:col>8</xdr:col>
      <xdr:colOff>287655</xdr:colOff>
      <xdr:row>108</xdr:row>
      <xdr:rowOff>43815</xdr:rowOff>
    </xdr:from>
    <xdr:ext cx="3552383" cy="301236"/>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xmlns="" id="{DC307329-C52E-448A-A25E-C59EDE189CC8}"/>
                </a:ext>
              </a:extLst>
            </xdr:cNvPr>
            <xdr:cNvSpPr txBox="1"/>
          </xdr:nvSpPr>
          <xdr:spPr>
            <a:xfrm>
              <a:off x="10822305" y="39420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𝑇</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−6</m:t>
                            </m:r>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𝜋</m:t>
                                </m:r>
                              </m:num>
                              <m:den>
                                <m:r>
                                  <a:rPr lang="en-US" sz="1100" b="0" i="1">
                                    <a:latin typeface="Cambria Math" panose="02040503050406030204" pitchFamily="18" charset="0"/>
                                  </a:rPr>
                                  <m:t>4</m:t>
                                </m:r>
                              </m:den>
                            </m:f>
                          </m:e>
                        </m:d>
                        <m:sSup>
                          <m:sSupPr>
                            <m:ctrlPr>
                              <a:rPr lang="en-US" sz="1100" b="0" i="1">
                                <a:latin typeface="Cambria Math" panose="02040503050406030204" pitchFamily="18" charset="0"/>
                              </a:rPr>
                            </m:ctrlPr>
                          </m:sSupPr>
                          <m:e>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𝑖</m:t>
                                    </m:r>
                                  </m:sub>
                                </m:sSub>
                              </m:e>
                            </m:d>
                          </m:e>
                          <m:sup>
                            <m:r>
                              <a:rPr lang="en-US" sz="1100" b="0" i="1">
                                <a:latin typeface="Cambria Math" panose="02040503050406030204" pitchFamily="18" charset="0"/>
                              </a:rPr>
                              <m:t>2</m:t>
                            </m:r>
                          </m:sup>
                        </m:sSup>
                      </m:e>
                    </m:d>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𝛽</m:t>
                    </m:r>
                    <m:r>
                      <a:rPr lang="en-US" sz="1100" b="0" i="1">
                        <a:latin typeface="Cambria Math" panose="02040503050406030204" pitchFamily="18" charset="0"/>
                        <a:ea typeface="Cambria Math" panose="02040503050406030204" pitchFamily="18" charset="0"/>
                      </a:rPr>
                      <m:t>∗</m:t>
                    </m:r>
                    <m:d>
                      <m:dPr>
                        <m:ctrlPr>
                          <a:rPr lang="en-US" sz="1100" b="0" i="1">
                            <a:latin typeface="Cambria Math" panose="02040503050406030204" pitchFamily="18" charset="0"/>
                            <a:ea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m:t>
                            </m:r>
                          </m:e>
                          <m:sub>
                            <m:r>
                              <a:rPr lang="en-US" sz="1100" b="0" i="1">
                                <a:latin typeface="Cambria Math" panose="02040503050406030204" pitchFamily="18" charset="0"/>
                                <a:ea typeface="Cambria Math" panose="02040503050406030204" pitchFamily="18" charset="0"/>
                              </a:rPr>
                              <m:t>𝐶</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𝐴</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94" name="TextBox 93">
              <a:extLst>
                <a:ext uri="{FF2B5EF4-FFF2-40B4-BE49-F238E27FC236}">
                  <a16:creationId xmlns:a16="http://schemas.microsoft.com/office/drawing/2014/main" id="{DC307329-C52E-448A-A25E-C59EDE189CC8}"/>
                </a:ext>
              </a:extLst>
            </xdr:cNvPr>
            <xdr:cNvSpPr txBox="1"/>
          </xdr:nvSpPr>
          <xdr:spPr>
            <a:xfrm>
              <a:off x="10822305" y="39420165"/>
              <a:ext cx="3552383" cy="301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𝐴,𝑖)=[𝑉_(𝑇,𝑖)+(𝐿_(𝑐𝑎𝑝,𝑖)−6)(</a:t>
              </a:r>
              <a:r>
                <a:rPr lang="en-US" sz="1100" b="0" i="0">
                  <a:latin typeface="Cambria Math" panose="02040503050406030204" pitchFamily="18" charset="0"/>
                  <a:ea typeface="Cambria Math" panose="02040503050406030204" pitchFamily="18" charset="0"/>
                </a:rPr>
                <a:t>𝜋/</a:t>
              </a:r>
              <a:r>
                <a:rPr lang="en-US" sz="1100" b="0" i="0">
                  <a:latin typeface="Cambria Math" panose="02040503050406030204" pitchFamily="18" charset="0"/>
                </a:rPr>
                <a:t>4) </a:t>
              </a:r>
              <a:r>
                <a:rPr lang="en-US" sz="1100" b="0" i="0">
                  <a:solidFill>
                    <a:schemeClr val="tx1"/>
                  </a:solidFill>
                  <a:effectLst/>
                  <a:latin typeface="Cambria Math" panose="02040503050406030204" pitchFamily="18" charset="0"/>
                  <a:ea typeface="+mn-ea"/>
                  <a:cs typeface="+mn-cs"/>
                </a:rPr>
                <a:t>(𝐷_(𝑐𝑎𝑝,𝑖) )^</a:t>
              </a:r>
              <a:r>
                <a:rPr lang="en-US" sz="1100" b="0" i="0">
                  <a:latin typeface="Cambria Math" panose="02040503050406030204" pitchFamily="18" charset="0"/>
                </a:rPr>
                <a:t>2 ]∗</a:t>
              </a:r>
              <a:r>
                <a:rPr lang="en-US" sz="1100" b="0" i="0">
                  <a:latin typeface="Cambria Math" panose="02040503050406030204" pitchFamily="18" charset="0"/>
                  <a:ea typeface="Cambria Math" panose="02040503050406030204" pitchFamily="18" charset="0"/>
                </a:rPr>
                <a:t>𝛽∗(𝑇_(𝐴,𝑖)−𝑇_(𝐶,𝐴,𝑖) )</a:t>
              </a:r>
              <a:endParaRPr lang="en-US" sz="1100"/>
            </a:p>
          </xdr:txBody>
        </xdr:sp>
      </mc:Fallback>
    </mc:AlternateContent>
    <xdr:clientData/>
  </xdr:oneCellAnchor>
  <xdr:oneCellAnchor>
    <xdr:from>
      <xdr:col>8</xdr:col>
      <xdr:colOff>1455420</xdr:colOff>
      <xdr:row>109</xdr:row>
      <xdr:rowOff>102870</xdr:rowOff>
    </xdr:from>
    <xdr:ext cx="1115049" cy="176972"/>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xmlns="" id="{09D11734-DD99-477B-A195-987BA24E4F4E}"/>
                </a:ext>
              </a:extLst>
            </xdr:cNvPr>
            <xdr:cNvSpPr txBox="1"/>
          </xdr:nvSpPr>
          <xdr:spPr>
            <a:xfrm>
              <a:off x="11990070" y="39860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09D11734-DD99-477B-A195-987BA24E4F4E}"/>
                </a:ext>
              </a:extLst>
            </xdr:cNvPr>
            <xdr:cNvSpPr txBox="1"/>
          </xdr:nvSpPr>
          <xdr:spPr>
            <a:xfrm>
              <a:off x="11990070" y="39860220"/>
              <a:ext cx="1115049" cy="176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𝑃,𝑖)+〖</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𝐴,𝑖)</a:t>
              </a:r>
              <a:endParaRPr lang="en-US" sz="1100"/>
            </a:p>
          </xdr:txBody>
        </xdr:sp>
      </mc:Fallback>
    </mc:AlternateContent>
    <xdr:clientData/>
  </xdr:oneCellAnchor>
  <xdr:oneCellAnchor>
    <xdr:from>
      <xdr:col>8</xdr:col>
      <xdr:colOff>657225</xdr:colOff>
      <xdr:row>110</xdr:row>
      <xdr:rowOff>64770</xdr:rowOff>
    </xdr:from>
    <xdr:ext cx="2699522" cy="175369"/>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xmlns="" id="{87F39D55-37C1-492B-9FE5-FC463BC66050}"/>
                </a:ext>
              </a:extLst>
            </xdr:cNvPr>
            <xdr:cNvSpPr txBox="1"/>
          </xdr:nvSpPr>
          <xdr:spPr>
            <a:xfrm>
              <a:off x="11191875" y="40203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ea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ea typeface="Cambria Math" panose="02040503050406030204" pitchFamily="18" charset="0"/>
                          </a:rPr>
                          <m:t>𝑖</m:t>
                        </m:r>
                      </m:sub>
                    </m:sSub>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latin typeface="Cambria Math" panose="02040503050406030204" pitchFamily="18" charset="0"/>
                            <a:ea typeface="Cambria Math" panose="02040503050406030204" pitchFamily="18" charset="0"/>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latin typeface="Cambria Math" panose="02040503050406030204" pitchFamily="18" charset="0"/>
                            <a:ea typeface="Cambria Math" panose="02040503050406030204" pitchFamily="18" charset="0"/>
                          </a:rPr>
                          <m:t>3</m:t>
                        </m:r>
                      </m:sup>
                    </m:sSup>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𝑛𝑜𝑚</m:t>
                        </m:r>
                      </m:sub>
                    </m:sSub>
                    <m:sSup>
                      <m:sSupPr>
                        <m:ctrlPr>
                          <a:rPr lang="en-US" sz="1100" b="0" i="1">
                            <a:solidFill>
                              <a:schemeClr val="tx1"/>
                            </a:solidFill>
                            <a:effectLst/>
                            <a:latin typeface="Cambria Math" panose="02040503050406030204" pitchFamily="18" charset="0"/>
                            <a:ea typeface="+mn-ea"/>
                            <a:cs typeface="+mn-cs"/>
                          </a:rPr>
                        </m:ctrlPr>
                      </m:sSup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e>
                      <m:sup>
                        <m:r>
                          <a:rPr lang="en-US" sz="1100" b="0" i="1">
                            <a:solidFill>
                              <a:schemeClr val="tx1"/>
                            </a:solidFill>
                            <a:effectLst/>
                            <a:latin typeface="Cambria Math" panose="02040503050406030204" pitchFamily="18" charset="0"/>
                            <a:ea typeface="+mn-ea"/>
                            <a:cs typeface="+mn-cs"/>
                          </a:rPr>
                          <m:t>2</m:t>
                        </m:r>
                      </m:sup>
                    </m:sSup>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𝑐</m:t>
                        </m:r>
                      </m:e>
                      <m:sub>
                        <m:r>
                          <a:rPr lang="en-US" sz="1100" b="0" i="1">
                            <a:solidFill>
                              <a:schemeClr val="tx1"/>
                            </a:solidFill>
                            <a:effectLst/>
                            <a:latin typeface="Cambria Math" panose="02040503050406030204" pitchFamily="18" charset="0"/>
                            <a:ea typeface="+mn-ea"/>
                            <a:cs typeface="+mn-cs"/>
                          </a:rPr>
                          <m:t>𝑛𝑜𝑚</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Cambria Math" panose="02040503050406030204" pitchFamily="18" charset="0"/>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𝑉</m:t>
                        </m:r>
                      </m:e>
                      <m:sub>
                        <m:r>
                          <a:rPr lang="en-US" sz="1100" b="0" i="1">
                            <a:solidFill>
                              <a:schemeClr val="tx1"/>
                            </a:solidFill>
                            <a:effectLst/>
                            <a:latin typeface="Cambria Math" panose="02040503050406030204" pitchFamily="18" charset="0"/>
                            <a:ea typeface="+mn-ea"/>
                            <a:cs typeface="+mn-cs"/>
                          </a:rPr>
                          <m:t>𝑖</m:t>
                        </m:r>
                      </m:sub>
                    </m:sSub>
                    <m:r>
                      <a:rPr lang="en-US" sz="1100" b="0" i="1">
                        <a:solidFill>
                          <a:schemeClr val="tx1"/>
                        </a:solidFill>
                        <a:effectLst/>
                        <a:latin typeface="Cambria Math" panose="02040503050406030204" pitchFamily="18" charset="0"/>
                        <a:ea typeface="+mn-ea"/>
                        <a:cs typeface="+mn-cs"/>
                      </a:rPr>
                      <m:t>)</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87F39D55-37C1-492B-9FE5-FC463BC66050}"/>
                </a:ext>
              </a:extLst>
            </xdr:cNvPr>
            <xdr:cNvSpPr txBox="1"/>
          </xdr:nvSpPr>
          <xdr:spPr>
            <a:xfrm>
              <a:off x="11191875" y="40203120"/>
              <a:ext cx="2699522"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𝑃〗_𝑖=𝑎_𝑛𝑜𝑚 〖</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solidFill>
                    <a:schemeClr val="tx1"/>
                  </a:solidFill>
                  <a:effectLst/>
                  <a:latin typeface="Cambria Math" panose="02040503050406030204" pitchFamily="18" charset="0"/>
                  <a:ea typeface="+mn-ea"/>
                  <a:cs typeface="+mn-cs"/>
                </a:rPr>
                <a:t>𝑉〗_𝑖)</a:t>
              </a:r>
              <a:r>
                <a:rPr lang="en-US" sz="1100" b="0" i="0">
                  <a:solidFill>
                    <a:schemeClr val="tx1"/>
                  </a:solidFill>
                  <a:effectLst/>
                  <a:latin typeface="Cambria Math" panose="02040503050406030204" pitchFamily="18" charset="0"/>
                  <a:ea typeface="Cambria Math" panose="02040503050406030204" pitchFamily="18" charset="0"/>
                  <a:cs typeface="+mn-cs"/>
                </a:rPr>
                <a:t>〗^</a:t>
              </a:r>
              <a:r>
                <a:rPr lang="en-US" sz="1100" b="0" i="0">
                  <a:latin typeface="Cambria Math" panose="02040503050406030204" pitchFamily="18" charset="0"/>
                  <a:ea typeface="Cambria Math" panose="02040503050406030204" pitchFamily="18" charset="0"/>
                </a:rPr>
                <a:t>3+𝑏_𝑛𝑜𝑚</a:t>
              </a:r>
              <a:r>
                <a:rPr lang="en-US" sz="1100" b="0" i="0">
                  <a:solidFill>
                    <a:schemeClr val="tx1"/>
                  </a:solidFill>
                  <a:effectLst/>
                  <a:latin typeface="Cambria Math" panose="02040503050406030204" pitchFamily="18" charset="0"/>
                  <a:ea typeface="+mn-ea"/>
                  <a:cs typeface="+mn-cs"/>
                </a:rPr>
                <a:t> 〖〖(∆𝑉〗_𝑖)〗^2+𝑐_𝑛𝑜𝑚 (〖</a:t>
              </a:r>
              <a:r>
                <a:rPr lang="en-US" sz="1100" b="0" i="0">
                  <a:solidFill>
                    <a:schemeClr val="tx1"/>
                  </a:solidFill>
                  <a:effectLst/>
                  <a:latin typeface="Cambria Math" panose="02040503050406030204" pitchFamily="18" charset="0"/>
                  <a:ea typeface="Cambria Math" panose="02040503050406030204" pitchFamily="18" charset="0"/>
                  <a:cs typeface="+mn-cs"/>
                </a:rPr>
                <a:t>∆𝑉</a:t>
              </a:r>
              <a:r>
                <a:rPr lang="en-US" sz="1100" b="0" i="0">
                  <a:solidFill>
                    <a:schemeClr val="tx1"/>
                  </a:solidFill>
                  <a:effectLst/>
                  <a:latin typeface="Cambria Math" panose="02040503050406030204" pitchFamily="18" charset="0"/>
                  <a:ea typeface="+mn-ea"/>
                  <a:cs typeface="+mn-cs"/>
                </a:rPr>
                <a:t>〗_𝑖)</a:t>
              </a:r>
              <a:endParaRPr lang="en-US" sz="1100"/>
            </a:p>
          </xdr:txBody>
        </xdr:sp>
      </mc:Fallback>
    </mc:AlternateContent>
    <xdr:clientData/>
  </xdr:oneCellAnchor>
  <xdr:oneCellAnchor>
    <xdr:from>
      <xdr:col>4</xdr:col>
      <xdr:colOff>1933575</xdr:colOff>
      <xdr:row>115</xdr:row>
      <xdr:rowOff>93345</xdr:rowOff>
    </xdr:from>
    <xdr:ext cx="340541" cy="172227"/>
    <mc:AlternateContent xmlns:mc="http://schemas.openxmlformats.org/markup-compatibility/2006" xmlns:a14="http://schemas.microsoft.com/office/drawing/2010/main">
      <mc:Choice Requires="a14">
        <xdr:sp macro="" textlink="">
          <xdr:nvSpPr>
            <xdr:cNvPr id="97" name="TextBox 8">
              <a:extLst>
                <a:ext uri="{FF2B5EF4-FFF2-40B4-BE49-F238E27FC236}">
                  <a16:creationId xmlns:a16="http://schemas.microsoft.com/office/drawing/2014/main" xmlns="" id="{04D61582-C1F2-4BB4-B05A-FF6C451C9BE9}"/>
                </a:ext>
              </a:extLst>
            </xdr:cNvPr>
            <xdr:cNvSpPr txBox="1"/>
          </xdr:nvSpPr>
          <xdr:spPr>
            <a:xfrm>
              <a:off x="13272135" y="41553765"/>
              <a:ext cx="3405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97" name="TextBox 8">
              <a:extLst>
                <a:ext uri="{FF2B5EF4-FFF2-40B4-BE49-F238E27FC236}">
                  <a16:creationId xmlns:a16="http://schemas.microsoft.com/office/drawing/2014/main" id="{04D61582-C1F2-4BB4-B05A-FF6C451C9BE9}"/>
                </a:ext>
              </a:extLst>
            </xdr:cNvPr>
            <xdr:cNvSpPr txBox="1"/>
          </xdr:nvSpPr>
          <xdr:spPr>
            <a:xfrm>
              <a:off x="13272135" y="41553765"/>
              <a:ext cx="3405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𝑎_𝑚𝑎𝑥</a:t>
              </a:r>
              <a:endParaRPr lang="en-US" sz="1100"/>
            </a:p>
          </xdr:txBody>
        </xdr:sp>
      </mc:Fallback>
    </mc:AlternateContent>
    <xdr:clientData/>
  </xdr:oneCellAnchor>
  <xdr:oneCellAnchor>
    <xdr:from>
      <xdr:col>4</xdr:col>
      <xdr:colOff>1941195</xdr:colOff>
      <xdr:row>116</xdr:row>
      <xdr:rowOff>91440</xdr:rowOff>
    </xdr:from>
    <xdr:ext cx="333489" cy="172227"/>
    <mc:AlternateContent xmlns:mc="http://schemas.openxmlformats.org/markup-compatibility/2006" xmlns:a14="http://schemas.microsoft.com/office/drawing/2010/main">
      <mc:Choice Requires="a14">
        <xdr:sp macro="" textlink="">
          <xdr:nvSpPr>
            <xdr:cNvPr id="106" name="TextBox 8">
              <a:extLst>
                <a:ext uri="{FF2B5EF4-FFF2-40B4-BE49-F238E27FC236}">
                  <a16:creationId xmlns:a16="http://schemas.microsoft.com/office/drawing/2014/main" xmlns="" id="{846EA85F-F9E2-4ADF-AC75-A81DE743789A}"/>
                </a:ext>
              </a:extLst>
            </xdr:cNvPr>
            <xdr:cNvSpPr txBox="1"/>
          </xdr:nvSpPr>
          <xdr:spPr>
            <a:xfrm>
              <a:off x="13279755" y="41932860"/>
              <a:ext cx="3334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106" name="TextBox 8">
              <a:extLst>
                <a:ext uri="{FF2B5EF4-FFF2-40B4-BE49-F238E27FC236}">
                  <a16:creationId xmlns:a16="http://schemas.microsoft.com/office/drawing/2014/main" id="{846EA85F-F9E2-4ADF-AC75-A81DE743789A}"/>
                </a:ext>
              </a:extLst>
            </xdr:cNvPr>
            <xdr:cNvSpPr txBox="1"/>
          </xdr:nvSpPr>
          <xdr:spPr>
            <a:xfrm>
              <a:off x="13279755" y="41932860"/>
              <a:ext cx="33348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𝑏_𝑚𝑎𝑥</a:t>
              </a:r>
              <a:endParaRPr lang="en-US" sz="1100"/>
            </a:p>
          </xdr:txBody>
        </xdr:sp>
      </mc:Fallback>
    </mc:AlternateContent>
    <xdr:clientData/>
  </xdr:oneCellAnchor>
  <xdr:oneCellAnchor>
    <xdr:from>
      <xdr:col>4</xdr:col>
      <xdr:colOff>1941195</xdr:colOff>
      <xdr:row>117</xdr:row>
      <xdr:rowOff>72390</xdr:rowOff>
    </xdr:from>
    <xdr:ext cx="323358" cy="172227"/>
    <mc:AlternateContent xmlns:mc="http://schemas.openxmlformats.org/markup-compatibility/2006" xmlns:a14="http://schemas.microsoft.com/office/drawing/2010/main">
      <mc:Choice Requires="a14">
        <xdr:sp macro="" textlink="">
          <xdr:nvSpPr>
            <xdr:cNvPr id="108" name="TextBox 8">
              <a:extLst>
                <a:ext uri="{FF2B5EF4-FFF2-40B4-BE49-F238E27FC236}">
                  <a16:creationId xmlns:a16="http://schemas.microsoft.com/office/drawing/2014/main" xmlns="" id="{8BE72FA4-1120-41BC-8D61-AD58EFDAFE93}"/>
                </a:ext>
              </a:extLst>
            </xdr:cNvPr>
            <xdr:cNvSpPr txBox="1"/>
          </xdr:nvSpPr>
          <xdr:spPr>
            <a:xfrm>
              <a:off x="13279755" y="42294810"/>
              <a:ext cx="3233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𝑚𝑎𝑥</m:t>
                        </m:r>
                      </m:sub>
                    </m:sSub>
                  </m:oMath>
                </m:oMathPara>
              </a14:m>
              <a:endParaRPr lang="en-US" sz="1100"/>
            </a:p>
          </xdr:txBody>
        </xdr:sp>
      </mc:Choice>
      <mc:Fallback xmlns="">
        <xdr:sp macro="" textlink="">
          <xdr:nvSpPr>
            <xdr:cNvPr id="108" name="TextBox 8">
              <a:extLst>
                <a:ext uri="{FF2B5EF4-FFF2-40B4-BE49-F238E27FC236}">
                  <a16:creationId xmlns:a16="http://schemas.microsoft.com/office/drawing/2014/main" id="{8BE72FA4-1120-41BC-8D61-AD58EFDAFE93}"/>
                </a:ext>
              </a:extLst>
            </xdr:cNvPr>
            <xdr:cNvSpPr txBox="1"/>
          </xdr:nvSpPr>
          <xdr:spPr>
            <a:xfrm>
              <a:off x="13279755" y="42294810"/>
              <a:ext cx="3233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𝑐_𝑚𝑎𝑥</a:t>
              </a:r>
              <a:endParaRPr lang="en-US" sz="1100"/>
            </a:p>
          </xdr:txBody>
        </xdr:sp>
      </mc:Fallback>
    </mc:AlternateContent>
    <xdr:clientData/>
  </xdr:oneCellAnchor>
  <xdr:oneCellAnchor>
    <xdr:from>
      <xdr:col>4</xdr:col>
      <xdr:colOff>1897380</xdr:colOff>
      <xdr:row>118</xdr:row>
      <xdr:rowOff>129540</xdr:rowOff>
    </xdr:from>
    <xdr:ext cx="317331" cy="172227"/>
    <mc:AlternateContent xmlns:mc="http://schemas.openxmlformats.org/markup-compatibility/2006" xmlns:a14="http://schemas.microsoft.com/office/drawing/2010/main">
      <mc:Choice Requires="a14">
        <xdr:sp macro="" textlink="">
          <xdr:nvSpPr>
            <xdr:cNvPr id="109" name="TextBox 8">
              <a:extLst>
                <a:ext uri="{FF2B5EF4-FFF2-40B4-BE49-F238E27FC236}">
                  <a16:creationId xmlns:a16="http://schemas.microsoft.com/office/drawing/2014/main" xmlns="" id="{0F581465-7FC9-4961-A1D4-B4BCA7A6E94F}"/>
                </a:ext>
              </a:extLst>
            </xdr:cNvPr>
            <xdr:cNvSpPr txBox="1"/>
          </xdr:nvSpPr>
          <xdr:spPr>
            <a:xfrm>
              <a:off x="13235940" y="42732960"/>
              <a:ext cx="3173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𝑎</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09" name="TextBox 8">
              <a:extLst>
                <a:ext uri="{FF2B5EF4-FFF2-40B4-BE49-F238E27FC236}">
                  <a16:creationId xmlns:a16="http://schemas.microsoft.com/office/drawing/2014/main" id="{0F581465-7FC9-4961-A1D4-B4BCA7A6E94F}"/>
                </a:ext>
              </a:extLst>
            </xdr:cNvPr>
            <xdr:cNvSpPr txBox="1"/>
          </xdr:nvSpPr>
          <xdr:spPr>
            <a:xfrm>
              <a:off x="13235940" y="42732960"/>
              <a:ext cx="3173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𝑎_𝑚𝑖𝑛</a:t>
              </a:r>
              <a:endParaRPr lang="en-US" sz="1100"/>
            </a:p>
          </xdr:txBody>
        </xdr:sp>
      </mc:Fallback>
    </mc:AlternateContent>
    <xdr:clientData/>
  </xdr:oneCellAnchor>
  <xdr:oneCellAnchor>
    <xdr:from>
      <xdr:col>4</xdr:col>
      <xdr:colOff>1905000</xdr:colOff>
      <xdr:row>119</xdr:row>
      <xdr:rowOff>106680</xdr:rowOff>
    </xdr:from>
    <xdr:ext cx="310277" cy="172227"/>
    <mc:AlternateContent xmlns:mc="http://schemas.openxmlformats.org/markup-compatibility/2006" xmlns:a14="http://schemas.microsoft.com/office/drawing/2010/main">
      <mc:Choice Requires="a14">
        <xdr:sp macro="" textlink="">
          <xdr:nvSpPr>
            <xdr:cNvPr id="110" name="TextBox 8">
              <a:extLst>
                <a:ext uri="{FF2B5EF4-FFF2-40B4-BE49-F238E27FC236}">
                  <a16:creationId xmlns:a16="http://schemas.microsoft.com/office/drawing/2014/main" xmlns="" id="{0E1F2DC7-4D7B-423C-9A41-A1265B86111F}"/>
                </a:ext>
              </a:extLst>
            </xdr:cNvPr>
            <xdr:cNvSpPr txBox="1"/>
          </xdr:nvSpPr>
          <xdr:spPr>
            <a:xfrm>
              <a:off x="13243560" y="43091100"/>
              <a:ext cx="310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𝑏</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10" name="TextBox 8">
              <a:extLst>
                <a:ext uri="{FF2B5EF4-FFF2-40B4-BE49-F238E27FC236}">
                  <a16:creationId xmlns:a16="http://schemas.microsoft.com/office/drawing/2014/main" id="{0E1F2DC7-4D7B-423C-9A41-A1265B86111F}"/>
                </a:ext>
              </a:extLst>
            </xdr:cNvPr>
            <xdr:cNvSpPr txBox="1"/>
          </xdr:nvSpPr>
          <xdr:spPr>
            <a:xfrm>
              <a:off x="13243560" y="43091100"/>
              <a:ext cx="3102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𝑏_𝑚𝑖𝑛</a:t>
              </a:r>
              <a:endParaRPr lang="en-US" sz="1100"/>
            </a:p>
          </xdr:txBody>
        </xdr:sp>
      </mc:Fallback>
    </mc:AlternateContent>
    <xdr:clientData/>
  </xdr:oneCellAnchor>
  <xdr:oneCellAnchor>
    <xdr:from>
      <xdr:col>4</xdr:col>
      <xdr:colOff>1895475</xdr:colOff>
      <xdr:row>120</xdr:row>
      <xdr:rowOff>72390</xdr:rowOff>
    </xdr:from>
    <xdr:ext cx="300147" cy="172227"/>
    <mc:AlternateContent xmlns:mc="http://schemas.openxmlformats.org/markup-compatibility/2006" xmlns:a14="http://schemas.microsoft.com/office/drawing/2010/main">
      <mc:Choice Requires="a14">
        <xdr:sp macro="" textlink="">
          <xdr:nvSpPr>
            <xdr:cNvPr id="118" name="TextBox 8">
              <a:extLst>
                <a:ext uri="{FF2B5EF4-FFF2-40B4-BE49-F238E27FC236}">
                  <a16:creationId xmlns:a16="http://schemas.microsoft.com/office/drawing/2014/main" xmlns="" id="{D35EC584-4110-4C89-A70A-C4BB748A8242}"/>
                </a:ext>
              </a:extLst>
            </xdr:cNvPr>
            <xdr:cNvSpPr txBox="1"/>
          </xdr:nvSpPr>
          <xdr:spPr>
            <a:xfrm>
              <a:off x="13234035" y="43437810"/>
              <a:ext cx="3001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𝑐</m:t>
                        </m:r>
                      </m:e>
                      <m:sub>
                        <m:r>
                          <a:rPr lang="en-US" sz="1100" b="0" i="1">
                            <a:latin typeface="Cambria Math" panose="02040503050406030204" pitchFamily="18" charset="0"/>
                            <a:ea typeface="Cambria Math" panose="02040503050406030204" pitchFamily="18" charset="0"/>
                          </a:rPr>
                          <m:t>𝑚𝑖𝑛</m:t>
                        </m:r>
                      </m:sub>
                    </m:sSub>
                  </m:oMath>
                </m:oMathPara>
              </a14:m>
              <a:endParaRPr lang="en-US" sz="1100"/>
            </a:p>
          </xdr:txBody>
        </xdr:sp>
      </mc:Choice>
      <mc:Fallback xmlns="">
        <xdr:sp macro="" textlink="">
          <xdr:nvSpPr>
            <xdr:cNvPr id="118" name="TextBox 8">
              <a:extLst>
                <a:ext uri="{FF2B5EF4-FFF2-40B4-BE49-F238E27FC236}">
                  <a16:creationId xmlns:a16="http://schemas.microsoft.com/office/drawing/2014/main" id="{D35EC584-4110-4C89-A70A-C4BB748A8242}"/>
                </a:ext>
              </a:extLst>
            </xdr:cNvPr>
            <xdr:cNvSpPr txBox="1"/>
          </xdr:nvSpPr>
          <xdr:spPr>
            <a:xfrm>
              <a:off x="13234035" y="43437810"/>
              <a:ext cx="3001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𝑐_𝑚𝑖𝑛</a:t>
              </a:r>
              <a:endParaRPr lang="en-US" sz="1100"/>
            </a:p>
          </xdr:txBody>
        </xdr:sp>
      </mc:Fallback>
    </mc:AlternateContent>
    <xdr:clientData/>
  </xdr:oneCellAnchor>
  <xdr:oneCellAnchor>
    <xdr:from>
      <xdr:col>4</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xmlns="" id="{F986908B-3082-4405-AA36-5B595D90338D}"/>
                </a:ext>
              </a:extLst>
            </xdr:cNvPr>
            <xdr:cNvSpPr txBox="1"/>
          </xdr:nvSpPr>
          <xdr:spPr>
            <a:xfrm>
              <a:off x="12085320" y="44218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19" name="TextBox 118">
              <a:extLst>
                <a:ext uri="{FF2B5EF4-FFF2-40B4-BE49-F238E27FC236}">
                  <a16:creationId xmlns:a16="http://schemas.microsoft.com/office/drawing/2014/main" id="{F986908B-3082-4405-AA36-5B595D90338D}"/>
                </a:ext>
              </a:extLst>
            </xdr:cNvPr>
            <xdr:cNvSpPr txBox="1"/>
          </xdr:nvSpPr>
          <xdr:spPr>
            <a:xfrm>
              <a:off x="12085320" y="44218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4</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30" name="TextBox 129">
              <a:extLst>
                <a:ext uri="{FF2B5EF4-FFF2-40B4-BE49-F238E27FC236}">
                  <a16:creationId xmlns:a16="http://schemas.microsoft.com/office/drawing/2014/main" xmlns="" id="{2E1CB4F7-777D-49DE-B916-D51DA3FF9455}"/>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0" name="TextBox 129">
              <a:extLst>
                <a:ext uri="{FF2B5EF4-FFF2-40B4-BE49-F238E27FC236}">
                  <a16:creationId xmlns:a16="http://schemas.microsoft.com/office/drawing/2014/main" id="{2E1CB4F7-777D-49DE-B916-D51DA3FF9455}"/>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4</xdr:col>
      <xdr:colOff>678180</xdr:colOff>
      <xdr:row>131</xdr:row>
      <xdr:rowOff>83820</xdr:rowOff>
    </xdr:from>
    <xdr:ext cx="3103542" cy="191078"/>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xmlns="" id="{99AE15A9-9494-4F53-AFC5-C33508C67AD0}"/>
                </a:ext>
              </a:extLst>
            </xdr:cNvPr>
            <xdr:cNvSpPr txBox="1"/>
          </xdr:nvSpPr>
          <xdr:spPr>
            <a:xfrm>
              <a:off x="12016740" y="460857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132" name="TextBox 131">
              <a:extLst>
                <a:ext uri="{FF2B5EF4-FFF2-40B4-BE49-F238E27FC236}">
                  <a16:creationId xmlns:a16="http://schemas.microsoft.com/office/drawing/2014/main" id="{99AE15A9-9494-4F53-AFC5-C33508C67AD0}"/>
                </a:ext>
              </a:extLst>
            </xdr:cNvPr>
            <xdr:cNvSpPr txBox="1"/>
          </xdr:nvSpPr>
          <xdr:spPr>
            <a:xfrm>
              <a:off x="12016740" y="4608576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6</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xmlns="" id="{41B30A89-D346-4416-9DC3-F53447D5A66E}"/>
                </a:ext>
              </a:extLst>
            </xdr:cNvPr>
            <xdr:cNvSpPr txBox="1"/>
          </xdr:nvSpPr>
          <xdr:spPr>
            <a:xfrm>
              <a:off x="12085320" y="4440174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39" name="TextBox 138">
              <a:extLst>
                <a:ext uri="{FF2B5EF4-FFF2-40B4-BE49-F238E27FC236}">
                  <a16:creationId xmlns:a16="http://schemas.microsoft.com/office/drawing/2014/main" id="{41B30A89-D346-4416-9DC3-F53447D5A66E}"/>
                </a:ext>
              </a:extLst>
            </xdr:cNvPr>
            <xdr:cNvSpPr txBox="1"/>
          </xdr:nvSpPr>
          <xdr:spPr>
            <a:xfrm>
              <a:off x="12085320" y="4440174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6</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xmlns="" id="{CEDCD41D-AB1D-4342-93D3-2D75908ABA3B}"/>
                </a:ext>
              </a:extLst>
            </xdr:cNvPr>
            <xdr:cNvSpPr txBox="1"/>
          </xdr:nvSpPr>
          <xdr:spPr>
            <a:xfrm>
              <a:off x="12100560" y="4479036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0" name="TextBox 139">
              <a:extLst>
                <a:ext uri="{FF2B5EF4-FFF2-40B4-BE49-F238E27FC236}">
                  <a16:creationId xmlns:a16="http://schemas.microsoft.com/office/drawing/2014/main" id="{CEDCD41D-AB1D-4342-93D3-2D75908ABA3B}"/>
                </a:ext>
              </a:extLst>
            </xdr:cNvPr>
            <xdr:cNvSpPr txBox="1"/>
          </xdr:nvSpPr>
          <xdr:spPr>
            <a:xfrm>
              <a:off x="12100560" y="4479036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twoCellAnchor editAs="oneCell">
    <xdr:from>
      <xdr:col>0</xdr:col>
      <xdr:colOff>0</xdr:colOff>
      <xdr:row>141</xdr:row>
      <xdr:rowOff>175260</xdr:rowOff>
    </xdr:from>
    <xdr:to>
      <xdr:col>2</xdr:col>
      <xdr:colOff>777504</xdr:colOff>
      <xdr:row>176</xdr:row>
      <xdr:rowOff>159286</xdr:rowOff>
    </xdr:to>
    <xdr:pic>
      <xdr:nvPicPr>
        <xdr:cNvPr id="141" name="Picture 140">
          <a:extLst>
            <a:ext uri="{FF2B5EF4-FFF2-40B4-BE49-F238E27FC236}">
              <a16:creationId xmlns:a16="http://schemas.microsoft.com/office/drawing/2014/main" xmlns="" id="{09941419-62D8-401D-9C16-40CB83CE647F}"/>
            </a:ext>
          </a:extLst>
        </xdr:cNvPr>
        <xdr:cNvPicPr>
          <a:picLocks noChangeAspect="1"/>
        </xdr:cNvPicPr>
      </xdr:nvPicPr>
      <xdr:blipFill>
        <a:blip xmlns:r="http://schemas.openxmlformats.org/officeDocument/2006/relationships" r:embed="rId2"/>
        <a:stretch>
          <a:fillRect/>
        </a:stretch>
      </xdr:blipFill>
      <xdr:spPr>
        <a:xfrm>
          <a:off x="0" y="48204120"/>
          <a:ext cx="6580134" cy="6687721"/>
        </a:xfrm>
        <a:prstGeom prst="rect">
          <a:avLst/>
        </a:prstGeom>
      </xdr:spPr>
    </xdr:pic>
    <xdr:clientData/>
  </xdr:twoCellAnchor>
  <xdr:oneCellAnchor>
    <xdr:from>
      <xdr:col>6</xdr:col>
      <xdr:colOff>556260</xdr:colOff>
      <xdr:row>131</xdr:row>
      <xdr:rowOff>60960</xdr:rowOff>
    </xdr:from>
    <xdr:ext cx="3164649" cy="191078"/>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xmlns="" id="{CB87B743-812C-4423-BB5A-7BB26B3A5CDC}"/>
                </a:ext>
              </a:extLst>
            </xdr:cNvPr>
            <xdr:cNvSpPr txBox="1"/>
          </xdr:nvSpPr>
          <xdr:spPr>
            <a:xfrm>
              <a:off x="11894820" y="45681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42" name="TextBox 141">
              <a:extLst>
                <a:ext uri="{FF2B5EF4-FFF2-40B4-BE49-F238E27FC236}">
                  <a16:creationId xmlns:a16="http://schemas.microsoft.com/office/drawing/2014/main" id="{CB87B743-812C-4423-BB5A-7BB26B3A5CDC}"/>
                </a:ext>
              </a:extLst>
            </xdr:cNvPr>
            <xdr:cNvSpPr txBox="1"/>
          </xdr:nvSpPr>
          <xdr:spPr>
            <a:xfrm>
              <a:off x="11894820" y="45681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2</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xmlns="" id="{22F28388-02BC-46CF-A28F-CBCE8D560FF7}"/>
                </a:ext>
              </a:extLst>
            </xdr:cNvPr>
            <xdr:cNvSpPr txBox="1"/>
          </xdr:nvSpPr>
          <xdr:spPr>
            <a:xfrm>
              <a:off x="1208532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4" name="TextBox 143">
              <a:extLst>
                <a:ext uri="{FF2B5EF4-FFF2-40B4-BE49-F238E27FC236}">
                  <a16:creationId xmlns:a16="http://schemas.microsoft.com/office/drawing/2014/main" id="{22F28388-02BC-46CF-A28F-CBCE8D560FF7}"/>
                </a:ext>
              </a:extLst>
            </xdr:cNvPr>
            <xdr:cNvSpPr txBox="1"/>
          </xdr:nvSpPr>
          <xdr:spPr>
            <a:xfrm>
              <a:off x="1208532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xmlns="" id="{EF41144C-FAA0-487A-AB92-C02CAC321648}"/>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5" name="TextBox 144">
              <a:extLst>
                <a:ext uri="{FF2B5EF4-FFF2-40B4-BE49-F238E27FC236}">
                  <a16:creationId xmlns:a16="http://schemas.microsoft.com/office/drawing/2014/main" id="{EF41144C-FAA0-487A-AB92-C02CAC321648}"/>
                </a:ext>
              </a:extLst>
            </xdr:cNvPr>
            <xdr:cNvSpPr txBox="1"/>
          </xdr:nvSpPr>
          <xdr:spPr>
            <a:xfrm>
              <a:off x="1210056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2</xdr:col>
      <xdr:colOff>556260</xdr:colOff>
      <xdr:row>131</xdr:row>
      <xdr:rowOff>60960</xdr:rowOff>
    </xdr:from>
    <xdr:ext cx="3164649" cy="191078"/>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xmlns="" id="{FF288FD4-70D3-4035-A7FF-92411BADC6B9}"/>
                </a:ext>
              </a:extLst>
            </xdr:cNvPr>
            <xdr:cNvSpPr txBox="1"/>
          </xdr:nvSpPr>
          <xdr:spPr>
            <a:xfrm>
              <a:off x="11894820" y="46062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𝑈𝑃𝑃𝐸𝑅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𝐻</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𝐻</m:t>
                                    </m:r>
                                  </m:sub>
                                </m:sSub>
                              </m:e>
                            </m:d>
                          </m:e>
                        </m:d>
                      </m:e>
                    </m:func>
                  </m:oMath>
                </m:oMathPara>
              </a14:m>
              <a:endParaRPr lang="en-US" sz="1100"/>
            </a:p>
          </xdr:txBody>
        </xdr:sp>
      </mc:Choice>
      <mc:Fallback xmlns="">
        <xdr:sp macro="" textlink="">
          <xdr:nvSpPr>
            <xdr:cNvPr id="146" name="TextBox 145">
              <a:extLst>
                <a:ext uri="{FF2B5EF4-FFF2-40B4-BE49-F238E27FC236}">
                  <a16:creationId xmlns:a16="http://schemas.microsoft.com/office/drawing/2014/main" id="{FF288FD4-70D3-4035-A7FF-92411BADC6B9}"/>
                </a:ext>
              </a:extLst>
            </xdr:cNvPr>
            <xdr:cNvSpPr txBox="1"/>
          </xdr:nvSpPr>
          <xdr:spPr>
            <a:xfrm>
              <a:off x="11894820" y="46062900"/>
              <a:ext cx="3164649"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𝐷𝑆𝑉〗_𝑈𝑃𝑃𝐸𝑅=max⁡[|〖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𝑚𝑎𝑥,𝐻)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𝐻−〖</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𝑚𝑖𝑛,𝐻) |]</a:t>
              </a:r>
              <a:endParaRPr lang="en-US" sz="1100"/>
            </a:p>
          </xdr:txBody>
        </xdr:sp>
      </mc:Fallback>
    </mc:AlternateContent>
    <xdr:clientData/>
  </xdr:oneCellAnchor>
  <xdr:oneCellAnchor>
    <xdr:from>
      <xdr:col>8</xdr:col>
      <xdr:colOff>746760</xdr:colOff>
      <xdr:row>125</xdr:row>
      <xdr:rowOff>91440</xdr:rowOff>
    </xdr:from>
    <xdr:ext cx="2867645" cy="175369"/>
    <mc:AlternateContent xmlns:mc="http://schemas.openxmlformats.org/markup-compatibility/2006" xmlns:a14="http://schemas.microsoft.com/office/drawing/2010/main">
      <mc:Choice Requires="a14">
        <xdr:sp macro="" textlink="">
          <xdr:nvSpPr>
            <xdr:cNvPr id="148" name="TextBox 147">
              <a:extLst>
                <a:ext uri="{FF2B5EF4-FFF2-40B4-BE49-F238E27FC236}">
                  <a16:creationId xmlns:a16="http://schemas.microsoft.com/office/drawing/2014/main" xmlns="" id="{D2FCCE75-7682-40FF-B94E-10BAFB784526}"/>
                </a:ext>
              </a:extLst>
            </xdr:cNvPr>
            <xdr:cNvSpPr txBox="1"/>
          </xdr:nvSpPr>
          <xdr:spPr>
            <a:xfrm>
              <a:off x="1876806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𝑚𝑎𝑥</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𝑚𝑎𝑥</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8" name="TextBox 147">
              <a:extLst>
                <a:ext uri="{FF2B5EF4-FFF2-40B4-BE49-F238E27FC236}">
                  <a16:creationId xmlns:a16="http://schemas.microsoft.com/office/drawing/2014/main" id="{D2FCCE75-7682-40FF-B94E-10BAFB784526}"/>
                </a:ext>
              </a:extLst>
            </xdr:cNvPr>
            <xdr:cNvSpPr txBox="1"/>
          </xdr:nvSpPr>
          <xdr:spPr>
            <a:xfrm>
              <a:off x="18768060" y="44599860"/>
              <a:ext cx="2867645"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𝑚𝑎𝑥=𝑎_𝑚𝑎𝑥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𝑖)〗^3+𝑏_𝑚𝑎𝑥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𝑖)〗^2+𝑐_𝑚𝑎𝑥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8</xdr:col>
      <xdr:colOff>762000</xdr:colOff>
      <xdr:row>126</xdr:row>
      <xdr:rowOff>99060</xdr:rowOff>
    </xdr:from>
    <xdr:ext cx="2787238" cy="175369"/>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xmlns="" id="{6C15F4A1-D54A-4199-8E66-5C9B4E5D7D09}"/>
                </a:ext>
              </a:extLst>
            </xdr:cNvPr>
            <xdr:cNvSpPr txBox="1"/>
          </xdr:nvSpPr>
          <xdr:spPr>
            <a:xfrm>
              <a:off x="1878330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𝑎</m:t>
                        </m:r>
                      </m:e>
                      <m:sub>
                        <m:r>
                          <a:rPr lang="en-US" sz="1100" b="0" i="1">
                            <a:latin typeface="Cambria Math" panose="02040503050406030204" pitchFamily="18" charset="0"/>
                          </a:rPr>
                          <m:t>𝑚𝑖𝑛</m:t>
                        </m:r>
                      </m:sub>
                    </m:sSub>
                    <m:r>
                      <a:rPr lang="en-US" sz="1100" b="0" i="1">
                        <a:latin typeface="Cambria Math" panose="02040503050406030204" pitchFamily="18" charset="0"/>
                      </a:rPr>
                      <m:t>(</m:t>
                    </m:r>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3</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𝑏</m:t>
                        </m:r>
                      </m:e>
                      <m:sub>
                        <m:r>
                          <a:rPr lang="en-US" sz="1100" b="0" i="1">
                            <a:latin typeface="Cambria Math" panose="02040503050406030204" pitchFamily="18" charset="0"/>
                          </a:rPr>
                          <m:t>𝑚𝑖𝑛</m:t>
                        </m:r>
                      </m:sub>
                    </m:sSub>
                    <m:sSup>
                      <m:sSupPr>
                        <m:ctrlPr>
                          <a:rPr lang="en-US" sz="1100" b="0" i="1">
                            <a:latin typeface="Cambria Math" panose="02040503050406030204" pitchFamily="18" charset="0"/>
                          </a:rPr>
                        </m:ctrlPr>
                      </m:sSupPr>
                      <m:e>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rPr>
                              <m:t>𝑖</m:t>
                            </m:r>
                          </m:sub>
                        </m:sSub>
                        <m:r>
                          <a:rPr lang="en-US" sz="1100" b="0" i="1">
                            <a:latin typeface="Cambria Math" panose="02040503050406030204" pitchFamily="18" charset="0"/>
                          </a:rPr>
                          <m:t>)</m:t>
                        </m:r>
                      </m:e>
                      <m:sup>
                        <m:r>
                          <a:rPr lang="en-US" sz="1100" b="0" i="1">
                            <a:latin typeface="Cambria Math" panose="02040503050406030204" pitchFamily="18" charset="0"/>
                          </a:rPr>
                          <m:t>2</m:t>
                        </m:r>
                      </m:sup>
                    </m:sSup>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𝑐</m:t>
                        </m:r>
                      </m:e>
                      <m:sub>
                        <m:r>
                          <a:rPr lang="en-US" sz="1100" b="0" i="1">
                            <a:latin typeface="Cambria Math" panose="02040503050406030204" pitchFamily="18" charset="0"/>
                          </a:rPr>
                          <m:t>𝑚𝑖𝑛</m:t>
                        </m:r>
                      </m:sub>
                    </m:sSub>
                    <m:d>
                      <m:dPr>
                        <m:ctrlPr>
                          <a:rPr lang="en-US" sz="1100" b="0" i="1">
                            <a:latin typeface="Cambria Math" panose="02040503050406030204" pitchFamily="18" charset="0"/>
                          </a:rPr>
                        </m:ctrlPr>
                      </m:d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m:t>
                            </m:r>
                          </m:e>
                          <m:sub>
                            <m:r>
                              <a:rPr lang="en-US" sz="1100" b="0" i="1">
                                <a:latin typeface="Cambria Math" panose="02040503050406030204" pitchFamily="18" charset="0"/>
                                <a:ea typeface="Cambria Math" panose="02040503050406030204" pitchFamily="18" charset="0"/>
                              </a:rPr>
                              <m:t>𝑖</m:t>
                            </m:r>
                          </m:sub>
                        </m:sSub>
                      </m:e>
                    </m:d>
                  </m:oMath>
                </m:oMathPara>
              </a14:m>
              <a:endParaRPr lang="en-US" sz="1100"/>
            </a:p>
          </xdr:txBody>
        </xdr:sp>
      </mc:Choice>
      <mc:Fallback xmlns="">
        <xdr:sp macro="" textlink="">
          <xdr:nvSpPr>
            <xdr:cNvPr id="149" name="TextBox 148">
              <a:extLst>
                <a:ext uri="{FF2B5EF4-FFF2-40B4-BE49-F238E27FC236}">
                  <a16:creationId xmlns:a16="http://schemas.microsoft.com/office/drawing/2014/main" id="{6C15F4A1-D54A-4199-8E66-5C9B4E5D7D09}"/>
                </a:ext>
              </a:extLst>
            </xdr:cNvPr>
            <xdr:cNvSpPr txBox="1"/>
          </xdr:nvSpPr>
          <xdr:spPr>
            <a:xfrm>
              <a:off x="18783300" y="44988480"/>
              <a:ext cx="2787238"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𝑚𝑖𝑛=𝑎_𝑚𝑖𝑛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𝑖)〗^3+𝑏_𝑚𝑖𝑛 〖〖(</a:t>
              </a:r>
              <a:r>
                <a:rPr lang="en-US" sz="1100" b="0" i="0">
                  <a:latin typeface="Cambria Math" panose="02040503050406030204" pitchFamily="18" charset="0"/>
                  <a:ea typeface="Cambria Math" panose="02040503050406030204" pitchFamily="18" charset="0"/>
                </a:rPr>
                <a:t>∆𝑉〗_</a:t>
              </a:r>
              <a:r>
                <a:rPr lang="en-US" sz="1100" b="0" i="0">
                  <a:latin typeface="Cambria Math" panose="02040503050406030204" pitchFamily="18" charset="0"/>
                </a:rPr>
                <a:t>𝑖)〗^2+𝑐_𝑚𝑖𝑛 (</a:t>
              </a:r>
              <a:r>
                <a:rPr lang="en-US" sz="1100" b="0" i="0">
                  <a:latin typeface="Cambria Math" panose="02040503050406030204" pitchFamily="18" charset="0"/>
                  <a:ea typeface="Cambria Math" panose="02040503050406030204" pitchFamily="18" charset="0"/>
                </a:rPr>
                <a:t>〖∆𝑉〗_𝑖 )</a:t>
              </a:r>
              <a:endParaRPr lang="en-US" sz="1100"/>
            </a:p>
          </xdr:txBody>
        </xdr:sp>
      </mc:Fallback>
    </mc:AlternateContent>
    <xdr:clientData/>
  </xdr:oneCellAnchor>
  <xdr:oneCellAnchor>
    <xdr:from>
      <xdr:col>8</xdr:col>
      <xdr:colOff>426720</xdr:colOff>
      <xdr:row>131</xdr:row>
      <xdr:rowOff>99060</xdr:rowOff>
    </xdr:from>
    <xdr:ext cx="3103542" cy="191078"/>
    <mc:AlternateContent xmlns:mc="http://schemas.openxmlformats.org/markup-compatibility/2006" xmlns:a14="http://schemas.microsoft.com/office/drawing/2010/main">
      <mc:Choice Requires="a14">
        <xdr:sp macro="" textlink="">
          <xdr:nvSpPr>
            <xdr:cNvPr id="151" name="TextBox 150">
              <a:extLst>
                <a:ext uri="{FF2B5EF4-FFF2-40B4-BE49-F238E27FC236}">
                  <a16:creationId xmlns:a16="http://schemas.microsoft.com/office/drawing/2014/main" xmlns="" id="{1DD83375-9A87-47B8-9AB8-107956FFCC60}"/>
                </a:ext>
              </a:extLst>
            </xdr:cNvPr>
            <xdr:cNvSpPr txBox="1"/>
          </xdr:nvSpPr>
          <xdr:spPr>
            <a:xfrm>
              <a:off x="24018240" y="461010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𝐷𝑆𝑉</m:t>
                        </m:r>
                      </m:e>
                      <m:sub>
                        <m:r>
                          <a:rPr lang="en-US" sz="1100" b="0" i="1">
                            <a:latin typeface="Cambria Math" panose="02040503050406030204" pitchFamily="18" charset="0"/>
                          </a:rPr>
                          <m:t>𝐿𝑂𝑊𝐸𝑅</m:t>
                        </m:r>
                      </m:sub>
                    </m:sSub>
                    <m:r>
                      <a:rPr lang="en-US" sz="1100" b="0" i="1">
                        <a:latin typeface="Cambria Math" panose="02040503050406030204" pitchFamily="18" charset="0"/>
                      </a:rPr>
                      <m:t>=</m:t>
                    </m:r>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max</m:t>
                        </m:r>
                      </m:fName>
                      <m:e>
                        <m:d>
                          <m:dPr>
                            <m:begChr m:val="["/>
                            <m:endChr m:val="]"/>
                            <m:ctrlPr>
                              <a:rPr lang="en-US" sz="1100" b="0" i="1">
                                <a:latin typeface="Cambria Math" panose="02040503050406030204" pitchFamily="18" charset="0"/>
                              </a:rPr>
                            </m:ctrlPr>
                          </m:dPr>
                          <m:e>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𝑚𝑎𝑥</m:t>
                                    </m:r>
                                    <m:r>
                                      <a:rPr lang="en-US" sz="1100" b="0" i="1">
                                        <a:latin typeface="Cambria Math" panose="02040503050406030204" pitchFamily="18" charset="0"/>
                                      </a:rPr>
                                      <m:t>,</m:t>
                                    </m:r>
                                    <m:r>
                                      <a:rPr lang="en-US" sz="1100" b="0" i="1">
                                        <a:latin typeface="Cambria Math" panose="02040503050406030204" pitchFamily="18" charset="0"/>
                                      </a:rPr>
                                      <m:t>𝐿</m:t>
                                    </m:r>
                                  </m:sub>
                                </m:sSub>
                              </m:e>
                            </m:d>
                            <m:r>
                              <a:rPr lang="en-US" sz="1100" b="0" i="1">
                                <a:latin typeface="Cambria Math" panose="02040503050406030204" pitchFamily="18" charset="0"/>
                              </a:rPr>
                              <m:t>,</m:t>
                            </m:r>
                            <m:d>
                              <m:dPr>
                                <m:begChr m:val="|"/>
                                <m:endChr m:val="|"/>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e>
                                  <m:sub>
                                    <m:r>
                                      <a:rPr lang="en-US" sz="1100" b="0" i="1">
                                        <a:latin typeface="Cambria Math" panose="02040503050406030204" pitchFamily="18" charset="0"/>
                                      </a:rPr>
                                      <m:t>𝑚𝑖𝑛</m:t>
                                    </m:r>
                                    <m:r>
                                      <a:rPr lang="en-US" sz="1100" b="0" i="1">
                                        <a:latin typeface="Cambria Math" panose="02040503050406030204" pitchFamily="18" charset="0"/>
                                      </a:rPr>
                                      <m:t>,</m:t>
                                    </m:r>
                                    <m:r>
                                      <a:rPr lang="en-US" sz="1100" b="0" i="1">
                                        <a:latin typeface="Cambria Math" panose="02040503050406030204" pitchFamily="18" charset="0"/>
                                      </a:rPr>
                                      <m:t>𝐿</m:t>
                                    </m:r>
                                  </m:sub>
                                </m:sSub>
                              </m:e>
                            </m:d>
                          </m:e>
                        </m:d>
                      </m:e>
                    </m:func>
                  </m:oMath>
                </m:oMathPara>
              </a14:m>
              <a:endParaRPr lang="en-US" sz="1100"/>
            </a:p>
          </xdr:txBody>
        </xdr:sp>
      </mc:Choice>
      <mc:Fallback xmlns="">
        <xdr:sp macro="" textlink="">
          <xdr:nvSpPr>
            <xdr:cNvPr id="151" name="TextBox 150">
              <a:extLst>
                <a:ext uri="{FF2B5EF4-FFF2-40B4-BE49-F238E27FC236}">
                  <a16:creationId xmlns:a16="http://schemas.microsoft.com/office/drawing/2014/main" id="{1DD83375-9A87-47B8-9AB8-107956FFCC60}"/>
                </a:ext>
              </a:extLst>
            </xdr:cNvPr>
            <xdr:cNvSpPr txBox="1"/>
          </xdr:nvSpPr>
          <xdr:spPr>
            <a:xfrm>
              <a:off x="24018240" y="46101000"/>
              <a:ext cx="3103542"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𝐷𝑆𝑉〗_𝐿𝑂𝑊𝐸𝑅=max⁡[|〖</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𝑚𝑎𝑥,𝐿) |,|〖</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𝐿−〖</a:t>
              </a:r>
              <a:r>
                <a:rPr lang="en-US" sz="1100" b="0" i="0">
                  <a:latin typeface="Cambria Math" panose="02040503050406030204" pitchFamily="18" charset="0"/>
                  <a:ea typeface="Cambria Math" panose="02040503050406030204" pitchFamily="18" charset="0"/>
                </a:rPr>
                <a:t>∆𝑃〗_(</a:t>
              </a:r>
              <a:r>
                <a:rPr lang="en-US" sz="1100" b="0" i="0">
                  <a:latin typeface="Cambria Math" panose="02040503050406030204" pitchFamily="18" charset="0"/>
                </a:rPr>
                <a:t>𝑚𝑖𝑛,𝐿) |]</a:t>
              </a:r>
              <a:endParaRPr lang="en-US" sz="1100"/>
            </a:p>
          </xdr:txBody>
        </xdr:sp>
      </mc:Fallback>
    </mc:AlternateContent>
    <xdr:clientData/>
  </xdr:oneCellAnchor>
  <xdr:oneCellAnchor>
    <xdr:from>
      <xdr:col>2</xdr:col>
      <xdr:colOff>1413510</xdr:colOff>
      <xdr:row>160</xdr:row>
      <xdr:rowOff>161925</xdr:rowOff>
    </xdr:from>
    <xdr:ext cx="2497800" cy="344453"/>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xmlns="" id="{5BC99EF6-5455-4B17-9B63-AE1FEDE162E2}"/>
                </a:ext>
              </a:extLst>
            </xdr:cNvPr>
            <xdr:cNvSpPr txBox="1"/>
          </xdr:nvSpPr>
          <xdr:spPr>
            <a:xfrm>
              <a:off x="7052310" y="5259705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𝑇𝑃𝐸</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2" name="TextBox 151">
              <a:extLst>
                <a:ext uri="{FF2B5EF4-FFF2-40B4-BE49-F238E27FC236}">
                  <a16:creationId xmlns:a16="http://schemas.microsoft.com/office/drawing/2014/main" id="{5BC99EF6-5455-4B17-9B63-AE1FEDE162E2}"/>
                </a:ext>
              </a:extLst>
            </xdr:cNvPr>
            <xdr:cNvSpPr txBox="1"/>
          </xdr:nvSpPr>
          <xdr:spPr>
            <a:xfrm>
              <a:off x="7052310" y="52597050"/>
              <a:ext cx="2497800"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√(〖〖𝑇𝑃𝐸〗_𝐻〗^2 〖+〖𝑇𝑃𝐸〗_𝐿〗^2+〖〖𝐷𝑆𝑉〗_𝐻〗^2+〖〖𝐷𝑆𝑉〗_𝐿〗^2 )</a:t>
              </a:r>
              <a:endParaRPr lang="en-US" sz="1100"/>
            </a:p>
          </xdr:txBody>
        </xdr:sp>
      </mc:Fallback>
    </mc:AlternateContent>
    <xdr:clientData/>
  </xdr:oneCellAnchor>
  <xdr:oneCellAnchor>
    <xdr:from>
      <xdr:col>2</xdr:col>
      <xdr:colOff>1584960</xdr:colOff>
      <xdr:row>163</xdr:row>
      <xdr:rowOff>70485</xdr:rowOff>
    </xdr:from>
    <xdr:ext cx="1955664" cy="344453"/>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xmlns="" id="{98752CE6-BCD4-491D-9E5B-3DD8C29A1481}"/>
                </a:ext>
              </a:extLst>
            </xdr:cNvPr>
            <xdr:cNvSpPr txBox="1"/>
          </xdr:nvSpPr>
          <xdr:spPr>
            <a:xfrm>
              <a:off x="7223760" y="5307711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3" name="TextBox 152">
              <a:extLst>
                <a:ext uri="{FF2B5EF4-FFF2-40B4-BE49-F238E27FC236}">
                  <a16:creationId xmlns:a16="http://schemas.microsoft.com/office/drawing/2014/main" id="{98752CE6-BCD4-491D-9E5B-3DD8C29A1481}"/>
                </a:ext>
              </a:extLst>
            </xdr:cNvPr>
            <xdr:cNvSpPr txBox="1"/>
          </xdr:nvSpPr>
          <xdr:spPr>
            <a:xfrm>
              <a:off x="7223760" y="5307711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2</xdr:col>
      <xdr:colOff>1546860</xdr:colOff>
      <xdr:row>166</xdr:row>
      <xdr:rowOff>38100</xdr:rowOff>
    </xdr:from>
    <xdr:ext cx="2188163" cy="316882"/>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xmlns="" id="{91033E78-3291-4DB6-BD73-76439FE7BBAC}"/>
                </a:ext>
              </a:extLst>
            </xdr:cNvPr>
            <xdr:cNvSpPr txBox="1"/>
          </xdr:nvSpPr>
          <xdr:spPr>
            <a:xfrm>
              <a:off x="7185660" y="5361622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4" name="TextBox 153">
              <a:extLst>
                <a:ext uri="{FF2B5EF4-FFF2-40B4-BE49-F238E27FC236}">
                  <a16:creationId xmlns:a16="http://schemas.microsoft.com/office/drawing/2014/main" id="{91033E78-3291-4DB6-BD73-76439FE7BBAC}"/>
                </a:ext>
              </a:extLst>
            </xdr:cNvPr>
            <xdr:cNvSpPr txBox="1"/>
          </xdr:nvSpPr>
          <xdr:spPr>
            <a:xfrm>
              <a:off x="7185660" y="5361622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a:t>
              </a:r>
              <a:r>
                <a:rPr lang="en-US" sz="1100" b="0" i="0">
                  <a:solidFill>
                    <a:srgbClr val="FF0000"/>
                  </a:solidFill>
                  <a:latin typeface="Cambria Math" panose="02040503050406030204" pitchFamily="18" charset="0"/>
                </a:rPr>
                <a:t>〖𝑅𝐴𝑆〗_𝑖</a:t>
              </a:r>
              <a:r>
                <a:rPr lang="en-US" sz="1100" b="0" i="0">
                  <a:latin typeface="Cambria Math" panose="02040503050406030204" pitchFamily="18" charset="0"/>
                </a:rPr>
                <a:t>∗〖𝑆𝑝𝑎𝑛〗_𝑖+</a:t>
              </a:r>
              <a:r>
                <a:rPr lang="en-US" sz="1100" b="0" i="0">
                  <a:solidFill>
                    <a:srgbClr val="FF0000"/>
                  </a:solidFill>
                  <a:latin typeface="Cambria Math" panose="02040503050406030204" pitchFamily="18" charset="0"/>
                </a:rPr>
                <a:t>〖𝑅𝐴𝑍〗_𝑖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2</xdr:col>
      <xdr:colOff>2236470</xdr:colOff>
      <xdr:row>169</xdr:row>
      <xdr:rowOff>80010</xdr:rowOff>
    </xdr:from>
    <xdr:ext cx="3092129" cy="318100"/>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xmlns="" id="{1CCB6850-DDEB-41B2-BBDD-541D94FDFDAD}"/>
                </a:ext>
              </a:extLst>
            </xdr:cNvPr>
            <xdr:cNvSpPr txBox="1"/>
          </xdr:nvSpPr>
          <xdr:spPr>
            <a:xfrm>
              <a:off x="7875270" y="54229635"/>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5" name="TextBox 154">
              <a:extLst>
                <a:ext uri="{FF2B5EF4-FFF2-40B4-BE49-F238E27FC236}">
                  <a16:creationId xmlns:a16="http://schemas.microsoft.com/office/drawing/2014/main" id="{1CCB6850-DDEB-41B2-BBDD-541D94FDFDAD}"/>
                </a:ext>
              </a:extLst>
            </xdr:cNvPr>
            <xdr:cNvSpPr txBox="1"/>
          </xdr:nvSpPr>
          <xdr:spPr>
            <a:xfrm>
              <a:off x="7875270" y="54229635"/>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a:t>
              </a:r>
              <a:r>
                <a:rPr lang="en-US" sz="1100" b="0" i="0">
                  <a:solidFill>
                    <a:srgbClr val="FF0000"/>
                  </a:solidFill>
                  <a:latin typeface="Cambria Math" panose="02040503050406030204" pitchFamily="18" charset="0"/>
                </a:rPr>
                <a:t>〖𝑆𝑃𝐸𝑆〗_𝑖</a:t>
              </a:r>
              <a:r>
                <a:rPr lang="en-US" sz="1100" b="0" i="0">
                  <a:latin typeface="Cambria Math" panose="02040503050406030204" pitchFamily="18" charset="0"/>
                </a:rPr>
                <a:t>∗𝑃_𝑚𝑎𝑥+</a:t>
              </a:r>
              <a:r>
                <a:rPr lang="en-US" sz="1100" b="0" i="0">
                  <a:solidFill>
                    <a:srgbClr val="FF0000"/>
                  </a:solidFill>
                  <a:latin typeface="Cambria Math" panose="02040503050406030204" pitchFamily="18" charset="0"/>
                </a:rPr>
                <a:t>〖𝑆𝑃𝐸𝑍〗_𝑖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2</xdr:col>
      <xdr:colOff>2840355</xdr:colOff>
      <xdr:row>172</xdr:row>
      <xdr:rowOff>163830</xdr:rowOff>
    </xdr:from>
    <xdr:ext cx="3316228" cy="437492"/>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xmlns="" id="{D143F52E-E43A-4E3A-90A1-84D70F81912D}"/>
                </a:ext>
              </a:extLst>
            </xdr:cNvPr>
            <xdr:cNvSpPr txBox="1"/>
          </xdr:nvSpPr>
          <xdr:spPr>
            <a:xfrm>
              <a:off x="8479155" y="54884955"/>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56" name="TextBox 155">
              <a:extLst>
                <a:ext uri="{FF2B5EF4-FFF2-40B4-BE49-F238E27FC236}">
                  <a16:creationId xmlns:a16="http://schemas.microsoft.com/office/drawing/2014/main" id="{D143F52E-E43A-4E3A-90A1-84D70F81912D}"/>
                </a:ext>
              </a:extLst>
            </xdr:cNvPr>
            <xdr:cNvSpPr txBox="1"/>
          </xdr:nvSpPr>
          <xdr:spPr>
            <a:xfrm>
              <a:off x="8479155" y="54884955"/>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a:t>
              </a:r>
              <a:r>
                <a:rPr lang="en-US" sz="1100" b="0" i="0">
                  <a:solidFill>
                    <a:srgbClr val="FF0000"/>
                  </a:solidFill>
                  <a:latin typeface="Cambria Math" panose="02040503050406030204" pitchFamily="18" charset="0"/>
                </a:rPr>
                <a:t>〖𝑇𝐸𝑍〗_𝑖</a:t>
              </a:r>
              <a:r>
                <a:rPr lang="en-US" sz="1100" b="0" i="0">
                  <a:latin typeface="Cambria Math" panose="02040503050406030204" pitchFamily="18" charset="0"/>
                </a:rPr>
                <a:t>∗〖𝑈𝑅𝐿〗_𝑖)/𝑈𝑛𝑖𝑡𝑇𝑒𝑚𝑝+(</a:t>
              </a:r>
              <a:r>
                <a:rPr lang="en-US" sz="1100" b="0" i="0">
                  <a:solidFill>
                    <a:srgbClr val="FF0000"/>
                  </a:solidFill>
                  <a:latin typeface="Cambria Math" panose="02040503050406030204" pitchFamily="18" charset="0"/>
                </a:rPr>
                <a:t>〖𝑇𝐸𝑆〗_𝑖</a:t>
              </a:r>
              <a:r>
                <a:rPr lang="en-US" sz="1100" b="0" i="0">
                  <a:latin typeface="Cambria Math" panose="02040503050406030204" pitchFamily="18" charset="0"/>
                </a:rPr>
                <a:t>∗〖𝑆𝑝𝑎𝑛〗_𝑖)/𝑈𝑛𝑖𝑡𝑇𝑒𝑚𝑝))</a:t>
              </a:r>
              <a:endParaRPr lang="en-US" sz="1100"/>
            </a:p>
          </xdr:txBody>
        </xdr:sp>
      </mc:Fallback>
    </mc:AlternateContent>
    <xdr:clientData/>
  </xdr:oneCellAnchor>
  <xdr:oneCellAnchor>
    <xdr:from>
      <xdr:col>4</xdr:col>
      <xdr:colOff>2213610</xdr:colOff>
      <xdr:row>161</xdr:row>
      <xdr:rowOff>9525</xdr:rowOff>
    </xdr:from>
    <xdr:ext cx="2073901" cy="344453"/>
    <mc:AlternateContent xmlns:mc="http://schemas.openxmlformats.org/markup-compatibility/2006" xmlns:a14="http://schemas.microsoft.com/office/drawing/2010/main">
      <mc:Choice Requires="a14">
        <xdr:sp macro="" textlink="">
          <xdr:nvSpPr>
            <xdr:cNvPr id="157" name="TextBox 156">
              <a:extLst>
                <a:ext uri="{FF2B5EF4-FFF2-40B4-BE49-F238E27FC236}">
                  <a16:creationId xmlns:a16="http://schemas.microsoft.com/office/drawing/2014/main" xmlns="" id="{81149AC9-19CA-4633-B6FF-5BB31322CDF9}"/>
                </a:ext>
              </a:extLst>
            </xdr:cNvPr>
            <xdr:cNvSpPr txBox="1"/>
          </xdr:nvSpPr>
          <xdr:spPr>
            <a:xfrm>
              <a:off x="13234035" y="52635150"/>
              <a:ext cx="207390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2</m:t>
                            </m:r>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57" name="TextBox 156">
              <a:extLst>
                <a:ext uri="{FF2B5EF4-FFF2-40B4-BE49-F238E27FC236}">
                  <a16:creationId xmlns:a16="http://schemas.microsoft.com/office/drawing/2014/main" id="{81149AC9-19CA-4633-B6FF-5BB31322CDF9}"/>
                </a:ext>
              </a:extLst>
            </xdr:cNvPr>
            <xdr:cNvSpPr txBox="1"/>
          </xdr:nvSpPr>
          <xdr:spPr>
            <a:xfrm>
              <a:off x="13234035" y="52635150"/>
              <a:ext cx="2073901"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√(〖2𝑇𝑃𝐸〗^2+〖〖𝐷𝑆𝑉〗_𝐻〗^2+〖〖𝐷𝑆𝑉〗_𝐿〗^2 )</a:t>
              </a:r>
              <a:endParaRPr lang="en-US" sz="1100"/>
            </a:p>
          </xdr:txBody>
        </xdr:sp>
      </mc:Fallback>
    </mc:AlternateContent>
    <xdr:clientData/>
  </xdr:oneCellAnchor>
  <xdr:oneCellAnchor>
    <xdr:from>
      <xdr:col>3</xdr:col>
      <xdr:colOff>76200</xdr:colOff>
      <xdr:row>135</xdr:row>
      <xdr:rowOff>9525</xdr:rowOff>
    </xdr:from>
    <xdr:ext cx="1937262" cy="344453"/>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xmlns="" id="{45241D5C-3119-4E3F-BEBB-AB9EDFDBA3ED}"/>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31" name="TextBox 130">
              <a:extLst>
                <a:ext uri="{FF2B5EF4-FFF2-40B4-BE49-F238E27FC236}">
                  <a16:creationId xmlns:a16="http://schemas.microsoft.com/office/drawing/2014/main" id="{45241D5C-3119-4E3F-BEBB-AB9EDFDBA3ED}"/>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√(〖𝑇𝑃𝐸〗^2+〖〖𝐷𝑆𝑉〗_𝐻〗^2+〖〖𝐷𝑆𝑉〗_𝐿〗^2 )</a:t>
              </a:r>
              <a:endParaRPr lang="en-US" sz="1100"/>
            </a:p>
          </xdr:txBody>
        </xdr:sp>
      </mc:Fallback>
    </mc:AlternateContent>
    <xdr:clientData/>
  </xdr:oneCellAnchor>
  <xdr:oneCellAnchor>
    <xdr:from>
      <xdr:col>7</xdr:col>
      <xdr:colOff>76200</xdr:colOff>
      <xdr:row>135</xdr:row>
      <xdr:rowOff>9525</xdr:rowOff>
    </xdr:from>
    <xdr:ext cx="1937262" cy="344453"/>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xmlns="" id="{615B3534-BFE0-4275-B2D0-28F86621063A}"/>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𝑃𝐵</m:t>
                    </m:r>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𝑇𝑃𝐸</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𝐻</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𝐷𝑆𝑉</m:t>
                                </m:r>
                              </m:e>
                              <m:sub>
                                <m:r>
                                  <a:rPr lang="en-US" sz="1100" b="0" i="1">
                                    <a:latin typeface="Cambria Math" panose="02040503050406030204" pitchFamily="18" charset="0"/>
                                    <a:ea typeface="Cambria Math" panose="02040503050406030204" pitchFamily="18" charset="0"/>
                                  </a:rPr>
                                  <m:t>𝐿</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33" name="TextBox 132">
              <a:extLst>
                <a:ext uri="{FF2B5EF4-FFF2-40B4-BE49-F238E27FC236}">
                  <a16:creationId xmlns:a16="http://schemas.microsoft.com/office/drawing/2014/main" id="{615B3534-BFE0-4275-B2D0-28F86621063A}"/>
                </a:ext>
              </a:extLst>
            </xdr:cNvPr>
            <xdr:cNvSpPr txBox="1"/>
          </xdr:nvSpPr>
          <xdr:spPr>
            <a:xfrm>
              <a:off x="9410700" y="47386875"/>
              <a:ext cx="1937262"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𝑃𝐵=</a:t>
              </a:r>
              <a:r>
                <a:rPr lang="en-US" sz="1100" b="0" i="0">
                  <a:latin typeface="Cambria Math" panose="02040503050406030204" pitchFamily="18" charset="0"/>
                  <a:ea typeface="Cambria Math" panose="02040503050406030204" pitchFamily="18" charset="0"/>
                </a:rPr>
                <a:t>√(〖𝑇𝑃𝐸〗^2+〖〖𝐷𝑆𝑉〗_𝐻〗^2+〖〖𝐷𝑆𝑉〗_𝐿〗^2 )</a:t>
              </a:r>
              <a:endParaRPr lang="en-US" sz="1100"/>
            </a:p>
          </xdr:txBody>
        </xdr:sp>
      </mc:Fallback>
    </mc:AlternateContent>
    <xdr:clientData/>
  </xdr:oneCellAnchor>
</xdr:wsDr>
</file>

<file path=xl/drawings/drawing22.xml><?xml version="1.0" encoding="utf-8"?>
<xdr:wsDr xmlns:xdr="http://schemas.openxmlformats.org/drawingml/2006/spreadsheetDrawing" xmlns:a="http://schemas.openxmlformats.org/drawingml/2006/main">
  <xdr:twoCellAnchor editAs="oneCell">
    <xdr:from>
      <xdr:col>2</xdr:col>
      <xdr:colOff>3699</xdr:colOff>
      <xdr:row>0</xdr:row>
      <xdr:rowOff>0</xdr:rowOff>
    </xdr:from>
    <xdr:to>
      <xdr:col>19</xdr:col>
      <xdr:colOff>70374</xdr:colOff>
      <xdr:row>11</xdr:row>
      <xdr:rowOff>71595</xdr:rowOff>
    </xdr:to>
    <xdr:pic>
      <xdr:nvPicPr>
        <xdr:cNvPr id="2" name="Picture 1">
          <a:extLst>
            <a:ext uri="{FF2B5EF4-FFF2-40B4-BE49-F238E27FC236}">
              <a16:creationId xmlns:a16="http://schemas.microsoft.com/office/drawing/2014/main" xmlns="" id="{89574B82-3B57-47AF-A208-CE0B05D90090}"/>
            </a:ext>
          </a:extLst>
        </xdr:cNvPr>
        <xdr:cNvPicPr>
          <a:picLocks noChangeAspect="1"/>
        </xdr:cNvPicPr>
      </xdr:nvPicPr>
      <xdr:blipFill>
        <a:blip xmlns:r="http://schemas.openxmlformats.org/officeDocument/2006/relationships" r:embed="rId1"/>
        <a:stretch>
          <a:fillRect/>
        </a:stretch>
      </xdr:blipFill>
      <xdr:spPr>
        <a:xfrm>
          <a:off x="2230515" y="0"/>
          <a:ext cx="10379568" cy="2106061"/>
        </a:xfrm>
        <a:prstGeom prst="rect">
          <a:avLst/>
        </a:prstGeom>
      </xdr:spPr>
    </xdr:pic>
    <xdr:clientData/>
  </xdr:twoCellAnchor>
  <xdr:twoCellAnchor editAs="oneCell">
    <xdr:from>
      <xdr:col>1</xdr:col>
      <xdr:colOff>606640</xdr:colOff>
      <xdr:row>11</xdr:row>
      <xdr:rowOff>119663</xdr:rowOff>
    </xdr:from>
    <xdr:to>
      <xdr:col>19</xdr:col>
      <xdr:colOff>73978</xdr:colOff>
      <xdr:row>26</xdr:row>
      <xdr:rowOff>10519</xdr:rowOff>
    </xdr:to>
    <xdr:pic>
      <xdr:nvPicPr>
        <xdr:cNvPr id="3" name="Picture 2">
          <a:extLst>
            <a:ext uri="{FF2B5EF4-FFF2-40B4-BE49-F238E27FC236}">
              <a16:creationId xmlns:a16="http://schemas.microsoft.com/office/drawing/2014/main" xmlns="" id="{07C2E470-DE35-4FBD-AB0B-A79E6F546FB9}"/>
            </a:ext>
          </a:extLst>
        </xdr:cNvPr>
        <xdr:cNvPicPr>
          <a:picLocks noChangeAspect="1"/>
        </xdr:cNvPicPr>
      </xdr:nvPicPr>
      <xdr:blipFill>
        <a:blip xmlns:r="http://schemas.openxmlformats.org/officeDocument/2006/relationships" r:embed="rId2"/>
        <a:stretch>
          <a:fillRect/>
        </a:stretch>
      </xdr:blipFill>
      <xdr:spPr>
        <a:xfrm>
          <a:off x="2226815" y="2154129"/>
          <a:ext cx="10386873" cy="2665128"/>
        </a:xfrm>
        <a:prstGeom prst="rect">
          <a:avLst/>
        </a:prstGeom>
      </xdr:spPr>
    </xdr:pic>
    <xdr:clientData/>
  </xdr:twoCellAnchor>
  <xdr:twoCellAnchor editAs="oneCell">
    <xdr:from>
      <xdr:col>1</xdr:col>
      <xdr:colOff>598714</xdr:colOff>
      <xdr:row>26</xdr:row>
      <xdr:rowOff>152650</xdr:rowOff>
    </xdr:from>
    <xdr:to>
      <xdr:col>9</xdr:col>
      <xdr:colOff>253754</xdr:colOff>
      <xdr:row>49</xdr:row>
      <xdr:rowOff>116253</xdr:rowOff>
    </xdr:to>
    <xdr:pic>
      <xdr:nvPicPr>
        <xdr:cNvPr id="4" name="Picture 3">
          <a:extLst>
            <a:ext uri="{FF2B5EF4-FFF2-40B4-BE49-F238E27FC236}">
              <a16:creationId xmlns:a16="http://schemas.microsoft.com/office/drawing/2014/main" xmlns="" id="{2838A4F8-8AE0-4882-AA18-39400E2C21CF}"/>
            </a:ext>
          </a:extLst>
        </xdr:cNvPr>
        <xdr:cNvPicPr>
          <a:picLocks noChangeAspect="1"/>
        </xdr:cNvPicPr>
      </xdr:nvPicPr>
      <xdr:blipFill>
        <a:blip xmlns:r="http://schemas.openxmlformats.org/officeDocument/2006/relationships" r:embed="rId3"/>
        <a:stretch>
          <a:fillRect/>
        </a:stretch>
      </xdr:blipFill>
      <xdr:spPr>
        <a:xfrm>
          <a:off x="2224768" y="4928757"/>
          <a:ext cx="4553612" cy="4188621"/>
        </a:xfrm>
        <a:prstGeom prst="rect">
          <a:avLst/>
        </a:prstGeom>
      </xdr:spPr>
    </xdr:pic>
    <xdr:clientData/>
  </xdr:twoCellAnchor>
  <xdr:twoCellAnchor editAs="oneCell">
    <xdr:from>
      <xdr:col>9</xdr:col>
      <xdr:colOff>503464</xdr:colOff>
      <xdr:row>26</xdr:row>
      <xdr:rowOff>108858</xdr:rowOff>
    </xdr:from>
    <xdr:to>
      <xdr:col>17</xdr:col>
      <xdr:colOff>178654</xdr:colOff>
      <xdr:row>49</xdr:row>
      <xdr:rowOff>145497</xdr:rowOff>
    </xdr:to>
    <xdr:pic>
      <xdr:nvPicPr>
        <xdr:cNvPr id="5" name="Picture 4">
          <a:extLst>
            <a:ext uri="{FF2B5EF4-FFF2-40B4-BE49-F238E27FC236}">
              <a16:creationId xmlns:a16="http://schemas.microsoft.com/office/drawing/2014/main" xmlns="" id="{94483700-F96C-435E-9EE3-5605C1126389}"/>
            </a:ext>
          </a:extLst>
        </xdr:cNvPr>
        <xdr:cNvPicPr>
          <a:picLocks noChangeAspect="1"/>
        </xdr:cNvPicPr>
      </xdr:nvPicPr>
      <xdr:blipFill>
        <a:blip xmlns:r="http://schemas.openxmlformats.org/officeDocument/2006/relationships" r:embed="rId4"/>
        <a:stretch>
          <a:fillRect/>
        </a:stretch>
      </xdr:blipFill>
      <xdr:spPr>
        <a:xfrm>
          <a:off x="7028089" y="4884965"/>
          <a:ext cx="4573761" cy="426165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9</xdr:col>
      <xdr:colOff>0</xdr:colOff>
      <xdr:row>36</xdr:row>
      <xdr:rowOff>7621</xdr:rowOff>
    </xdr:from>
    <xdr:to>
      <xdr:col>13</xdr:col>
      <xdr:colOff>312419</xdr:colOff>
      <xdr:row>50</xdr:row>
      <xdr:rowOff>6647</xdr:rowOff>
    </xdr:to>
    <xdr:pic>
      <xdr:nvPicPr>
        <xdr:cNvPr id="5" name="Picture 4">
          <a:extLst>
            <a:ext uri="{FF2B5EF4-FFF2-40B4-BE49-F238E27FC236}">
              <a16:creationId xmlns:a16="http://schemas.microsoft.com/office/drawing/2014/main" xmlns="" id="{DAC31D2C-42F9-4BCD-8D88-18BD1D543E69}"/>
            </a:ext>
          </a:extLst>
        </xdr:cNvPr>
        <xdr:cNvPicPr>
          <a:picLocks noChangeAspect="1"/>
        </xdr:cNvPicPr>
      </xdr:nvPicPr>
      <xdr:blipFill>
        <a:blip xmlns:r="http://schemas.openxmlformats.org/officeDocument/2006/relationships" r:embed="rId1"/>
        <a:stretch>
          <a:fillRect/>
        </a:stretch>
      </xdr:blipFill>
      <xdr:spPr>
        <a:xfrm>
          <a:off x="11772900" y="6987541"/>
          <a:ext cx="3787139" cy="2559346"/>
        </a:xfrm>
        <a:prstGeom prst="rect">
          <a:avLst/>
        </a:prstGeom>
      </xdr:spPr>
    </xdr:pic>
    <xdr:clientData/>
  </xdr:twoCellAnchor>
  <xdr:twoCellAnchor editAs="oneCell">
    <xdr:from>
      <xdr:col>0</xdr:col>
      <xdr:colOff>0</xdr:colOff>
      <xdr:row>73</xdr:row>
      <xdr:rowOff>15241</xdr:rowOff>
    </xdr:from>
    <xdr:to>
      <xdr:col>4</xdr:col>
      <xdr:colOff>371475</xdr:colOff>
      <xdr:row>78</xdr:row>
      <xdr:rowOff>147693</xdr:rowOff>
    </xdr:to>
    <xdr:pic>
      <xdr:nvPicPr>
        <xdr:cNvPr id="3" name="Picture 1">
          <a:extLst>
            <a:ext uri="{FF2B5EF4-FFF2-40B4-BE49-F238E27FC236}">
              <a16:creationId xmlns:a16="http://schemas.microsoft.com/office/drawing/2014/main" xmlns="" id="{26EFF9A8-5668-4166-A044-8966F93D775C}"/>
            </a:ext>
          </a:extLst>
        </xdr:cNvPr>
        <xdr:cNvPicPr>
          <a:picLocks noChangeAspect="1"/>
        </xdr:cNvPicPr>
      </xdr:nvPicPr>
      <xdr:blipFill>
        <a:blip xmlns:r="http://schemas.openxmlformats.org/officeDocument/2006/relationships" r:embed="rId2"/>
        <a:stretch>
          <a:fillRect/>
        </a:stretch>
      </xdr:blipFill>
      <xdr:spPr>
        <a:xfrm>
          <a:off x="0" y="13761721"/>
          <a:ext cx="5791200" cy="1084952"/>
        </a:xfrm>
        <a:prstGeom prst="rect">
          <a:avLst/>
        </a:prstGeom>
        <a:ln>
          <a:solidFill>
            <a:sysClr val="windowText" lastClr="000000"/>
          </a:solidFill>
        </a:ln>
      </xdr:spPr>
    </xdr:pic>
    <xdr:clientData/>
  </xdr:twoCellAnchor>
  <xdr:oneCellAnchor>
    <xdr:from>
      <xdr:col>0</xdr:col>
      <xdr:colOff>45720</xdr:colOff>
      <xdr:row>88</xdr:row>
      <xdr:rowOff>150495</xdr:rowOff>
    </xdr:from>
    <xdr:ext cx="2188163" cy="316882"/>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837EB736-4456-40E7-BE45-D4E1D624CFA1}"/>
                </a:ext>
              </a:extLst>
            </xdr:cNvPr>
            <xdr:cNvSpPr txBox="1"/>
          </xdr:nvSpPr>
          <xdr:spPr>
            <a:xfrm>
              <a:off x="45720" y="193833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7" name="TextBox 6">
              <a:extLst>
                <a:ext uri="{FF2B5EF4-FFF2-40B4-BE49-F238E27FC236}">
                  <a16:creationId xmlns:a16="http://schemas.microsoft.com/office/drawing/2014/main" id="{837EB736-4456-40E7-BE45-D4E1D624CFA1}"/>
                </a:ext>
              </a:extLst>
            </xdr:cNvPr>
            <xdr:cNvSpPr txBox="1"/>
          </xdr:nvSpPr>
          <xdr:spPr>
            <a:xfrm>
              <a:off x="45720" y="19383375"/>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editAs="oneCell">
    <xdr:from>
      <xdr:col>0</xdr:col>
      <xdr:colOff>0</xdr:colOff>
      <xdr:row>80</xdr:row>
      <xdr:rowOff>53340</xdr:rowOff>
    </xdr:from>
    <xdr:to>
      <xdr:col>4</xdr:col>
      <xdr:colOff>379095</xdr:colOff>
      <xdr:row>85</xdr:row>
      <xdr:rowOff>172831</xdr:rowOff>
    </xdr:to>
    <xdr:pic>
      <xdr:nvPicPr>
        <xdr:cNvPr id="4" name="Picture 7">
          <a:extLst>
            <a:ext uri="{FF2B5EF4-FFF2-40B4-BE49-F238E27FC236}">
              <a16:creationId xmlns:a16="http://schemas.microsoft.com/office/drawing/2014/main" xmlns="" id="{0DE20F4E-D96B-4420-B358-30B673033C78}"/>
            </a:ext>
          </a:extLst>
        </xdr:cNvPr>
        <xdr:cNvPicPr>
          <a:picLocks noChangeAspect="1"/>
        </xdr:cNvPicPr>
      </xdr:nvPicPr>
      <xdr:blipFill>
        <a:blip xmlns:r="http://schemas.openxmlformats.org/officeDocument/2006/relationships" r:embed="rId3"/>
        <a:stretch>
          <a:fillRect/>
        </a:stretch>
      </xdr:blipFill>
      <xdr:spPr>
        <a:xfrm>
          <a:off x="0" y="15079980"/>
          <a:ext cx="5798820" cy="1071991"/>
        </a:xfrm>
        <a:prstGeom prst="rect">
          <a:avLst/>
        </a:prstGeom>
        <a:ln>
          <a:solidFill>
            <a:sysClr val="windowText" lastClr="000000"/>
          </a:solidFill>
        </a:ln>
      </xdr:spPr>
    </xdr:pic>
    <xdr:clientData/>
  </xdr:twoCellAnchor>
  <xdr:oneCellAnchor>
    <xdr:from>
      <xdr:col>0</xdr:col>
      <xdr:colOff>320040</xdr:colOff>
      <xdr:row>1</xdr:row>
      <xdr:rowOff>0</xdr:rowOff>
    </xdr:from>
    <xdr:ext cx="1955664" cy="344453"/>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FDC6E276-311B-4423-B95E-EB0688CA66E0}"/>
                </a:ext>
              </a:extLst>
            </xdr:cNvPr>
            <xdr:cNvSpPr txBox="1"/>
          </xdr:nvSpPr>
          <xdr:spPr>
            <a:xfrm>
              <a:off x="320040" y="182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10" name="TextBox 9">
              <a:extLst>
                <a:ext uri="{FF2B5EF4-FFF2-40B4-BE49-F238E27FC236}">
                  <a16:creationId xmlns:a16="http://schemas.microsoft.com/office/drawing/2014/main" id="{FDC6E276-311B-4423-B95E-EB0688CA66E0}"/>
                </a:ext>
              </a:extLst>
            </xdr:cNvPr>
            <xdr:cNvSpPr txBox="1"/>
          </xdr:nvSpPr>
          <xdr:spPr>
            <a:xfrm>
              <a:off x="320040" y="182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190500</xdr:colOff>
      <xdr:row>4</xdr:row>
      <xdr:rowOff>15240</xdr:rowOff>
    </xdr:from>
    <xdr:ext cx="2188163" cy="31688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68DA814C-C4B9-44B4-A59F-6910254D21FD}"/>
                </a:ext>
              </a:extLst>
            </xdr:cNvPr>
            <xdr:cNvSpPr txBox="1"/>
          </xdr:nvSpPr>
          <xdr:spPr>
            <a:xfrm>
              <a:off x="190500" y="74676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1" name="TextBox 10">
              <a:extLst>
                <a:ext uri="{FF2B5EF4-FFF2-40B4-BE49-F238E27FC236}">
                  <a16:creationId xmlns:a16="http://schemas.microsoft.com/office/drawing/2014/main" id="{68DA814C-C4B9-44B4-A59F-6910254D21FD}"/>
                </a:ext>
              </a:extLst>
            </xdr:cNvPr>
            <xdr:cNvSpPr txBox="1"/>
          </xdr:nvSpPr>
          <xdr:spPr>
            <a:xfrm>
              <a:off x="190500" y="74676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xdr:from>
      <xdr:col>0</xdr:col>
      <xdr:colOff>929640</xdr:colOff>
      <xdr:row>1</xdr:row>
      <xdr:rowOff>38100</xdr:rowOff>
    </xdr:from>
    <xdr:to>
      <xdr:col>1</xdr:col>
      <xdr:colOff>83820</xdr:colOff>
      <xdr:row>2</xdr:row>
      <xdr:rowOff>152400</xdr:rowOff>
    </xdr:to>
    <xdr:sp macro="" textlink="">
      <xdr:nvSpPr>
        <xdr:cNvPr id="14" name="Oval 13">
          <a:extLst>
            <a:ext uri="{FF2B5EF4-FFF2-40B4-BE49-F238E27FC236}">
              <a16:creationId xmlns:a16="http://schemas.microsoft.com/office/drawing/2014/main" xmlns="" id="{8EB9AFCC-7B45-428C-8623-33355A1E6FFA}"/>
            </a:ext>
          </a:extLst>
        </xdr:cNvPr>
        <xdr:cNvSpPr/>
      </xdr:nvSpPr>
      <xdr:spPr>
        <a:xfrm>
          <a:off x="929640" y="22098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419100</xdr:colOff>
      <xdr:row>32</xdr:row>
      <xdr:rowOff>57150</xdr:rowOff>
    </xdr:from>
    <xdr:ext cx="2334678" cy="380361"/>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B7952F2B-4EA4-47A9-8850-607ECFA69380}"/>
                </a:ext>
              </a:extLst>
            </xdr:cNvPr>
            <xdr:cNvSpPr txBox="1"/>
          </xdr:nvSpPr>
          <xdr:spPr>
            <a:xfrm>
              <a:off x="1615440" y="5939790"/>
              <a:ext cx="233467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 </m:t>
                    </m:r>
                    <m:d>
                      <m:dPr>
                        <m:begChr m:val="["/>
                        <m:endChr m:val="]"/>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0.015+0.005</m:t>
                        </m:r>
                        <m:d>
                          <m:dPr>
                            <m:ctrlPr>
                              <a:rPr lang="en-US" sz="1100" b="0" i="1">
                                <a:latin typeface="Cambria Math" panose="02040503050406030204" pitchFamily="18" charset="0"/>
                                <a:ea typeface="Cambria Math" panose="02040503050406030204" pitchFamily="18" charset="0"/>
                              </a:rPr>
                            </m:ctrlPr>
                          </m:dPr>
                          <m:e>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𝑈𝑅𝐿</m:t>
                                </m:r>
                              </m:num>
                              <m:den>
                                <m:r>
                                  <a:rPr lang="en-US" sz="1100" b="0" i="1">
                                    <a:latin typeface="Cambria Math" panose="02040503050406030204" pitchFamily="18" charset="0"/>
                                    <a:ea typeface="Cambria Math" panose="02040503050406030204" pitchFamily="18" charset="0"/>
                                  </a:rPr>
                                  <m:t>𝑆𝑝𝑎𝑛</m:t>
                                </m:r>
                              </m:den>
                            </m:f>
                          </m:e>
                        </m:d>
                      </m:e>
                    </m:d>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𝑜𝑓</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𝑆𝑝𝑎𝑛</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B7952F2B-4EA4-47A9-8850-607ECFA69380}"/>
                </a:ext>
              </a:extLst>
            </xdr:cNvPr>
            <xdr:cNvSpPr txBox="1"/>
          </xdr:nvSpPr>
          <xdr:spPr>
            <a:xfrm>
              <a:off x="1615440" y="5939790"/>
              <a:ext cx="2334678"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 [0.015+0.005(𝑈𝑅𝐿/𝑆𝑝𝑎𝑛)]% 𝑜𝑓 𝑆𝑝𝑎𝑛</a:t>
              </a:r>
              <a:endParaRPr lang="en-US" sz="1100"/>
            </a:p>
          </xdr:txBody>
        </xdr:sp>
      </mc:Fallback>
    </mc:AlternateContent>
    <xdr:clientData/>
  </xdr:oneCellAnchor>
  <xdr:oneCellAnchor>
    <xdr:from>
      <xdr:col>5</xdr:col>
      <xdr:colOff>1341120</xdr:colOff>
      <xdr:row>32</xdr:row>
      <xdr:rowOff>45720</xdr:rowOff>
    </xdr:from>
    <xdr:ext cx="2188163" cy="316882"/>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xmlns="" id="{F2CE804C-D614-417B-98A5-1549E6CF03B8}"/>
                </a:ext>
              </a:extLst>
            </xdr:cNvPr>
            <xdr:cNvSpPr txBox="1"/>
          </xdr:nvSpPr>
          <xdr:spPr>
            <a:xfrm>
              <a:off x="7490460" y="62941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𝑅𝐴𝑆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𝑅𝐴𝑍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7" name="TextBox 16">
              <a:extLst>
                <a:ext uri="{FF2B5EF4-FFF2-40B4-BE49-F238E27FC236}">
                  <a16:creationId xmlns:a16="http://schemas.microsoft.com/office/drawing/2014/main" id="{F2CE804C-D614-417B-98A5-1549E6CF03B8}"/>
                </a:ext>
              </a:extLst>
            </xdr:cNvPr>
            <xdr:cNvSpPr txBox="1"/>
          </xdr:nvSpPr>
          <xdr:spPr>
            <a:xfrm>
              <a:off x="7490460" y="629412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〖𝑅𝐴〗_𝑖=(〖𝑅𝐴𝑆〗_𝑖∗〖𝑆𝑝𝑎𝑛〗_𝑖+〖𝑅𝐴𝑍〗_𝑖∗〖𝑈𝑅𝐿〗_𝑖)/100</a:t>
              </a:r>
              <a:endParaRPr lang="en-US" sz="1100"/>
            </a:p>
          </xdr:txBody>
        </xdr:sp>
      </mc:Fallback>
    </mc:AlternateContent>
    <xdr:clientData/>
  </xdr:oneCellAnchor>
  <xdr:twoCellAnchor editAs="oneCell">
    <xdr:from>
      <xdr:col>2</xdr:col>
      <xdr:colOff>1498601</xdr:colOff>
      <xdr:row>72</xdr:row>
      <xdr:rowOff>167639</xdr:rowOff>
    </xdr:from>
    <xdr:to>
      <xdr:col>7</xdr:col>
      <xdr:colOff>797402</xdr:colOff>
      <xdr:row>108</xdr:row>
      <xdr:rowOff>149760</xdr:rowOff>
    </xdr:to>
    <xdr:pic>
      <xdr:nvPicPr>
        <xdr:cNvPr id="18" name="Picture 17">
          <a:extLst>
            <a:ext uri="{FF2B5EF4-FFF2-40B4-BE49-F238E27FC236}">
              <a16:creationId xmlns:a16="http://schemas.microsoft.com/office/drawing/2014/main" xmlns="" id="{BE071946-C1A5-40BF-9256-5D5AE4423E4C}"/>
            </a:ext>
          </a:extLst>
        </xdr:cNvPr>
        <xdr:cNvPicPr>
          <a:picLocks noChangeAspect="1"/>
        </xdr:cNvPicPr>
      </xdr:nvPicPr>
      <xdr:blipFill>
        <a:blip xmlns:r="http://schemas.openxmlformats.org/officeDocument/2006/relationships" r:embed="rId4"/>
        <a:stretch>
          <a:fillRect/>
        </a:stretch>
      </xdr:blipFill>
      <xdr:spPr>
        <a:xfrm>
          <a:off x="3835401" y="13968306"/>
          <a:ext cx="6580134" cy="6687721"/>
        </a:xfrm>
        <a:prstGeom prst="rect">
          <a:avLst/>
        </a:prstGeom>
      </xdr:spPr>
    </xdr:pic>
    <xdr:clientData/>
  </xdr:twoCellAnchor>
  <xdr:twoCellAnchor editAs="oneCell">
    <xdr:from>
      <xdr:col>7</xdr:col>
      <xdr:colOff>895516</xdr:colOff>
      <xdr:row>73</xdr:row>
      <xdr:rowOff>7620</xdr:rowOff>
    </xdr:from>
    <xdr:to>
      <xdr:col>12</xdr:col>
      <xdr:colOff>617220</xdr:colOff>
      <xdr:row>93</xdr:row>
      <xdr:rowOff>123529</xdr:rowOff>
    </xdr:to>
    <xdr:pic>
      <xdr:nvPicPr>
        <xdr:cNvPr id="21" name="Picture 20">
          <a:extLst>
            <a:ext uri="{FF2B5EF4-FFF2-40B4-BE49-F238E27FC236}">
              <a16:creationId xmlns:a16="http://schemas.microsoft.com/office/drawing/2014/main" xmlns="" id="{701E34A7-4203-49A5-9B40-43E7D4C334B7}"/>
            </a:ext>
          </a:extLst>
        </xdr:cNvPr>
        <xdr:cNvPicPr>
          <a:picLocks noChangeAspect="1"/>
        </xdr:cNvPicPr>
      </xdr:nvPicPr>
      <xdr:blipFill>
        <a:blip xmlns:r="http://schemas.openxmlformats.org/officeDocument/2006/relationships" r:embed="rId5"/>
        <a:stretch>
          <a:fillRect/>
        </a:stretch>
      </xdr:blipFill>
      <xdr:spPr>
        <a:xfrm>
          <a:off x="10306216" y="15217140"/>
          <a:ext cx="4049864" cy="3773509"/>
        </a:xfrm>
        <a:prstGeom prst="rect">
          <a:avLst/>
        </a:prstGeom>
      </xdr:spPr>
    </xdr:pic>
    <xdr:clientData/>
  </xdr:twoCellAnchor>
  <xdr:twoCellAnchor editAs="oneCell">
    <xdr:from>
      <xdr:col>2</xdr:col>
      <xdr:colOff>83820</xdr:colOff>
      <xdr:row>88</xdr:row>
      <xdr:rowOff>50400</xdr:rowOff>
    </xdr:from>
    <xdr:to>
      <xdr:col>3</xdr:col>
      <xdr:colOff>1181100</xdr:colOff>
      <xdr:row>91</xdr:row>
      <xdr:rowOff>68338</xdr:rowOff>
    </xdr:to>
    <xdr:pic>
      <xdr:nvPicPr>
        <xdr:cNvPr id="22" name="Picture 21">
          <a:extLst>
            <a:ext uri="{FF2B5EF4-FFF2-40B4-BE49-F238E27FC236}">
              <a16:creationId xmlns:a16="http://schemas.microsoft.com/office/drawing/2014/main" xmlns="" id="{9841602F-E634-44FA-8A74-E18A6064830B}"/>
            </a:ext>
          </a:extLst>
        </xdr:cNvPr>
        <xdr:cNvPicPr>
          <a:picLocks noChangeAspect="1"/>
        </xdr:cNvPicPr>
      </xdr:nvPicPr>
      <xdr:blipFill>
        <a:blip xmlns:r="http://schemas.openxmlformats.org/officeDocument/2006/relationships" r:embed="rId6"/>
        <a:stretch>
          <a:fillRect/>
        </a:stretch>
      </xdr:blipFill>
      <xdr:spPr>
        <a:xfrm>
          <a:off x="2423160" y="17820240"/>
          <a:ext cx="2636520" cy="566578"/>
        </a:xfrm>
        <a:prstGeom prst="rect">
          <a:avLst/>
        </a:prstGeom>
      </xdr:spPr>
    </xdr:pic>
    <xdr:clientData/>
  </xdr:twoCellAnchor>
  <xdr:oneCellAnchor>
    <xdr:from>
      <xdr:col>0</xdr:col>
      <xdr:colOff>129540</xdr:colOff>
      <xdr:row>111</xdr:row>
      <xdr:rowOff>99060</xdr:rowOff>
    </xdr:from>
    <xdr:ext cx="3092129" cy="318100"/>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xmlns="" id="{5F0DF8A1-D49D-4869-A453-E29C56DB2BC5}"/>
                </a:ext>
              </a:extLst>
            </xdr:cNvPr>
            <xdr:cNvSpPr txBox="1"/>
          </xdr:nvSpPr>
          <xdr:spPr>
            <a:xfrm>
              <a:off x="129540" y="206121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5" name="TextBox 14">
              <a:extLst>
                <a:ext uri="{FF2B5EF4-FFF2-40B4-BE49-F238E27FC236}">
                  <a16:creationId xmlns:a16="http://schemas.microsoft.com/office/drawing/2014/main" id="{5F0DF8A1-D49D-4869-A453-E29C56DB2BC5}"/>
                </a:ext>
              </a:extLst>
            </xdr:cNvPr>
            <xdr:cNvSpPr txBox="1"/>
          </xdr:nvSpPr>
          <xdr:spPr>
            <a:xfrm>
              <a:off x="129540" y="206121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𝑆𝑃𝐸〗_𝑖=𝑃_𝑚𝑎𝑥/𝑈𝑛𝑖𝑡𝑃𝑟𝑒𝑠𝑠∗(〖𝑆𝑃𝐸𝑆〗_𝑖∗𝑃_𝑚𝑎𝑥+〖𝑆𝑃𝐸𝑍〗_𝑖∗〖𝑈𝑅𝐿〗_𝑖)/100</a:t>
              </a:r>
              <a:endParaRPr lang="en-US" sz="1100"/>
            </a:p>
          </xdr:txBody>
        </xdr:sp>
      </mc:Fallback>
    </mc:AlternateContent>
    <xdr:clientData/>
  </xdr:oneCellAnchor>
  <xdr:oneCellAnchor>
    <xdr:from>
      <xdr:col>0</xdr:col>
      <xdr:colOff>175260</xdr:colOff>
      <xdr:row>114</xdr:row>
      <xdr:rowOff>7620</xdr:rowOff>
    </xdr:from>
    <xdr:ext cx="5157053" cy="380361"/>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492823D7-579E-4EFB-8962-52EBAB73F82B}"/>
                </a:ext>
              </a:extLst>
            </xdr:cNvPr>
            <xdr:cNvSpPr txBox="1"/>
          </xdr:nvSpPr>
          <xdr:spPr>
            <a:xfrm>
              <a:off x="175260" y="21069300"/>
              <a:ext cx="515705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𝑍𝑒𝑟𝑜</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𝑍𝑒𝑟𝑜𝐸𝑟𝑟𝑜𝑟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𝑈𝑅𝐿</m:t>
                            </m:r>
                          </m:num>
                          <m:den>
                            <m:r>
                              <a:rPr lang="en-US" sz="1100" b="0" i="1">
                                <a:latin typeface="Cambria Math" panose="02040503050406030204" pitchFamily="18" charset="0"/>
                              </a:rPr>
                              <m:t>𝑃𝑒𝑟𝑈𝑛𝑖𝑡𝑃𝑟𝑒𝑠𝑠𝑢𝑟𝑒</m:t>
                            </m:r>
                          </m:den>
                        </m:f>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19" name="TextBox 18">
              <a:extLst>
                <a:ext uri="{FF2B5EF4-FFF2-40B4-BE49-F238E27FC236}">
                  <a16:creationId xmlns:a16="http://schemas.microsoft.com/office/drawing/2014/main" id="{492823D7-579E-4EFB-8962-52EBAB73F82B}"/>
                </a:ext>
              </a:extLst>
            </xdr:cNvPr>
            <xdr:cNvSpPr txBox="1"/>
          </xdr:nvSpPr>
          <xdr:spPr>
            <a:xfrm>
              <a:off x="175260" y="21069300"/>
              <a:ext cx="5157053"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𝑍𝑒𝑟𝑜 𝐸𝑟𝑟𝑜𝑟= 𝑍𝑒𝑟𝑜𝐸𝑟𝑟𝑜𝑟%∗(𝑈𝑅𝐿/𝑃𝑒𝑟𝑈𝑛𝑖𝑡𝑃𝑟𝑒𝑠𝑠𝑢𝑟𝑒)∗(𝑀𝑎𝑥𝑃𝑟𝑒𝑠𝑠𝑢𝑟𝑒−𝑀𝑖𝑛𝑃𝑟𝑒𝑠𝑠𝑢𝑟𝑒)</a:t>
              </a:r>
              <a:endParaRPr lang="en-US" sz="1100"/>
            </a:p>
          </xdr:txBody>
        </xdr:sp>
      </mc:Fallback>
    </mc:AlternateContent>
    <xdr:clientData/>
  </xdr:oneCellAnchor>
  <xdr:oneCellAnchor>
    <xdr:from>
      <xdr:col>0</xdr:col>
      <xdr:colOff>144780</xdr:colOff>
      <xdr:row>116</xdr:row>
      <xdr:rowOff>114300</xdr:rowOff>
    </xdr:from>
    <xdr:ext cx="5191934" cy="380361"/>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CE15F89B-D957-4DA4-BCBD-3E3D8523BD1E}"/>
                </a:ext>
              </a:extLst>
            </xdr:cNvPr>
            <xdr:cNvSpPr txBox="1"/>
          </xdr:nvSpPr>
          <xdr:spPr>
            <a:xfrm>
              <a:off x="144780" y="21541740"/>
              <a:ext cx="519193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𝑆𝑝𝑎𝑛</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𝑆𝑝𝑎𝑛𝐸𝑟𝑟𝑜𝑟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𝑁𝑜𝑚𝑖𝑛𝑎𝑙𝑅𝑒𝑎𝑑𝑖𝑛𝑔</m:t>
                            </m:r>
                          </m:num>
                          <m:den>
                            <m:r>
                              <a:rPr lang="en-US" sz="1100" b="0" i="1">
                                <a:latin typeface="Cambria Math" panose="02040503050406030204" pitchFamily="18" charset="0"/>
                              </a:rPr>
                              <m:t>𝑃𝑒𝑟𝑈𝑛𝑖𝑡𝑃𝑟𝑒𝑠𝑠𝑢𝑟𝑒</m:t>
                            </m:r>
                          </m:den>
                        </m:f>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20" name="TextBox 19">
              <a:extLst>
                <a:ext uri="{FF2B5EF4-FFF2-40B4-BE49-F238E27FC236}">
                  <a16:creationId xmlns:a16="http://schemas.microsoft.com/office/drawing/2014/main" id="{CE15F89B-D957-4DA4-BCBD-3E3D8523BD1E}"/>
                </a:ext>
              </a:extLst>
            </xdr:cNvPr>
            <xdr:cNvSpPr txBox="1"/>
          </xdr:nvSpPr>
          <xdr:spPr>
            <a:xfrm>
              <a:off x="144780" y="21541740"/>
              <a:ext cx="5191934"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𝑆𝑝𝑎𝑛 𝐸𝑟𝑟𝑜𝑟= 𝑆𝑝𝑎𝑛𝐸𝑟𝑟𝑜𝑟%∗(𝑁𝑜𝑚𝑖𝑛𝑎𝑙𝑅𝑒𝑎𝑑𝑖𝑛𝑔/𝑃𝑒𝑟𝑈𝑛𝑖𝑡𝑃𝑟𝑒𝑠𝑠𝑢𝑟𝑒)∗(𝑀𝑎𝑥𝑃𝑟𝑒𝑠𝑠𝑢𝑟𝑒−𝑀𝑖𝑛𝑃𝑟𝑒𝑠𝑠𝑢𝑟𝑒)</a:t>
              </a:r>
              <a:endParaRPr lang="en-US" sz="1100"/>
            </a:p>
          </xdr:txBody>
        </xdr:sp>
      </mc:Fallback>
    </mc:AlternateContent>
    <xdr:clientData/>
  </xdr:oneCellAnchor>
  <xdr:oneCellAnchor>
    <xdr:from>
      <xdr:col>0</xdr:col>
      <xdr:colOff>137160</xdr:colOff>
      <xdr:row>119</xdr:row>
      <xdr:rowOff>91440</xdr:rowOff>
    </xdr:from>
    <xdr:ext cx="4892493" cy="172227"/>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xmlns="" id="{2C140263-96A7-4CF8-824D-3ED8B7A56E43}"/>
                </a:ext>
              </a:extLst>
            </xdr:cNvPr>
            <xdr:cNvSpPr txBox="1"/>
          </xdr:nvSpPr>
          <xdr:spPr>
            <a:xfrm>
              <a:off x="137160" y="22067520"/>
              <a:ext cx="48924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𝑁𝑜𝑚𝑖𝑛𝑎𝑙𝑅𝑒𝑎𝑑𝑖𝑛𝑔</m:t>
                        </m:r>
                      </m:e>
                    </m:d>
                    <m:r>
                      <a:rPr lang="en-US" sz="1100" b="0" i="1">
                        <a:latin typeface="Cambria Math" panose="02040503050406030204" pitchFamily="18" charset="0"/>
                      </a:rPr>
                      <m:t>∗(</m:t>
                    </m:r>
                    <m:r>
                      <a:rPr lang="en-US" sz="1100" b="0" i="1">
                        <a:latin typeface="Cambria Math" panose="02040503050406030204" pitchFamily="18" charset="0"/>
                      </a:rPr>
                      <m:t>𝑀𝑎𝑥𝑃𝑟𝑒𝑠𝑠𝑢𝑟𝑒</m:t>
                    </m:r>
                    <m:r>
                      <a:rPr lang="en-US" sz="1100" b="0" i="1">
                        <a:latin typeface="Cambria Math" panose="02040503050406030204" pitchFamily="18" charset="0"/>
                      </a:rPr>
                      <m:t>−</m:t>
                    </m:r>
                    <m:r>
                      <a:rPr lang="en-US" sz="1100" b="0" i="1">
                        <a:latin typeface="Cambria Math" panose="02040503050406030204" pitchFamily="18" charset="0"/>
                      </a:rPr>
                      <m:t>𝑀𝑖𝑛𝑃𝑟𝑒𝑠𝑠𝑢𝑟𝑒</m:t>
                    </m:r>
                    <m:r>
                      <a:rPr lang="en-US" sz="1100" b="0" i="1">
                        <a:latin typeface="Cambria Math" panose="02040503050406030204" pitchFamily="18" charset="0"/>
                      </a:rPr>
                      <m:t>)</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2C140263-96A7-4CF8-824D-3ED8B7A56E43}"/>
                </a:ext>
              </a:extLst>
            </xdr:cNvPr>
            <xdr:cNvSpPr txBox="1"/>
          </xdr:nvSpPr>
          <xdr:spPr>
            <a:xfrm>
              <a:off x="137160" y="22067520"/>
              <a:ext cx="48924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𝑇𝑜𝑡𝑎𝑙 𝐸𝑟𝑟𝑜𝑟= 𝐸𝑟𝑟𝑜𝑟%∗(𝑁𝑜𝑚𝑖𝑛𝑎𝑙𝑅𝑒𝑎𝑑𝑖𝑛𝑔)∗(𝑀𝑎𝑥𝑃𝑟𝑒𝑠𝑠𝑢𝑟𝑒−𝑀𝑖𝑛𝑃𝑟𝑒𝑠𝑠𝑢𝑟𝑒)</a:t>
              </a:r>
              <a:endParaRPr lang="en-US" sz="1100"/>
            </a:p>
          </xdr:txBody>
        </xdr:sp>
      </mc:Fallback>
    </mc:AlternateContent>
    <xdr:clientData/>
  </xdr:oneCellAnchor>
  <xdr:twoCellAnchor editAs="oneCell">
    <xdr:from>
      <xdr:col>0</xdr:col>
      <xdr:colOff>0</xdr:colOff>
      <xdr:row>175</xdr:row>
      <xdr:rowOff>83820</xdr:rowOff>
    </xdr:from>
    <xdr:to>
      <xdr:col>3</xdr:col>
      <xdr:colOff>1463040</xdr:colOff>
      <xdr:row>190</xdr:row>
      <xdr:rowOff>27764</xdr:rowOff>
    </xdr:to>
    <xdr:pic>
      <xdr:nvPicPr>
        <xdr:cNvPr id="24" name="Picture 23">
          <a:extLst>
            <a:ext uri="{FF2B5EF4-FFF2-40B4-BE49-F238E27FC236}">
              <a16:creationId xmlns:a16="http://schemas.microsoft.com/office/drawing/2014/main" xmlns="" id="{90F5D31C-4897-4617-8A87-A3B52C5C43A4}"/>
            </a:ext>
          </a:extLst>
        </xdr:cNvPr>
        <xdr:cNvPicPr>
          <a:picLocks noChangeAspect="1"/>
        </xdr:cNvPicPr>
      </xdr:nvPicPr>
      <xdr:blipFill>
        <a:blip xmlns:r="http://schemas.openxmlformats.org/officeDocument/2006/relationships" r:embed="rId7"/>
        <a:stretch>
          <a:fillRect/>
        </a:stretch>
      </xdr:blipFill>
      <xdr:spPr>
        <a:xfrm>
          <a:off x="0" y="33108900"/>
          <a:ext cx="5471160" cy="2687144"/>
        </a:xfrm>
        <a:prstGeom prst="rect">
          <a:avLst/>
        </a:prstGeom>
        <a:ln>
          <a:solidFill>
            <a:sysClr val="windowText" lastClr="000000"/>
          </a:solidFill>
        </a:ln>
      </xdr:spPr>
    </xdr:pic>
    <xdr:clientData/>
  </xdr:twoCellAnchor>
  <xdr:twoCellAnchor editAs="oneCell">
    <xdr:from>
      <xdr:col>2</xdr:col>
      <xdr:colOff>160020</xdr:colOff>
      <xdr:row>121</xdr:row>
      <xdr:rowOff>160020</xdr:rowOff>
    </xdr:from>
    <xdr:to>
      <xdr:col>5</xdr:col>
      <xdr:colOff>1308722</xdr:colOff>
      <xdr:row>133</xdr:row>
      <xdr:rowOff>272112</xdr:rowOff>
    </xdr:to>
    <xdr:pic>
      <xdr:nvPicPr>
        <xdr:cNvPr id="25" name="Picture 24">
          <a:extLst>
            <a:ext uri="{FF2B5EF4-FFF2-40B4-BE49-F238E27FC236}">
              <a16:creationId xmlns:a16="http://schemas.microsoft.com/office/drawing/2014/main" xmlns="" id="{C96A80FC-4A68-460B-99B3-D4C1FE6D437D}"/>
            </a:ext>
          </a:extLst>
        </xdr:cNvPr>
        <xdr:cNvPicPr>
          <a:picLocks noChangeAspect="1"/>
        </xdr:cNvPicPr>
      </xdr:nvPicPr>
      <xdr:blipFill>
        <a:blip xmlns:r="http://schemas.openxmlformats.org/officeDocument/2006/relationships" r:embed="rId8"/>
        <a:stretch>
          <a:fillRect/>
        </a:stretch>
      </xdr:blipFill>
      <xdr:spPr>
        <a:xfrm>
          <a:off x="2499360" y="22501860"/>
          <a:ext cx="5172062" cy="3099132"/>
        </a:xfrm>
        <a:prstGeom prst="rect">
          <a:avLst/>
        </a:prstGeom>
      </xdr:spPr>
    </xdr:pic>
    <xdr:clientData/>
  </xdr:twoCellAnchor>
  <xdr:twoCellAnchor editAs="oneCell">
    <xdr:from>
      <xdr:col>5</xdr:col>
      <xdr:colOff>1454574</xdr:colOff>
      <xdr:row>110</xdr:row>
      <xdr:rowOff>71120</xdr:rowOff>
    </xdr:from>
    <xdr:to>
      <xdr:col>11</xdr:col>
      <xdr:colOff>7624</xdr:colOff>
      <xdr:row>141</xdr:row>
      <xdr:rowOff>95907</xdr:rowOff>
    </xdr:to>
    <xdr:pic>
      <xdr:nvPicPr>
        <xdr:cNvPr id="26" name="Picture 25">
          <a:extLst>
            <a:ext uri="{FF2B5EF4-FFF2-40B4-BE49-F238E27FC236}">
              <a16:creationId xmlns:a16="http://schemas.microsoft.com/office/drawing/2014/main" xmlns="" id="{67D39E35-E3BD-4F45-8A5A-858FDDFB1F09}"/>
            </a:ext>
          </a:extLst>
        </xdr:cNvPr>
        <xdr:cNvPicPr>
          <a:picLocks noChangeAspect="1"/>
        </xdr:cNvPicPr>
      </xdr:nvPicPr>
      <xdr:blipFill>
        <a:blip xmlns:r="http://schemas.openxmlformats.org/officeDocument/2006/relationships" r:embed="rId9"/>
        <a:stretch>
          <a:fillRect/>
        </a:stretch>
      </xdr:blipFill>
      <xdr:spPr>
        <a:xfrm>
          <a:off x="7813041" y="20949920"/>
          <a:ext cx="5402583" cy="6967454"/>
        </a:xfrm>
        <a:prstGeom prst="rect">
          <a:avLst/>
        </a:prstGeom>
      </xdr:spPr>
    </xdr:pic>
    <xdr:clientData/>
  </xdr:twoCellAnchor>
  <xdr:twoCellAnchor editAs="oneCell">
    <xdr:from>
      <xdr:col>5</xdr:col>
      <xdr:colOff>1424940</xdr:colOff>
      <xdr:row>139</xdr:row>
      <xdr:rowOff>76200</xdr:rowOff>
    </xdr:from>
    <xdr:to>
      <xdr:col>10</xdr:col>
      <xdr:colOff>480060</xdr:colOff>
      <xdr:row>155</xdr:row>
      <xdr:rowOff>39665</xdr:rowOff>
    </xdr:to>
    <xdr:pic>
      <xdr:nvPicPr>
        <xdr:cNvPr id="27" name="Picture 26">
          <a:extLst>
            <a:ext uri="{FF2B5EF4-FFF2-40B4-BE49-F238E27FC236}">
              <a16:creationId xmlns:a16="http://schemas.microsoft.com/office/drawing/2014/main" xmlns="" id="{27D2BDAA-AE8C-4DF4-9653-FB3E4484D1A4}"/>
            </a:ext>
          </a:extLst>
        </xdr:cNvPr>
        <xdr:cNvPicPr>
          <a:picLocks noChangeAspect="1"/>
        </xdr:cNvPicPr>
      </xdr:nvPicPr>
      <xdr:blipFill>
        <a:blip xmlns:r="http://schemas.openxmlformats.org/officeDocument/2006/relationships" r:embed="rId10"/>
        <a:stretch>
          <a:fillRect/>
        </a:stretch>
      </xdr:blipFill>
      <xdr:spPr>
        <a:xfrm>
          <a:off x="7787640" y="26517600"/>
          <a:ext cx="5349240" cy="2889545"/>
        </a:xfrm>
        <a:prstGeom prst="rect">
          <a:avLst/>
        </a:prstGeom>
      </xdr:spPr>
    </xdr:pic>
    <xdr:clientData/>
  </xdr:twoCellAnchor>
  <xdr:oneCellAnchor>
    <xdr:from>
      <xdr:col>0</xdr:col>
      <xdr:colOff>129540</xdr:colOff>
      <xdr:row>105</xdr:row>
      <xdr:rowOff>91440</xdr:rowOff>
    </xdr:from>
    <xdr:ext cx="1955664" cy="344453"/>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1D0D4902-2768-4B56-8A29-33440EFDC380}"/>
                </a:ext>
              </a:extLst>
            </xdr:cNvPr>
            <xdr:cNvSpPr txBox="1"/>
          </xdr:nvSpPr>
          <xdr:spPr>
            <a:xfrm>
              <a:off x="129540" y="195072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28" name="TextBox 27">
              <a:extLst>
                <a:ext uri="{FF2B5EF4-FFF2-40B4-BE49-F238E27FC236}">
                  <a16:creationId xmlns:a16="http://schemas.microsoft.com/office/drawing/2014/main" id="{1D0D4902-2768-4B56-8A29-33440EFDC380}"/>
                </a:ext>
              </a:extLst>
            </xdr:cNvPr>
            <xdr:cNvSpPr txBox="1"/>
          </xdr:nvSpPr>
          <xdr:spPr>
            <a:xfrm>
              <a:off x="129540" y="195072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twoCellAnchor>
    <xdr:from>
      <xdr:col>0</xdr:col>
      <xdr:colOff>1181100</xdr:colOff>
      <xdr:row>105</xdr:row>
      <xdr:rowOff>137160</xdr:rowOff>
    </xdr:from>
    <xdr:to>
      <xdr:col>1</xdr:col>
      <xdr:colOff>335280</xdr:colOff>
      <xdr:row>107</xdr:row>
      <xdr:rowOff>68580</xdr:rowOff>
    </xdr:to>
    <xdr:sp macro="" textlink="">
      <xdr:nvSpPr>
        <xdr:cNvPr id="29" name="Oval 28">
          <a:extLst>
            <a:ext uri="{FF2B5EF4-FFF2-40B4-BE49-F238E27FC236}">
              <a16:creationId xmlns:a16="http://schemas.microsoft.com/office/drawing/2014/main" xmlns="" id="{8A66BC6D-2094-4884-A66B-4330A5F01E80}"/>
            </a:ext>
          </a:extLst>
        </xdr:cNvPr>
        <xdr:cNvSpPr/>
      </xdr:nvSpPr>
      <xdr:spPr>
        <a:xfrm>
          <a:off x="1181100" y="1955292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152400</xdr:colOff>
      <xdr:row>172</xdr:row>
      <xdr:rowOff>121920</xdr:rowOff>
    </xdr:from>
    <xdr:ext cx="1955664" cy="344453"/>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xmlns="" id="{81E839D3-0172-4D92-83F3-589AEC514C3A}"/>
                </a:ext>
              </a:extLst>
            </xdr:cNvPr>
            <xdr:cNvSpPr txBox="1"/>
          </xdr:nvSpPr>
          <xdr:spPr>
            <a:xfrm>
              <a:off x="152400" y="31424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0" name="TextBox 29">
              <a:extLst>
                <a:ext uri="{FF2B5EF4-FFF2-40B4-BE49-F238E27FC236}">
                  <a16:creationId xmlns:a16="http://schemas.microsoft.com/office/drawing/2014/main" id="{81E839D3-0172-4D92-83F3-589AEC514C3A}"/>
                </a:ext>
              </a:extLst>
            </xdr:cNvPr>
            <xdr:cNvSpPr txBox="1"/>
          </xdr:nvSpPr>
          <xdr:spPr>
            <a:xfrm>
              <a:off x="152400" y="314248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twoCellAnchor>
    <xdr:from>
      <xdr:col>1</xdr:col>
      <xdr:colOff>495300</xdr:colOff>
      <xdr:row>172</xdr:row>
      <xdr:rowOff>167640</xdr:rowOff>
    </xdr:from>
    <xdr:to>
      <xdr:col>1</xdr:col>
      <xdr:colOff>845820</xdr:colOff>
      <xdr:row>174</xdr:row>
      <xdr:rowOff>99060</xdr:rowOff>
    </xdr:to>
    <xdr:sp macro="" textlink="">
      <xdr:nvSpPr>
        <xdr:cNvPr id="31" name="Oval 30">
          <a:extLst>
            <a:ext uri="{FF2B5EF4-FFF2-40B4-BE49-F238E27FC236}">
              <a16:creationId xmlns:a16="http://schemas.microsoft.com/office/drawing/2014/main" xmlns="" id="{B9583AF0-31D8-44D0-8951-4B0CC55126FE}"/>
            </a:ext>
          </a:extLst>
        </xdr:cNvPr>
        <xdr:cNvSpPr/>
      </xdr:nvSpPr>
      <xdr:spPr>
        <a:xfrm>
          <a:off x="1691640" y="31470600"/>
          <a:ext cx="350520" cy="29718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419100</xdr:colOff>
      <xdr:row>129</xdr:row>
      <xdr:rowOff>102870</xdr:rowOff>
    </xdr:from>
    <xdr:ext cx="321819"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C6B80BC0-D032-4830-A2AE-3963BC0A5895}"/>
                </a:ext>
              </a:extLst>
            </xdr:cNvPr>
            <xdr:cNvSpPr txBox="1"/>
          </xdr:nvSpPr>
          <xdr:spPr>
            <a:xfrm>
              <a:off x="419100" y="23176230"/>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oMath>
                </m:oMathPara>
              </a14:m>
              <a:endParaRPr lang="en-US" sz="1100"/>
            </a:p>
          </xdr:txBody>
        </xdr:sp>
      </mc:Choice>
      <mc:Fallback xmlns="">
        <xdr:sp macro="" textlink="">
          <xdr:nvSpPr>
            <xdr:cNvPr id="2" name="TextBox 1">
              <a:extLst>
                <a:ext uri="{FF2B5EF4-FFF2-40B4-BE49-F238E27FC236}">
                  <a16:creationId xmlns:a16="http://schemas.microsoft.com/office/drawing/2014/main" id="{C6B80BC0-D032-4830-A2AE-3963BC0A5895}"/>
                </a:ext>
              </a:extLst>
            </xdr:cNvPr>
            <xdr:cNvSpPr txBox="1"/>
          </xdr:nvSpPr>
          <xdr:spPr>
            <a:xfrm>
              <a:off x="419100" y="23176230"/>
              <a:ext cx="3218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𝑃_𝑚𝑎𝑥</a:t>
              </a:r>
              <a:endParaRPr lang="en-US" sz="1100"/>
            </a:p>
          </xdr:txBody>
        </xdr:sp>
      </mc:Fallback>
    </mc:AlternateContent>
    <xdr:clientData/>
  </xdr:oneCellAnchor>
  <xdr:oneCellAnchor>
    <xdr:from>
      <xdr:col>0</xdr:col>
      <xdr:colOff>419100</xdr:colOff>
      <xdr:row>131</xdr:row>
      <xdr:rowOff>72390</xdr:rowOff>
    </xdr:from>
    <xdr:ext cx="395941"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xmlns="" id="{238CE984-F298-4864-A6B4-12CCAAE17DA9}"/>
                </a:ext>
              </a:extLst>
            </xdr:cNvPr>
            <xdr:cNvSpPr txBox="1"/>
          </xdr:nvSpPr>
          <xdr:spPr>
            <a:xfrm>
              <a:off x="419100" y="23526750"/>
              <a:ext cx="3959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𝑆𝑃𝐸𝑆</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2" name="TextBox 31">
              <a:extLst>
                <a:ext uri="{FF2B5EF4-FFF2-40B4-BE49-F238E27FC236}">
                  <a16:creationId xmlns:a16="http://schemas.microsoft.com/office/drawing/2014/main" id="{238CE984-F298-4864-A6B4-12CCAAE17DA9}"/>
                </a:ext>
              </a:extLst>
            </xdr:cNvPr>
            <xdr:cNvSpPr txBox="1"/>
          </xdr:nvSpPr>
          <xdr:spPr>
            <a:xfrm>
              <a:off x="419100" y="23526750"/>
              <a:ext cx="39594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𝑆𝑃𝐸𝑆〗_𝑖</a:t>
              </a:r>
              <a:endParaRPr lang="en-US" sz="1100"/>
            </a:p>
          </xdr:txBody>
        </xdr:sp>
      </mc:Fallback>
    </mc:AlternateContent>
    <xdr:clientData/>
  </xdr:oneCellAnchor>
  <xdr:oneCellAnchor>
    <xdr:from>
      <xdr:col>0</xdr:col>
      <xdr:colOff>419100</xdr:colOff>
      <xdr:row>132</xdr:row>
      <xdr:rowOff>95250</xdr:rowOff>
    </xdr:from>
    <xdr:ext cx="406971"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FFE19C5E-0CB3-4B26-8432-BE7CF267A676}"/>
                </a:ext>
              </a:extLst>
            </xdr:cNvPr>
            <xdr:cNvSpPr txBox="1"/>
          </xdr:nvSpPr>
          <xdr:spPr>
            <a:xfrm>
              <a:off x="419100" y="23930610"/>
              <a:ext cx="4069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𝑆𝑃𝐸𝑍</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3" name="TextBox 32">
              <a:extLst>
                <a:ext uri="{FF2B5EF4-FFF2-40B4-BE49-F238E27FC236}">
                  <a16:creationId xmlns:a16="http://schemas.microsoft.com/office/drawing/2014/main" id="{FFE19C5E-0CB3-4B26-8432-BE7CF267A676}"/>
                </a:ext>
              </a:extLst>
            </xdr:cNvPr>
            <xdr:cNvSpPr txBox="1"/>
          </xdr:nvSpPr>
          <xdr:spPr>
            <a:xfrm>
              <a:off x="419100" y="23930610"/>
              <a:ext cx="4069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𝑆𝑃𝐸𝑍〗_𝑖</a:t>
              </a:r>
              <a:endParaRPr lang="en-US" sz="1100"/>
            </a:p>
          </xdr:txBody>
        </xdr:sp>
      </mc:Fallback>
    </mc:AlternateContent>
    <xdr:clientData/>
  </xdr:oneCellAnchor>
  <xdr:oneCellAnchor>
    <xdr:from>
      <xdr:col>0</xdr:col>
      <xdr:colOff>457200</xdr:colOff>
      <xdr:row>133</xdr:row>
      <xdr:rowOff>110490</xdr:rowOff>
    </xdr:from>
    <xdr:ext cx="339452"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xmlns="" id="{B5048942-C669-4A49-8A51-26D5345B0BCB}"/>
                </a:ext>
              </a:extLst>
            </xdr:cNvPr>
            <xdr:cNvSpPr txBox="1"/>
          </xdr:nvSpPr>
          <xdr:spPr>
            <a:xfrm>
              <a:off x="457200" y="24326850"/>
              <a:ext cx="33945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oMath>
                </m:oMathPara>
              </a14:m>
              <a:endParaRPr lang="en-US" sz="1100"/>
            </a:p>
          </xdr:txBody>
        </xdr:sp>
      </mc:Choice>
      <mc:Fallback xmlns="">
        <xdr:sp macro="" textlink="">
          <xdr:nvSpPr>
            <xdr:cNvPr id="34" name="TextBox 33">
              <a:extLst>
                <a:ext uri="{FF2B5EF4-FFF2-40B4-BE49-F238E27FC236}">
                  <a16:creationId xmlns:a16="http://schemas.microsoft.com/office/drawing/2014/main" id="{B5048942-C669-4A49-8A51-26D5345B0BCB}"/>
                </a:ext>
              </a:extLst>
            </xdr:cNvPr>
            <xdr:cNvSpPr txBox="1"/>
          </xdr:nvSpPr>
          <xdr:spPr>
            <a:xfrm>
              <a:off x="457200" y="24326850"/>
              <a:ext cx="33945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a:t>
              </a:r>
              <a:r>
                <a:rPr lang="en-US" sz="1100" b="0" i="0">
                  <a:latin typeface="Cambria Math" panose="02040503050406030204" pitchFamily="18" charset="0"/>
                </a:rPr>
                <a:t>𝑈𝑅𝐿〗_𝑖</a:t>
              </a:r>
              <a:endParaRPr lang="en-US" sz="1100"/>
            </a:p>
          </xdr:txBody>
        </xdr:sp>
      </mc:Fallback>
    </mc:AlternateContent>
    <xdr:clientData/>
  </xdr:oneCellAnchor>
  <xdr:twoCellAnchor editAs="oneCell">
    <xdr:from>
      <xdr:col>5</xdr:col>
      <xdr:colOff>2070947</xdr:colOff>
      <xdr:row>0</xdr:row>
      <xdr:rowOff>0</xdr:rowOff>
    </xdr:from>
    <xdr:to>
      <xdr:col>12</xdr:col>
      <xdr:colOff>309016</xdr:colOff>
      <xdr:row>14</xdr:row>
      <xdr:rowOff>141703</xdr:rowOff>
    </xdr:to>
    <xdr:pic>
      <xdr:nvPicPr>
        <xdr:cNvPr id="6" name="Picture 5">
          <a:extLst>
            <a:ext uri="{FF2B5EF4-FFF2-40B4-BE49-F238E27FC236}">
              <a16:creationId xmlns:a16="http://schemas.microsoft.com/office/drawing/2014/main" xmlns="" id="{1A460A40-FD79-48F4-AA2B-E906F4380BF5}"/>
            </a:ext>
          </a:extLst>
        </xdr:cNvPr>
        <xdr:cNvPicPr>
          <a:picLocks noChangeAspect="1"/>
        </xdr:cNvPicPr>
      </xdr:nvPicPr>
      <xdr:blipFill>
        <a:blip xmlns:r="http://schemas.openxmlformats.org/officeDocument/2006/relationships" r:embed="rId11"/>
        <a:stretch>
          <a:fillRect/>
        </a:stretch>
      </xdr:blipFill>
      <xdr:spPr>
        <a:xfrm>
          <a:off x="8429414" y="0"/>
          <a:ext cx="5815735" cy="2749436"/>
        </a:xfrm>
        <a:prstGeom prst="rect">
          <a:avLst/>
        </a:prstGeom>
        <a:ln>
          <a:solidFill>
            <a:sysClr val="windowText" lastClr="000000"/>
          </a:solidFill>
        </a:ln>
      </xdr:spPr>
    </xdr:pic>
    <xdr:clientData/>
  </xdr:twoCellAnchor>
  <xdr:twoCellAnchor>
    <xdr:from>
      <xdr:col>4</xdr:col>
      <xdr:colOff>365760</xdr:colOff>
      <xdr:row>172</xdr:row>
      <xdr:rowOff>135310</xdr:rowOff>
    </xdr:from>
    <xdr:to>
      <xdr:col>11</xdr:col>
      <xdr:colOff>7620</xdr:colOff>
      <xdr:row>190</xdr:row>
      <xdr:rowOff>51045</xdr:rowOff>
    </xdr:to>
    <xdr:grpSp>
      <xdr:nvGrpSpPr>
        <xdr:cNvPr id="12" name="Group 11">
          <a:extLst>
            <a:ext uri="{FF2B5EF4-FFF2-40B4-BE49-F238E27FC236}">
              <a16:creationId xmlns:a16="http://schemas.microsoft.com/office/drawing/2014/main" xmlns="" id="{1E93624C-182D-4C73-B432-ABBC2B426775}"/>
            </a:ext>
          </a:extLst>
        </xdr:cNvPr>
        <xdr:cNvGrpSpPr/>
      </xdr:nvGrpSpPr>
      <xdr:grpSpPr>
        <a:xfrm>
          <a:off x="5909310" y="34453885"/>
          <a:ext cx="6957060" cy="3344735"/>
          <a:chOff x="2087880" y="36360790"/>
          <a:chExt cx="7155180" cy="3207575"/>
        </a:xfrm>
      </xdr:grpSpPr>
      <xdr:pic>
        <xdr:nvPicPr>
          <xdr:cNvPr id="8" name="Picture 7">
            <a:extLst>
              <a:ext uri="{FF2B5EF4-FFF2-40B4-BE49-F238E27FC236}">
                <a16:creationId xmlns:a16="http://schemas.microsoft.com/office/drawing/2014/main" xmlns="" id="{39A68E2C-A21A-4C8E-B256-A019197A04F4}"/>
              </a:ext>
            </a:extLst>
          </xdr:cNvPr>
          <xdr:cNvPicPr>
            <a:picLocks noChangeAspect="1"/>
          </xdr:cNvPicPr>
        </xdr:nvPicPr>
        <xdr:blipFill>
          <a:blip xmlns:r="http://schemas.openxmlformats.org/officeDocument/2006/relationships" r:embed="rId12"/>
          <a:stretch>
            <a:fillRect/>
          </a:stretch>
        </xdr:blipFill>
        <xdr:spPr>
          <a:xfrm>
            <a:off x="2095500" y="37398214"/>
            <a:ext cx="7147560" cy="2170151"/>
          </a:xfrm>
          <a:prstGeom prst="rect">
            <a:avLst/>
          </a:prstGeom>
        </xdr:spPr>
      </xdr:pic>
      <xdr:pic>
        <xdr:nvPicPr>
          <xdr:cNvPr id="9" name="Picture 8">
            <a:extLst>
              <a:ext uri="{FF2B5EF4-FFF2-40B4-BE49-F238E27FC236}">
                <a16:creationId xmlns:a16="http://schemas.microsoft.com/office/drawing/2014/main" xmlns="" id="{00D252D5-A674-4FA5-9EC2-4E357C434F1F}"/>
              </a:ext>
            </a:extLst>
          </xdr:cNvPr>
          <xdr:cNvPicPr>
            <a:picLocks noChangeAspect="1"/>
          </xdr:cNvPicPr>
        </xdr:nvPicPr>
        <xdr:blipFill>
          <a:blip xmlns:r="http://schemas.openxmlformats.org/officeDocument/2006/relationships" r:embed="rId13"/>
          <a:stretch>
            <a:fillRect/>
          </a:stretch>
        </xdr:blipFill>
        <xdr:spPr>
          <a:xfrm>
            <a:off x="2087880" y="36360790"/>
            <a:ext cx="7155180" cy="104774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68</xdr:row>
      <xdr:rowOff>76200</xdr:rowOff>
    </xdr:from>
    <xdr:to>
      <xdr:col>5</xdr:col>
      <xdr:colOff>1912620</xdr:colOff>
      <xdr:row>89</xdr:row>
      <xdr:rowOff>84893</xdr:rowOff>
    </xdr:to>
    <xdr:pic>
      <xdr:nvPicPr>
        <xdr:cNvPr id="2" name="Picture 1">
          <a:extLst>
            <a:ext uri="{FF2B5EF4-FFF2-40B4-BE49-F238E27FC236}">
              <a16:creationId xmlns:a16="http://schemas.microsoft.com/office/drawing/2014/main" xmlns="" id="{67D68C28-A0A1-4EB3-ABF2-2D41F5D300CC}"/>
            </a:ext>
          </a:extLst>
        </xdr:cNvPr>
        <xdr:cNvPicPr>
          <a:picLocks noChangeAspect="1"/>
        </xdr:cNvPicPr>
      </xdr:nvPicPr>
      <xdr:blipFill>
        <a:blip xmlns:r="http://schemas.openxmlformats.org/officeDocument/2006/relationships" r:embed="rId1"/>
        <a:stretch>
          <a:fillRect/>
        </a:stretch>
      </xdr:blipFill>
      <xdr:spPr>
        <a:xfrm>
          <a:off x="0" y="12877800"/>
          <a:ext cx="6423660" cy="3849173"/>
        </a:xfrm>
        <a:prstGeom prst="rect">
          <a:avLst/>
        </a:prstGeom>
        <a:ln>
          <a:solidFill>
            <a:sysClr val="windowText" lastClr="000000"/>
          </a:solidFill>
        </a:ln>
      </xdr:spPr>
    </xdr:pic>
    <xdr:clientData/>
  </xdr:twoCellAnchor>
  <xdr:oneCellAnchor>
    <xdr:from>
      <xdr:col>0</xdr:col>
      <xdr:colOff>190500</xdr:colOff>
      <xdr:row>63</xdr:row>
      <xdr:rowOff>68580</xdr:rowOff>
    </xdr:from>
    <xdr:ext cx="1955664" cy="34445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xmlns="" id="{38DE8B4F-F4CC-432D-95FA-9361E5875EDF}"/>
                </a:ext>
              </a:extLst>
            </xdr:cNvPr>
            <xdr:cNvSpPr txBox="1"/>
          </xdr:nvSpPr>
          <xdr:spPr>
            <a:xfrm>
              <a:off x="190500" y="119557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3" name="TextBox 2">
              <a:extLst>
                <a:ext uri="{FF2B5EF4-FFF2-40B4-BE49-F238E27FC236}">
                  <a16:creationId xmlns:a16="http://schemas.microsoft.com/office/drawing/2014/main" id="{38DE8B4F-F4CC-432D-95FA-9361E5875EDF}"/>
                </a:ext>
              </a:extLst>
            </xdr:cNvPr>
            <xdr:cNvSpPr txBox="1"/>
          </xdr:nvSpPr>
          <xdr:spPr>
            <a:xfrm>
              <a:off x="190500" y="1195578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22860</xdr:colOff>
      <xdr:row>65</xdr:row>
      <xdr:rowOff>106680</xdr:rowOff>
    </xdr:from>
    <xdr:ext cx="6868034" cy="208199"/>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F989AA65-0936-41C8-AEF6-6B5833BBA9E3}"/>
                </a:ext>
              </a:extLst>
            </xdr:cNvPr>
            <xdr:cNvSpPr txBox="1"/>
          </xdr:nvSpPr>
          <xdr:spPr>
            <a:xfrm>
              <a:off x="22860" y="1235964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𝑃𝑟𝑜𝑏𝑎𝑏𝑙𝑒</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𝑅𝑒𝑓𝑒𝑟𝑒𝑛𝑐𝑒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𝐴𝑐𝑐𝑢𝑟𝑎𝑐𝑦</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𝑆𝑡𝑎𝑡𝑖𝑐</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𝑃𝑟𝑒𝑠𝑠𝑢𝑟𝑒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𝐴𝑚𝑏𝑖𝑒𝑛𝑡</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𝑇𝑒𝑚𝑝𝑒𝑟𝑎𝑡𝑢𝑟𝑒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5" name="TextBox 4">
              <a:extLst>
                <a:ext uri="{FF2B5EF4-FFF2-40B4-BE49-F238E27FC236}">
                  <a16:creationId xmlns:a16="http://schemas.microsoft.com/office/drawing/2014/main" id="{F989AA65-0936-41C8-AEF6-6B5833BBA9E3}"/>
                </a:ext>
              </a:extLst>
            </xdr:cNvPr>
            <xdr:cNvSpPr txBox="1"/>
          </xdr:nvSpPr>
          <xdr:spPr>
            <a:xfrm>
              <a:off x="22860" y="1235964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𝑇𝑜𝑡𝑎𝑙 𝑃𝑟𝑜𝑏𝑎𝑏𝑙𝑒 𝐸𝑟𝑟𝑜𝑟= </a:t>
              </a:r>
              <a:r>
                <a:rPr lang="en-US" sz="1100" b="0" i="0">
                  <a:latin typeface="Cambria Math" panose="02040503050406030204" pitchFamily="18" charset="0"/>
                  <a:ea typeface="Cambria Math" panose="02040503050406030204" pitchFamily="18" charset="0"/>
                </a:rPr>
                <a:t>√(〖𝑅𝑒𝑓𝑒𝑟𝑒𝑛𝑐𝑒 𝐴𝑐𝑐𝑢𝑟𝑎𝑐𝑦〗^2+〖𝑆𝑡𝑎𝑡𝑖𝑐 𝑃𝑟𝑒𝑠𝑠𝑢𝑟𝑒 𝐸𝑓𝑓𝑒𝑐𝑡〗^2+〖𝐴𝑚𝑏𝑖𝑒𝑛𝑡 𝑇𝑒𝑚𝑝𝑒𝑟𝑎𝑡𝑢𝑟𝑒 𝐸𝑓𝑓𝑒𝑐𝑡〗^2 )</a:t>
              </a:r>
              <a:endParaRPr lang="en-US" sz="1100"/>
            </a:p>
          </xdr:txBody>
        </xdr:sp>
      </mc:Fallback>
    </mc:AlternateContent>
    <xdr:clientData/>
  </xdr:oneCellAnchor>
  <xdr:twoCellAnchor editAs="oneCell">
    <xdr:from>
      <xdr:col>0</xdr:col>
      <xdr:colOff>0</xdr:colOff>
      <xdr:row>92</xdr:row>
      <xdr:rowOff>60960</xdr:rowOff>
    </xdr:from>
    <xdr:to>
      <xdr:col>5</xdr:col>
      <xdr:colOff>1912619</xdr:colOff>
      <xdr:row>103</xdr:row>
      <xdr:rowOff>180235</xdr:rowOff>
    </xdr:to>
    <xdr:pic>
      <xdr:nvPicPr>
        <xdr:cNvPr id="6" name="Picture 5">
          <a:extLst>
            <a:ext uri="{FF2B5EF4-FFF2-40B4-BE49-F238E27FC236}">
              <a16:creationId xmlns:a16="http://schemas.microsoft.com/office/drawing/2014/main" xmlns="" id="{4FD947B8-6B7F-4A68-8197-6B85EEF2926C}"/>
            </a:ext>
          </a:extLst>
        </xdr:cNvPr>
        <xdr:cNvPicPr>
          <a:picLocks noChangeAspect="1"/>
        </xdr:cNvPicPr>
      </xdr:nvPicPr>
      <xdr:blipFill>
        <a:blip xmlns:r="http://schemas.openxmlformats.org/officeDocument/2006/relationships" r:embed="rId2"/>
        <a:stretch>
          <a:fillRect/>
        </a:stretch>
      </xdr:blipFill>
      <xdr:spPr>
        <a:xfrm>
          <a:off x="0" y="14142720"/>
          <a:ext cx="6423659" cy="2130955"/>
        </a:xfrm>
        <a:prstGeom prst="rect">
          <a:avLst/>
        </a:prstGeom>
        <a:ln>
          <a:solidFill>
            <a:sysClr val="windowText" lastClr="000000"/>
          </a:solidFill>
        </a:ln>
      </xdr:spPr>
    </xdr:pic>
    <xdr:clientData/>
  </xdr:twoCellAnchor>
  <xdr:twoCellAnchor editAs="oneCell">
    <xdr:from>
      <xdr:col>0</xdr:col>
      <xdr:colOff>0</xdr:colOff>
      <xdr:row>0</xdr:row>
      <xdr:rowOff>0</xdr:rowOff>
    </xdr:from>
    <xdr:to>
      <xdr:col>5</xdr:col>
      <xdr:colOff>1066800</xdr:colOff>
      <xdr:row>31</xdr:row>
      <xdr:rowOff>3637</xdr:rowOff>
    </xdr:to>
    <xdr:pic>
      <xdr:nvPicPr>
        <xdr:cNvPr id="7" name="Picture 6">
          <a:extLst>
            <a:ext uri="{FF2B5EF4-FFF2-40B4-BE49-F238E27FC236}">
              <a16:creationId xmlns:a16="http://schemas.microsoft.com/office/drawing/2014/main" xmlns="" id="{E6454A8D-FE60-4F2B-86CC-8E1A1F5842D5}"/>
            </a:ext>
          </a:extLst>
        </xdr:cNvPr>
        <xdr:cNvPicPr>
          <a:picLocks noChangeAspect="1"/>
        </xdr:cNvPicPr>
      </xdr:nvPicPr>
      <xdr:blipFill>
        <a:blip xmlns:r="http://schemas.openxmlformats.org/officeDocument/2006/relationships" r:embed="rId3"/>
        <a:stretch>
          <a:fillRect/>
        </a:stretch>
      </xdr:blipFill>
      <xdr:spPr>
        <a:xfrm>
          <a:off x="0" y="0"/>
          <a:ext cx="5577840" cy="5672917"/>
        </a:xfrm>
        <a:prstGeom prst="rect">
          <a:avLst/>
        </a:prstGeom>
      </xdr:spPr>
    </xdr:pic>
    <xdr:clientData/>
  </xdr:twoCellAnchor>
  <xdr:oneCellAnchor>
    <xdr:from>
      <xdr:col>5</xdr:col>
      <xdr:colOff>1744980</xdr:colOff>
      <xdr:row>37</xdr:row>
      <xdr:rowOff>53340</xdr:rowOff>
    </xdr:from>
    <xdr:ext cx="1955664" cy="344453"/>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6A0A108B-0075-429F-8CF7-393EEDFE57A9}"/>
                </a:ext>
              </a:extLst>
            </xdr:cNvPr>
            <xdr:cNvSpPr txBox="1"/>
          </xdr:nvSpPr>
          <xdr:spPr>
            <a:xfrm>
              <a:off x="4792980" y="68199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𝑇𝑃𝐸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𝑅𝐴</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m:t>
                            </m:r>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𝑆𝑃𝐸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sSub>
                              <m:sSubPr>
                                <m:ctrlPr>
                                  <a:rPr lang="en-US" sz="1100" b="0" i="1">
                                    <a:latin typeface="Cambria Math" panose="02040503050406030204" pitchFamily="18" charset="0"/>
                                    <a:ea typeface="Cambria Math" panose="02040503050406030204" pitchFamily="18" charset="0"/>
                                  </a:rPr>
                                </m:ctrlPr>
                              </m:sSubPr>
                              <m:e>
                                <m:r>
                                  <a:rPr lang="en-US" sz="1100" b="0" i="1">
                                    <a:latin typeface="Cambria Math" panose="02040503050406030204" pitchFamily="18" charset="0"/>
                                    <a:ea typeface="Cambria Math" panose="02040503050406030204" pitchFamily="18" charset="0"/>
                                  </a:rPr>
                                  <m:t>𝐴𝑇𝐸</m:t>
                                </m:r>
                              </m:e>
                              <m:sub>
                                <m:r>
                                  <a:rPr lang="en-US" sz="1100" b="0" i="1">
                                    <a:latin typeface="Cambria Math" panose="02040503050406030204" pitchFamily="18" charset="0"/>
                                    <a:ea typeface="Cambria Math" panose="02040503050406030204" pitchFamily="18" charset="0"/>
                                  </a:rPr>
                                  <m:t>𝑖</m:t>
                                </m:r>
                              </m:sub>
                            </m:sSub>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8" name="TextBox 7">
              <a:extLst>
                <a:ext uri="{FF2B5EF4-FFF2-40B4-BE49-F238E27FC236}">
                  <a16:creationId xmlns:a16="http://schemas.microsoft.com/office/drawing/2014/main" id="{6A0A108B-0075-429F-8CF7-393EEDFE57A9}"/>
                </a:ext>
              </a:extLst>
            </xdr:cNvPr>
            <xdr:cNvSpPr txBox="1"/>
          </xdr:nvSpPr>
          <xdr:spPr>
            <a:xfrm>
              <a:off x="4792980" y="6819900"/>
              <a:ext cx="1955664"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〖𝑇𝑃𝐸〗_𝑖=</a:t>
              </a:r>
              <a:r>
                <a:rPr lang="en-US" sz="1100" b="0" i="0">
                  <a:latin typeface="Cambria Math" panose="02040503050406030204" pitchFamily="18" charset="0"/>
                  <a:ea typeface="Cambria Math" panose="02040503050406030204" pitchFamily="18" charset="0"/>
                </a:rPr>
                <a:t>√(〖〖𝑅𝐴〗_𝑖〗^2 〖+〖𝑆𝑃𝐸〗_𝑖〗^2+〖〖𝐴𝑇𝐸〗_𝑖〗^2 )</a:t>
              </a:r>
              <a:endParaRPr lang="en-US" sz="1100"/>
            </a:p>
          </xdr:txBody>
        </xdr:sp>
      </mc:Fallback>
    </mc:AlternateContent>
    <xdr:clientData/>
  </xdr:oneCellAnchor>
  <xdr:oneCellAnchor>
    <xdr:from>
      <xdr:col>0</xdr:col>
      <xdr:colOff>350520</xdr:colOff>
      <xdr:row>41</xdr:row>
      <xdr:rowOff>175260</xdr:rowOff>
    </xdr:from>
    <xdr:ext cx="2188163" cy="316882"/>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4C06E849-63DC-448F-9999-6884DB04A3EA}"/>
                </a:ext>
              </a:extLst>
            </xdr:cNvPr>
            <xdr:cNvSpPr txBox="1"/>
          </xdr:nvSpPr>
          <xdr:spPr>
            <a:xfrm>
              <a:off x="350520" y="72390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𝑅𝐴</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𝑅𝐴𝑍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9" name="TextBox 8">
              <a:extLst>
                <a:ext uri="{FF2B5EF4-FFF2-40B4-BE49-F238E27FC236}">
                  <a16:creationId xmlns:a16="http://schemas.microsoft.com/office/drawing/2014/main" id="{4C06E849-63DC-448F-9999-6884DB04A3EA}"/>
                </a:ext>
              </a:extLst>
            </xdr:cNvPr>
            <xdr:cNvSpPr txBox="1"/>
          </xdr:nvSpPr>
          <xdr:spPr>
            <a:xfrm>
              <a:off x="350520" y="723900"/>
              <a:ext cx="218816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〖𝑅𝐴〗_𝑖=(</a:t>
              </a:r>
              <a:r>
                <a:rPr lang="en-US" sz="1100" b="0" i="0">
                  <a:solidFill>
                    <a:srgbClr val="FF0000"/>
                  </a:solidFill>
                  <a:latin typeface="Cambria Math" panose="02040503050406030204" pitchFamily="18" charset="0"/>
                </a:rPr>
                <a:t>〖𝑅𝐴𝑆〗_𝑖</a:t>
              </a:r>
              <a:r>
                <a:rPr lang="en-US" sz="1100" b="0" i="0">
                  <a:latin typeface="Cambria Math" panose="02040503050406030204" pitchFamily="18" charset="0"/>
                </a:rPr>
                <a:t>∗〖𝑆𝑝𝑎𝑛〗_𝑖+</a:t>
              </a:r>
              <a:r>
                <a:rPr lang="en-US" sz="1100" b="0" i="0">
                  <a:solidFill>
                    <a:srgbClr val="FF0000"/>
                  </a:solidFill>
                  <a:latin typeface="Cambria Math" panose="02040503050406030204" pitchFamily="18" charset="0"/>
                </a:rPr>
                <a:t>〖𝑅𝐴𝑍〗_𝑖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5</xdr:col>
      <xdr:colOff>198120</xdr:colOff>
      <xdr:row>41</xdr:row>
      <xdr:rowOff>175260</xdr:rowOff>
    </xdr:from>
    <xdr:ext cx="3092129" cy="318100"/>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xmlns="" id="{AA769ED3-596A-41C9-B9E2-EF0C77E0DDD2}"/>
                </a:ext>
              </a:extLst>
            </xdr:cNvPr>
            <xdr:cNvSpPr txBox="1"/>
          </xdr:nvSpPr>
          <xdr:spPr>
            <a:xfrm>
              <a:off x="3246120" y="7239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𝑆𝑃𝐸</m:t>
                        </m:r>
                      </m:e>
                      <m:sub>
                        <m:r>
                          <a:rPr lang="en-US" sz="1100" b="0" i="1">
                            <a:latin typeface="Cambria Math" panose="02040503050406030204" pitchFamily="18" charset="0"/>
                          </a:rPr>
                          <m:t>𝑖</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num>
                      <m:den>
                        <m:r>
                          <a:rPr lang="en-US" sz="1100" b="0" i="1">
                            <a:latin typeface="Cambria Math" panose="02040503050406030204" pitchFamily="18" charset="0"/>
                          </a:rPr>
                          <m:t>𝑈𝑛𝑖𝑡𝑃𝑟𝑒𝑠𝑠</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𝑚𝑎𝑥</m:t>
                            </m:r>
                          </m:sub>
                        </m:sSub>
                        <m:r>
                          <a:rPr lang="en-US" sz="1100" b="0" i="1">
                            <a:latin typeface="Cambria Math" panose="02040503050406030204" pitchFamily="18" charset="0"/>
                          </a:rPr>
                          <m:t>+</m:t>
                        </m:r>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𝑆𝑃𝐸𝑍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oMath>
                </m:oMathPara>
              </a14:m>
              <a:endParaRPr lang="en-US" sz="1100"/>
            </a:p>
          </xdr:txBody>
        </xdr:sp>
      </mc:Choice>
      <mc:Fallback xmlns="">
        <xdr:sp macro="" textlink="">
          <xdr:nvSpPr>
            <xdr:cNvPr id="10" name="TextBox 9">
              <a:extLst>
                <a:ext uri="{FF2B5EF4-FFF2-40B4-BE49-F238E27FC236}">
                  <a16:creationId xmlns:a16="http://schemas.microsoft.com/office/drawing/2014/main" id="{AA769ED3-596A-41C9-B9E2-EF0C77E0DDD2}"/>
                </a:ext>
              </a:extLst>
            </xdr:cNvPr>
            <xdr:cNvSpPr txBox="1"/>
          </xdr:nvSpPr>
          <xdr:spPr>
            <a:xfrm>
              <a:off x="3246120" y="723900"/>
              <a:ext cx="3092129"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𝑆𝑃𝐸〗_𝑖=𝑃_𝑚𝑎𝑥/𝑈𝑛𝑖𝑡𝑃𝑟𝑒𝑠𝑠∗(</a:t>
              </a:r>
              <a:r>
                <a:rPr lang="en-US" sz="1100" b="0" i="0">
                  <a:solidFill>
                    <a:srgbClr val="FF0000"/>
                  </a:solidFill>
                  <a:latin typeface="Cambria Math" panose="02040503050406030204" pitchFamily="18" charset="0"/>
                </a:rPr>
                <a:t>〖𝑆𝑃𝐸𝑆〗_𝑖</a:t>
              </a:r>
              <a:r>
                <a:rPr lang="en-US" sz="1100" b="0" i="0">
                  <a:latin typeface="Cambria Math" panose="02040503050406030204" pitchFamily="18" charset="0"/>
                </a:rPr>
                <a:t>∗𝑃_𝑚𝑎𝑥+</a:t>
              </a:r>
              <a:r>
                <a:rPr lang="en-US" sz="1100" b="0" i="0">
                  <a:solidFill>
                    <a:srgbClr val="FF0000"/>
                  </a:solidFill>
                  <a:latin typeface="Cambria Math" panose="02040503050406030204" pitchFamily="18" charset="0"/>
                </a:rPr>
                <a:t>〖𝑆𝑃𝐸𝑍〗_𝑖</a:t>
              </a:r>
              <a:r>
                <a:rPr lang="en-US" sz="1100" b="0" i="0">
                  <a:latin typeface="Cambria Math" panose="02040503050406030204" pitchFamily="18" charset="0"/>
                </a:rPr>
                <a:t>∗〖𝑈𝑅𝐿〗_𝑖)/100</a:t>
              </a:r>
              <a:endParaRPr lang="en-US" sz="1100"/>
            </a:p>
          </xdr:txBody>
        </xdr:sp>
      </mc:Fallback>
    </mc:AlternateContent>
    <xdr:clientData/>
  </xdr:oneCellAnchor>
  <xdr:oneCellAnchor>
    <xdr:from>
      <xdr:col>11</xdr:col>
      <xdr:colOff>160020</xdr:colOff>
      <xdr:row>41</xdr:row>
      <xdr:rowOff>114300</xdr:rowOff>
    </xdr:from>
    <xdr:ext cx="3316228" cy="43749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xmlns="" id="{9707B65A-5E83-430E-A9B6-1EB9815B3F6A}"/>
                </a:ext>
              </a:extLst>
            </xdr:cNvPr>
            <xdr:cNvSpPr txBox="1"/>
          </xdr:nvSpPr>
          <xdr:spPr>
            <a:xfrm>
              <a:off x="6865620" y="6629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𝐴𝑇𝐸</m:t>
                        </m:r>
                      </m:e>
                      <m:sub>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𝐶</m:t>
                                </m:r>
                                <m:r>
                                  <a:rPr lang="en-US" sz="1100" b="0" i="1">
                                    <a:latin typeface="Cambria Math" panose="02040503050406030204" pitchFamily="18" charset="0"/>
                                  </a:rPr>
                                  <m:t>,</m:t>
                                </m:r>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num>
                          <m:den>
                            <m:r>
                              <a:rPr lang="en-US" sz="1100" b="0" i="1">
                                <a:latin typeface="Cambria Math" panose="02040503050406030204" pitchFamily="18" charset="0"/>
                              </a:rPr>
                              <m:t>100</m:t>
                            </m:r>
                          </m:den>
                        </m:f>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𝑇𝐸𝑍</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𝑈𝑅𝐿</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solidFill>
                                          <a:srgbClr val="FF0000"/>
                                        </a:solidFill>
                                        <a:latin typeface="Cambria Math" panose="02040503050406030204" pitchFamily="18" charset="0"/>
                                      </a:rPr>
                                    </m:ctrlPr>
                                  </m:sSubPr>
                                  <m:e>
                                    <m:r>
                                      <a:rPr lang="en-US" sz="1100" b="0" i="1">
                                        <a:solidFill>
                                          <a:srgbClr val="FF0000"/>
                                        </a:solidFill>
                                        <a:latin typeface="Cambria Math" panose="02040503050406030204" pitchFamily="18" charset="0"/>
                                      </a:rPr>
                                      <m:t>𝑇𝐸𝑆</m:t>
                                    </m:r>
                                  </m:e>
                                  <m:sub>
                                    <m:r>
                                      <a:rPr lang="en-US" sz="1100" b="0" i="1">
                                        <a:solidFill>
                                          <a:srgbClr val="FF0000"/>
                                        </a:solidFill>
                                        <a:latin typeface="Cambria Math" panose="02040503050406030204" pitchFamily="18" charset="0"/>
                                      </a:rPr>
                                      <m:t>𝑖</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𝑆𝑝𝑎𝑛</m:t>
                                    </m:r>
                                  </m:e>
                                  <m:sub>
                                    <m:r>
                                      <a:rPr lang="en-US" sz="1100" b="0" i="1">
                                        <a:latin typeface="Cambria Math" panose="02040503050406030204" pitchFamily="18" charset="0"/>
                                      </a:rPr>
                                      <m:t>𝑖</m:t>
                                    </m:r>
                                  </m:sub>
                                </m:sSub>
                              </m:num>
                              <m:den>
                                <m:r>
                                  <a:rPr lang="en-US" sz="1100" b="0" i="1">
                                    <a:latin typeface="Cambria Math" panose="02040503050406030204" pitchFamily="18" charset="0"/>
                                  </a:rPr>
                                  <m:t>𝑈𝑛𝑖𝑡𝑇𝑒𝑚𝑝</m:t>
                                </m:r>
                              </m:den>
                            </m:f>
                          </m:e>
                        </m:d>
                      </m:e>
                    </m:d>
                  </m:oMath>
                </m:oMathPara>
              </a14:m>
              <a:endParaRPr lang="en-US" sz="1100"/>
            </a:p>
          </xdr:txBody>
        </xdr:sp>
      </mc:Choice>
      <mc:Fallback xmlns="">
        <xdr:sp macro="" textlink="">
          <xdr:nvSpPr>
            <xdr:cNvPr id="11" name="TextBox 10">
              <a:extLst>
                <a:ext uri="{FF2B5EF4-FFF2-40B4-BE49-F238E27FC236}">
                  <a16:creationId xmlns:a16="http://schemas.microsoft.com/office/drawing/2014/main" id="{9707B65A-5E83-430E-A9B6-1EB9815B3F6A}"/>
                </a:ext>
              </a:extLst>
            </xdr:cNvPr>
            <xdr:cNvSpPr txBox="1"/>
          </xdr:nvSpPr>
          <xdr:spPr>
            <a:xfrm>
              <a:off x="6865620" y="662940"/>
              <a:ext cx="3316228" cy="437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rPr>
                <a:t>〖</a:t>
              </a:r>
              <a:r>
                <a:rPr lang="en-US" sz="1100" b="0" i="0">
                  <a:latin typeface="Cambria Math" panose="02040503050406030204" pitchFamily="18" charset="0"/>
                </a:rPr>
                <a:t>𝐴𝑇𝐸〗_𝑖=((𝑇_(𝐴,𝑖)−𝑇_(𝐶,𝐴,𝑖))/100∗((</a:t>
              </a:r>
              <a:r>
                <a:rPr lang="en-US" sz="1100" b="0" i="0">
                  <a:solidFill>
                    <a:srgbClr val="FF0000"/>
                  </a:solidFill>
                  <a:latin typeface="Cambria Math" panose="02040503050406030204" pitchFamily="18" charset="0"/>
                </a:rPr>
                <a:t>〖𝑇𝐸𝑍〗_𝑖</a:t>
              </a:r>
              <a:r>
                <a:rPr lang="en-US" sz="1100" b="0" i="0">
                  <a:latin typeface="Cambria Math" panose="02040503050406030204" pitchFamily="18" charset="0"/>
                </a:rPr>
                <a:t>∗〖𝑈𝑅𝐿〗_𝑖)/𝑈𝑛𝑖𝑡𝑇𝑒𝑚𝑝+(</a:t>
              </a:r>
              <a:r>
                <a:rPr lang="en-US" sz="1100" b="0" i="0">
                  <a:solidFill>
                    <a:srgbClr val="FF0000"/>
                  </a:solidFill>
                  <a:latin typeface="Cambria Math" panose="02040503050406030204" pitchFamily="18" charset="0"/>
                </a:rPr>
                <a:t>〖𝑇𝐸𝑆〗_𝑖</a:t>
              </a:r>
              <a:r>
                <a:rPr lang="en-US" sz="1100" b="0" i="0">
                  <a:latin typeface="Cambria Math" panose="02040503050406030204" pitchFamily="18" charset="0"/>
                </a:rPr>
                <a:t>∗〖𝑆𝑝𝑎𝑛〗_𝑖)/𝑈𝑛𝑖𝑡𝑇𝑒𝑚𝑝))</a:t>
              </a:r>
              <a:endParaRPr lang="en-US" sz="1100"/>
            </a:p>
          </xdr:txBody>
        </xdr:sp>
      </mc:Fallback>
    </mc:AlternateContent>
    <xdr:clientData/>
  </xdr:oneCellAnchor>
  <xdr:twoCellAnchor>
    <xdr:from>
      <xdr:col>4</xdr:col>
      <xdr:colOff>373380</xdr:colOff>
      <xdr:row>38</xdr:row>
      <xdr:rowOff>167640</xdr:rowOff>
    </xdr:from>
    <xdr:to>
      <xdr:col>5</xdr:col>
      <xdr:colOff>2392680</xdr:colOff>
      <xdr:row>42</xdr:row>
      <xdr:rowOff>22860</xdr:rowOff>
    </xdr:to>
    <xdr:cxnSp macro="">
      <xdr:nvCxnSpPr>
        <xdr:cNvPr id="13" name="Straight Arrow Connector 12">
          <a:extLst>
            <a:ext uri="{FF2B5EF4-FFF2-40B4-BE49-F238E27FC236}">
              <a16:creationId xmlns:a16="http://schemas.microsoft.com/office/drawing/2014/main" xmlns="" id="{DD09A557-5C5F-4ABE-97BE-1AAD3EA39B31}"/>
            </a:ext>
          </a:extLst>
        </xdr:cNvPr>
        <xdr:cNvCxnSpPr/>
      </xdr:nvCxnSpPr>
      <xdr:spPr>
        <a:xfrm flipH="1">
          <a:off x="2811780" y="7117080"/>
          <a:ext cx="2628900" cy="58674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335280</xdr:colOff>
      <xdr:row>39</xdr:row>
      <xdr:rowOff>15240</xdr:rowOff>
    </xdr:from>
    <xdr:to>
      <xdr:col>6</xdr:col>
      <xdr:colOff>342900</xdr:colOff>
      <xdr:row>40</xdr:row>
      <xdr:rowOff>160020</xdr:rowOff>
    </xdr:to>
    <xdr:cxnSp macro="">
      <xdr:nvCxnSpPr>
        <xdr:cNvPr id="15" name="Straight Arrow Connector 14">
          <a:extLst>
            <a:ext uri="{FF2B5EF4-FFF2-40B4-BE49-F238E27FC236}">
              <a16:creationId xmlns:a16="http://schemas.microsoft.com/office/drawing/2014/main" xmlns="" id="{FA06C83F-FA24-4AA2-B070-965F9A523281}"/>
            </a:ext>
          </a:extLst>
        </xdr:cNvPr>
        <xdr:cNvCxnSpPr/>
      </xdr:nvCxnSpPr>
      <xdr:spPr>
        <a:xfrm flipH="1">
          <a:off x="5989320" y="7147560"/>
          <a:ext cx="7620" cy="32766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441960</xdr:colOff>
      <xdr:row>38</xdr:row>
      <xdr:rowOff>167640</xdr:rowOff>
    </xdr:from>
    <xdr:to>
      <xdr:col>11</xdr:col>
      <xdr:colOff>114300</xdr:colOff>
      <xdr:row>41</xdr:row>
      <xdr:rowOff>175260</xdr:rowOff>
    </xdr:to>
    <xdr:cxnSp macro="">
      <xdr:nvCxnSpPr>
        <xdr:cNvPr id="21" name="Straight Arrow Connector 20">
          <a:extLst>
            <a:ext uri="{FF2B5EF4-FFF2-40B4-BE49-F238E27FC236}">
              <a16:creationId xmlns:a16="http://schemas.microsoft.com/office/drawing/2014/main" xmlns="" id="{0D8AA7D5-6F96-4AC9-A09C-63B53255D163}"/>
            </a:ext>
          </a:extLst>
        </xdr:cNvPr>
        <xdr:cNvCxnSpPr/>
      </xdr:nvCxnSpPr>
      <xdr:spPr>
        <a:xfrm>
          <a:off x="6705600" y="7117080"/>
          <a:ext cx="2110740" cy="55626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15240</xdr:colOff>
      <xdr:row>35</xdr:row>
      <xdr:rowOff>60960</xdr:rowOff>
    </xdr:from>
    <xdr:ext cx="6868034" cy="208199"/>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F1CAA80E-6209-4BB8-9961-20FEE120C048}"/>
                </a:ext>
              </a:extLst>
            </xdr:cNvPr>
            <xdr:cNvSpPr txBox="1"/>
          </xdr:nvSpPr>
          <xdr:spPr>
            <a:xfrm>
              <a:off x="3086100" y="646176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𝑃𝑟𝑜𝑏𝑎𝑏𝑙𝑒</m:t>
                    </m:r>
                    <m:r>
                      <a:rPr lang="en-US" sz="1100" b="0" i="1">
                        <a:latin typeface="Cambria Math" panose="02040503050406030204" pitchFamily="18" charset="0"/>
                      </a:rPr>
                      <m:t> </m:t>
                    </m:r>
                    <m:r>
                      <a:rPr lang="en-US" sz="1100" b="0" i="1">
                        <a:latin typeface="Cambria Math" panose="02040503050406030204" pitchFamily="18" charset="0"/>
                      </a:rPr>
                      <m:t>𝐸𝑟𝑟𝑜𝑟</m:t>
                    </m:r>
                    <m:r>
                      <a:rPr lang="en-US" sz="1100" b="0" i="1">
                        <a:latin typeface="Cambria Math" panose="02040503050406030204" pitchFamily="18" charset="0"/>
                      </a:rPr>
                      <m:t>= </m:t>
                    </m:r>
                    <m:rad>
                      <m:radPr>
                        <m:degHide m:val="on"/>
                        <m:ctrlPr>
                          <a:rPr lang="en-US" sz="1100" b="0" i="1">
                            <a:latin typeface="Cambria Math" panose="02040503050406030204" pitchFamily="18" charset="0"/>
                            <a:ea typeface="Cambria Math" panose="02040503050406030204" pitchFamily="18" charset="0"/>
                          </a:rPr>
                        </m:ctrlPr>
                      </m:radPr>
                      <m:deg/>
                      <m:e>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𝑅𝑒𝑓𝑒𝑟𝑒𝑛𝑐𝑒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𝐴𝑐𝑐𝑢𝑟𝑎𝑐𝑦</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𝑆𝑡𝑎𝑡𝑖𝑐</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𝑃𝑟𝑒𝑠𝑠𝑢𝑟𝑒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𝐴𝑚𝑏𝑖𝑒𝑛𝑡</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𝑇𝑒𝑚𝑝𝑒𝑟𝑎𝑡𝑢𝑟𝑒</m:t>
                            </m:r>
                            <m:r>
                              <a:rPr lang="en-US" sz="1100" b="0" i="1">
                                <a:latin typeface="Cambria Math" panose="02040503050406030204" pitchFamily="18" charset="0"/>
                                <a:ea typeface="Cambria Math" panose="02040503050406030204" pitchFamily="18" charset="0"/>
                              </a:rPr>
                              <m:t> </m:t>
                            </m:r>
                            <m:r>
                              <a:rPr lang="en-US" sz="1100" b="0" i="1">
                                <a:latin typeface="Cambria Math" panose="02040503050406030204" pitchFamily="18" charset="0"/>
                                <a:ea typeface="Cambria Math" panose="02040503050406030204" pitchFamily="18" charset="0"/>
                              </a:rPr>
                              <m:t>𝐸𝑓𝑓𝑒𝑐𝑡</m:t>
                            </m:r>
                          </m:e>
                          <m:sup>
                            <m:r>
                              <a:rPr lang="en-US" sz="1100" b="0" i="1">
                                <a:latin typeface="Cambria Math" panose="02040503050406030204" pitchFamily="18" charset="0"/>
                                <a:ea typeface="Cambria Math" panose="02040503050406030204" pitchFamily="18" charset="0"/>
                              </a:rPr>
                              <m:t>2</m:t>
                            </m:r>
                          </m:sup>
                        </m:sSup>
                      </m:e>
                    </m:rad>
                  </m:oMath>
                </m:oMathPara>
              </a14:m>
              <a:endParaRPr lang="en-US" sz="1100"/>
            </a:p>
          </xdr:txBody>
        </xdr:sp>
      </mc:Choice>
      <mc:Fallback xmlns="">
        <xdr:sp macro="" textlink="">
          <xdr:nvSpPr>
            <xdr:cNvPr id="28" name="TextBox 27">
              <a:extLst>
                <a:ext uri="{FF2B5EF4-FFF2-40B4-BE49-F238E27FC236}">
                  <a16:creationId xmlns:a16="http://schemas.microsoft.com/office/drawing/2014/main" id="{F1CAA80E-6209-4BB8-9961-20FEE120C048}"/>
                </a:ext>
              </a:extLst>
            </xdr:cNvPr>
            <xdr:cNvSpPr txBox="1"/>
          </xdr:nvSpPr>
          <xdr:spPr>
            <a:xfrm>
              <a:off x="3086100" y="6461760"/>
              <a:ext cx="6868034" cy="208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𝑇𝑜𝑡𝑎𝑙 𝑃𝑟𝑜𝑏𝑎𝑏𝑙𝑒 𝐸𝑟𝑟𝑜𝑟= </a:t>
              </a:r>
              <a:r>
                <a:rPr lang="en-US" sz="1100" b="0" i="0">
                  <a:latin typeface="Cambria Math" panose="02040503050406030204" pitchFamily="18" charset="0"/>
                  <a:ea typeface="Cambria Math" panose="02040503050406030204" pitchFamily="18" charset="0"/>
                </a:rPr>
                <a:t>√(〖𝑅𝑒𝑓𝑒𝑟𝑒𝑛𝑐𝑒 𝐴𝑐𝑐𝑢𝑟𝑎𝑐𝑦〗^2+〖𝑆𝑡𝑎𝑡𝑖𝑐 𝑃𝑟𝑒𝑠𝑠𝑢𝑟𝑒 𝐸𝑓𝑓𝑒𝑐𝑡〗^2+〖𝐴𝑚𝑏𝑖𝑒𝑛𝑡 𝑇𝑒𝑚𝑝𝑒𝑟𝑎𝑡𝑢𝑟𝑒 𝐸𝑓𝑓𝑒𝑐𝑡〗^2 )</a:t>
              </a:r>
              <a:endParaRPr lang="en-US" sz="1100"/>
            </a:p>
          </xdr:txBody>
        </xdr:sp>
      </mc:Fallback>
    </mc:AlternateContent>
    <xdr:clientData/>
  </xdr:oneCellAnchor>
  <xdr:twoCellAnchor editAs="oneCell">
    <xdr:from>
      <xdr:col>7</xdr:col>
      <xdr:colOff>1014</xdr:colOff>
      <xdr:row>98</xdr:row>
      <xdr:rowOff>160020</xdr:rowOff>
    </xdr:from>
    <xdr:to>
      <xdr:col>12</xdr:col>
      <xdr:colOff>441960</xdr:colOff>
      <xdr:row>109</xdr:row>
      <xdr:rowOff>86974</xdr:rowOff>
    </xdr:to>
    <xdr:pic>
      <xdr:nvPicPr>
        <xdr:cNvPr id="4" name="Picture 3">
          <a:extLst>
            <a:ext uri="{FF2B5EF4-FFF2-40B4-BE49-F238E27FC236}">
              <a16:creationId xmlns:a16="http://schemas.microsoft.com/office/drawing/2014/main" xmlns="" id="{EC634591-9C2B-4A44-8E7D-857EAF912E23}"/>
            </a:ext>
          </a:extLst>
        </xdr:cNvPr>
        <xdr:cNvPicPr>
          <a:picLocks noChangeAspect="1"/>
        </xdr:cNvPicPr>
      </xdr:nvPicPr>
      <xdr:blipFill>
        <a:blip xmlns:r="http://schemas.openxmlformats.org/officeDocument/2006/relationships" r:embed="rId4"/>
        <a:stretch>
          <a:fillRect/>
        </a:stretch>
      </xdr:blipFill>
      <xdr:spPr>
        <a:xfrm>
          <a:off x="7727694" y="18448020"/>
          <a:ext cx="3748026" cy="193863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217170</xdr:colOff>
      <xdr:row>2</xdr:row>
      <xdr:rowOff>209550</xdr:rowOff>
    </xdr:from>
    <xdr:ext cx="1221104" cy="172227"/>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xmlns="" id="{F8689E44-F7AC-46AA-A8AA-5122C7C1A0C6}"/>
                </a:ext>
              </a:extLst>
            </xdr:cNvPr>
            <xdr:cNvSpPr txBox="1"/>
          </xdr:nvSpPr>
          <xdr:spPr>
            <a:xfrm>
              <a:off x="1882140" y="3899154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=.48</m:t>
                    </m:r>
                    <m:d>
                      <m:dPr>
                        <m:ctrlPr>
                          <a:rPr lang="en-US" sz="1100" b="0" i="1">
                            <a:latin typeface="Cambria Math" panose="02040503050406030204" pitchFamily="18" charset="0"/>
                          </a:rPr>
                        </m:ctrlPr>
                      </m:dPr>
                      <m:e>
                        <m:r>
                          <a:rPr lang="en-US" sz="1100" b="0" i="1">
                            <a:latin typeface="Cambria Math" panose="02040503050406030204" pitchFamily="18" charset="0"/>
                          </a:rPr>
                          <m:t>𝑅</m:t>
                        </m:r>
                      </m:e>
                    </m:d>
                    <m:r>
                      <a:rPr lang="en-US" sz="1100" b="0" i="1">
                        <a:latin typeface="Cambria Math" panose="02040503050406030204" pitchFamily="18" charset="0"/>
                      </a:rPr>
                      <m:t>+.525</m:t>
                    </m:r>
                  </m:oMath>
                </m:oMathPara>
              </a14:m>
              <a:endParaRPr lang="en-US" sz="1100"/>
            </a:p>
          </xdr:txBody>
        </xdr:sp>
      </mc:Choice>
      <mc:Fallback xmlns="">
        <xdr:sp macro="" textlink="">
          <xdr:nvSpPr>
            <xdr:cNvPr id="6" name="TextBox 5">
              <a:extLst>
                <a:ext uri="{FF2B5EF4-FFF2-40B4-BE49-F238E27FC236}">
                  <a16:creationId xmlns:a16="http://schemas.microsoft.com/office/drawing/2014/main" id="{F8689E44-F7AC-46AA-A8AA-5122C7C1A0C6}"/>
                </a:ext>
              </a:extLst>
            </xdr:cNvPr>
            <xdr:cNvSpPr txBox="1"/>
          </xdr:nvSpPr>
          <xdr:spPr>
            <a:xfrm>
              <a:off x="1882140" y="38991540"/>
              <a:ext cx="12211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𝑇𝑅=.48(𝑅)+.525</a:t>
              </a:r>
              <a:endParaRPr lang="en-US" sz="1100"/>
            </a:p>
          </xdr:txBody>
        </xdr:sp>
      </mc:Fallback>
    </mc:AlternateContent>
    <xdr:clientData/>
  </xdr:oneCellAnchor>
  <xdr:oneCellAnchor>
    <xdr:from>
      <xdr:col>1</xdr:col>
      <xdr:colOff>224790</xdr:colOff>
      <xdr:row>4</xdr:row>
      <xdr:rowOff>179070</xdr:rowOff>
    </xdr:from>
    <xdr:ext cx="2339808" cy="182614"/>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xmlns="" id="{A3E5361F-D1E1-4C59-8F71-A060E2CAA11D}"/>
                </a:ext>
              </a:extLst>
            </xdr:cNvPr>
            <xdr:cNvSpPr txBox="1"/>
          </xdr:nvSpPr>
          <xdr:spPr>
            <a:xfrm>
              <a:off x="1891665" y="3977259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𝑅</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m:t>
                        </m:r>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𝐻</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𝐿</m:t>
                        </m:r>
                      </m:sub>
                    </m:sSub>
                    <m:r>
                      <a:rPr lang="en-US" sz="1100" b="0" i="1">
                        <a:latin typeface="Cambria Math" panose="02040503050406030204" pitchFamily="18" charset="0"/>
                      </a:rPr>
                      <m:t>)∗</m:t>
                    </m:r>
                    <m:r>
                      <a:rPr lang="en-US" sz="1100" b="0" i="1">
                        <a:latin typeface="Cambria Math" panose="02040503050406030204" pitchFamily="18" charset="0"/>
                      </a:rPr>
                      <m:t>𝐾</m:t>
                    </m:r>
                  </m:oMath>
                </m:oMathPara>
              </a14:m>
              <a:endParaRPr lang="en-US" sz="1100"/>
            </a:p>
          </xdr:txBody>
        </xdr:sp>
      </mc:Choice>
      <mc:Fallback xmlns="">
        <xdr:sp macro="" textlink="">
          <xdr:nvSpPr>
            <xdr:cNvPr id="7" name="TextBox 6">
              <a:extLst>
                <a:ext uri="{FF2B5EF4-FFF2-40B4-BE49-F238E27FC236}">
                  <a16:creationId xmlns:a16="http://schemas.microsoft.com/office/drawing/2014/main" id="{A3E5361F-D1E1-4C59-8F71-A060E2CAA11D}"/>
                </a:ext>
              </a:extLst>
            </xdr:cNvPr>
            <xdr:cNvSpPr txBox="1"/>
          </xdr:nvSpPr>
          <xdr:spPr>
            <a:xfrm>
              <a:off x="1891665" y="39772590"/>
              <a:ext cx="2339808"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𝑅=〖(𝑉〗_(𝑒𝑞,𝐻)∗𝐿_(𝑐𝑎𝑝,𝐻)+𝑉_(𝑒𝑞,𝐿)∗𝐿_(𝑐𝑎𝑝,𝐿))∗𝐾</a:t>
              </a:r>
              <a:endParaRPr lang="en-US" sz="1100"/>
            </a:p>
          </xdr:txBody>
        </xdr:sp>
      </mc:Fallback>
    </mc:AlternateContent>
    <xdr:clientData/>
  </xdr:oneCellAnchor>
  <xdr:oneCellAnchor>
    <xdr:from>
      <xdr:col>1</xdr:col>
      <xdr:colOff>247650</xdr:colOff>
      <xdr:row>6</xdr:row>
      <xdr:rowOff>112395</xdr:rowOff>
    </xdr:from>
    <xdr:ext cx="2548005" cy="383438"/>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xmlns="" id="{F2A3E986-EDE7-4E61-A0E3-8D9C6E55993E}"/>
                </a:ext>
              </a:extLst>
            </xdr:cNvPr>
            <xdr:cNvSpPr txBox="1"/>
          </xdr:nvSpPr>
          <xdr:spPr>
            <a:xfrm>
              <a:off x="1910715" y="4051744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𝑒𝑞</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𝐴</m:t>
                        </m:r>
                        <m:r>
                          <a:rPr lang="en-US" sz="1100" b="0" i="1">
                            <a:latin typeface="Cambria Math" panose="02040503050406030204" pitchFamily="18" charset="0"/>
                          </a:rPr>
                          <m:t>,</m:t>
                        </m:r>
                        <m:r>
                          <a:rPr lang="en-US" sz="1100" b="0" i="1">
                            <a:latin typeface="Cambria Math" panose="02040503050406030204" pitchFamily="18" charset="0"/>
                          </a:rPr>
                          <m:t>𝑖</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0.5</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𝐿</m:t>
                                </m:r>
                              </m:e>
                              <m:sub>
                                <m:r>
                                  <a:rPr lang="en-US" sz="1100" b="0" i="1">
                                    <a:latin typeface="Cambria Math" panose="02040503050406030204" pitchFamily="18" charset="0"/>
                                  </a:rPr>
                                  <m:t>𝑐𝑎𝑝</m:t>
                                </m:r>
                                <m:r>
                                  <a:rPr lang="en-US" sz="1100" b="0" i="1">
                                    <a:latin typeface="Cambria Math" panose="02040503050406030204" pitchFamily="18" charset="0"/>
                                  </a:rPr>
                                  <m:t>,</m:t>
                                </m:r>
                                <m:r>
                                  <a:rPr lang="en-US" sz="1100" b="0" i="1">
                                    <a:latin typeface="Cambria Math" panose="02040503050406030204" pitchFamily="18" charset="0"/>
                                  </a:rPr>
                                  <m:t>𝑖</m:t>
                                </m:r>
                              </m:sub>
                            </m:sSub>
                          </m:den>
                        </m:f>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𝑉</m:t>
                        </m:r>
                      </m:e>
                      <m:sub>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𝑖</m:t>
                        </m:r>
                      </m:sub>
                    </m:sSub>
                  </m:oMath>
                </m:oMathPara>
              </a14:m>
              <a:endParaRPr lang="en-US" sz="1100"/>
            </a:p>
          </xdr:txBody>
        </xdr:sp>
      </mc:Choice>
      <mc:Fallback xmlns="">
        <xdr:sp macro="" textlink="">
          <xdr:nvSpPr>
            <xdr:cNvPr id="8" name="TextBox 7">
              <a:extLst>
                <a:ext uri="{FF2B5EF4-FFF2-40B4-BE49-F238E27FC236}">
                  <a16:creationId xmlns:a16="http://schemas.microsoft.com/office/drawing/2014/main" id="{F2A3E986-EDE7-4E61-A0E3-8D9C6E55993E}"/>
                </a:ext>
              </a:extLst>
            </xdr:cNvPr>
            <xdr:cNvSpPr txBox="1"/>
          </xdr:nvSpPr>
          <xdr:spPr>
            <a:xfrm>
              <a:off x="1910715" y="40517445"/>
              <a:ext cx="2548005" cy="383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𝑉_(𝑒𝑞,𝑖)=((𝐿_(𝑐𝑎𝑝,𝑖)−0.5)/𝐿_(𝑐𝑎𝑝,𝑖) ) 𝑉_(𝐴,𝑖)+(0.5/𝐿_(𝑐𝑎𝑝,𝑖) )∗𝑉_(𝑃,𝑖)</a:t>
              </a:r>
              <a:endParaRPr lang="en-US" sz="1100"/>
            </a:p>
          </xdr:txBody>
        </xdr:sp>
      </mc:Fallback>
    </mc:AlternateContent>
    <xdr:clientData/>
  </xdr:oneCellAnchor>
  <xdr:oneCellAnchor>
    <xdr:from>
      <xdr:col>1</xdr:col>
      <xdr:colOff>255270</xdr:colOff>
      <xdr:row>8</xdr:row>
      <xdr:rowOff>97155</xdr:rowOff>
    </xdr:from>
    <xdr:ext cx="1860766" cy="380361"/>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xmlns="" id="{363934A6-E8CF-453B-AE9F-DF8C4594162D}"/>
                </a:ext>
              </a:extLst>
            </xdr:cNvPr>
            <xdr:cNvSpPr txBox="1"/>
          </xdr:nvSpPr>
          <xdr:spPr>
            <a:xfrm>
              <a:off x="1920240" y="4130802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𝑣</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d>
                      <m:dPr>
                        <m:ctrlPr>
                          <a:rPr lang="en-US" sz="1100" b="0" i="1">
                            <a:latin typeface="Cambria Math" panose="02040503050406030204" pitchFamily="18" charset="0"/>
                          </a:rPr>
                        </m:ctrlPr>
                      </m:dPr>
                      <m:e>
                        <m:r>
                          <a:rPr lang="en-US" sz="1100" b="0" i="1">
                            <a:latin typeface="Cambria Math" panose="02040503050406030204" pitchFamily="18" charset="0"/>
                          </a:rPr>
                          <m:t>𝑇</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e>
                    </m:d>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𝑣</m:t>
                                </m:r>
                              </m:e>
                              <m:sub>
                                <m:r>
                                  <a:rPr lang="en-US" sz="1100" b="0" i="1">
                                    <a:latin typeface="Cambria Math" panose="02040503050406030204" pitchFamily="18" charset="0"/>
                                  </a:rPr>
                                  <m:t>0</m:t>
                                </m:r>
                              </m:sub>
                            </m:sSub>
                            <m:r>
                              <a:rPr lang="en-US" sz="1100" b="0" i="1">
                                <a:latin typeface="Cambria Math" panose="02040503050406030204" pitchFamily="18" charset="0"/>
                              </a:rPr>
                              <m:t>)</m:t>
                            </m:r>
                          </m:num>
                          <m:den>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1</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𝑇</m:t>
                                </m:r>
                              </m:e>
                              <m:sub>
                                <m:r>
                                  <a:rPr lang="en-US" sz="1100" b="0" i="1">
                                    <a:latin typeface="Cambria Math" panose="02040503050406030204" pitchFamily="18" charset="0"/>
                                  </a:rPr>
                                  <m:t>0</m:t>
                                </m:r>
                              </m:sub>
                            </m:sSub>
                            <m:r>
                              <a:rPr lang="en-US" sz="1100" b="0" i="1">
                                <a:latin typeface="Cambria Math" panose="02040503050406030204" pitchFamily="18" charset="0"/>
                              </a:rPr>
                              <m:t>)</m:t>
                            </m:r>
                          </m:den>
                        </m:f>
                      </m:e>
                    </m:d>
                  </m:oMath>
                </m:oMathPara>
              </a14:m>
              <a:endParaRPr lang="en-US" sz="1100"/>
            </a:p>
          </xdr:txBody>
        </xdr:sp>
      </mc:Choice>
      <mc:Fallback xmlns="">
        <xdr:sp macro="" textlink="">
          <xdr:nvSpPr>
            <xdr:cNvPr id="9" name="TextBox 8">
              <a:extLst>
                <a:ext uri="{FF2B5EF4-FFF2-40B4-BE49-F238E27FC236}">
                  <a16:creationId xmlns:a16="http://schemas.microsoft.com/office/drawing/2014/main" id="{363934A6-E8CF-453B-AE9F-DF8C4594162D}"/>
                </a:ext>
              </a:extLst>
            </xdr:cNvPr>
            <xdr:cNvSpPr txBox="1"/>
          </xdr:nvSpPr>
          <xdr:spPr>
            <a:xfrm>
              <a:off x="1920240" y="41308020"/>
              <a:ext cx="186076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𝑣=𝑣_0+(𝑇−𝑇_0 )(((𝑣_1−𝑣_0))/((𝑇_1−𝑇_0)))</a:t>
              </a:r>
              <a:endParaRPr lang="en-US" sz="1100"/>
            </a:p>
          </xdr:txBody>
        </xdr:sp>
      </mc:Fallback>
    </mc:AlternateContent>
    <xdr:clientData/>
  </xdr:oneCellAnchor>
  <xdr:twoCellAnchor editAs="oneCell">
    <xdr:from>
      <xdr:col>2</xdr:col>
      <xdr:colOff>9525</xdr:colOff>
      <xdr:row>0</xdr:row>
      <xdr:rowOff>4137660</xdr:rowOff>
    </xdr:from>
    <xdr:to>
      <xdr:col>4</xdr:col>
      <xdr:colOff>1445089</xdr:colOff>
      <xdr:row>28</xdr:row>
      <xdr:rowOff>18206</xdr:rowOff>
    </xdr:to>
    <xdr:pic>
      <xdr:nvPicPr>
        <xdr:cNvPr id="10" name="Picture 9">
          <a:extLst>
            <a:ext uri="{FF2B5EF4-FFF2-40B4-BE49-F238E27FC236}">
              <a16:creationId xmlns:a16="http://schemas.microsoft.com/office/drawing/2014/main" xmlns="" id="{B5284725-6B9B-4335-A268-B9D80E40E052}"/>
            </a:ext>
          </a:extLst>
        </xdr:cNvPr>
        <xdr:cNvPicPr>
          <a:picLocks noChangeAspect="1"/>
        </xdr:cNvPicPr>
      </xdr:nvPicPr>
      <xdr:blipFill>
        <a:blip xmlns:r="http://schemas.openxmlformats.org/officeDocument/2006/relationships" r:embed="rId1"/>
        <a:stretch>
          <a:fillRect/>
        </a:stretch>
      </xdr:blipFill>
      <xdr:spPr>
        <a:xfrm>
          <a:off x="5366385" y="4137660"/>
          <a:ext cx="6449524" cy="6815246"/>
        </a:xfrm>
        <a:prstGeom prst="rect">
          <a:avLst/>
        </a:prstGeom>
      </xdr:spPr>
    </xdr:pic>
    <xdr:clientData/>
  </xdr:twoCellAnchor>
  <xdr:twoCellAnchor editAs="oneCell">
    <xdr:from>
      <xdr:col>0</xdr:col>
      <xdr:colOff>510540</xdr:colOff>
      <xdr:row>11</xdr:row>
      <xdr:rowOff>152400</xdr:rowOff>
    </xdr:from>
    <xdr:to>
      <xdr:col>1</xdr:col>
      <xdr:colOff>3430905</xdr:colOff>
      <xdr:row>26</xdr:row>
      <xdr:rowOff>93345</xdr:rowOff>
    </xdr:to>
    <xdr:pic>
      <xdr:nvPicPr>
        <xdr:cNvPr id="11" name="Picture 10" descr="http://www.cai.md.chula.ac.th/lesson/lesson4711/images/1poiseuille_law.jpg">
          <a:extLst>
            <a:ext uri="{FF2B5EF4-FFF2-40B4-BE49-F238E27FC236}">
              <a16:creationId xmlns:a16="http://schemas.microsoft.com/office/drawing/2014/main" xmlns="" id="{74E178F8-36D6-44C2-BC44-1E7940B6C08F}"/>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10540" y="3779520"/>
          <a:ext cx="4385310" cy="2684145"/>
        </a:xfrm>
        <a:prstGeom prst="rect">
          <a:avLst/>
        </a:prstGeom>
        <a:noFill/>
        <a:ln w="25400">
          <a:solidFill>
            <a:schemeClr val="tx1"/>
          </a:solidFill>
        </a:ln>
      </xdr:spPr>
    </xdr:pic>
    <xdr:clientData/>
  </xdr:twoCellAnchor>
  <xdr:oneCellAnchor>
    <xdr:from>
      <xdr:col>1</xdr:col>
      <xdr:colOff>1348740</xdr:colOff>
      <xdr:row>49</xdr:row>
      <xdr:rowOff>121920</xdr:rowOff>
    </xdr:from>
    <xdr:ext cx="1067343" cy="36766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xmlns="" id="{5ACF0E05-5BEA-4D8C-BE63-6D7E454AA685}"/>
                </a:ext>
              </a:extLst>
            </xdr:cNvPr>
            <xdr:cNvSpPr txBox="1"/>
          </xdr:nvSpPr>
          <xdr:spPr>
            <a:xfrm>
              <a:off x="2468880" y="1748790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2" name="TextBox 1">
              <a:extLst>
                <a:ext uri="{FF2B5EF4-FFF2-40B4-BE49-F238E27FC236}">
                  <a16:creationId xmlns:a16="http://schemas.microsoft.com/office/drawing/2014/main" id="{5ACF0E05-5BEA-4D8C-BE63-6D7E454AA685}"/>
                </a:ext>
              </a:extLst>
            </xdr:cNvPr>
            <xdr:cNvSpPr txBox="1"/>
          </xdr:nvSpPr>
          <xdr:spPr>
            <a:xfrm>
              <a:off x="2468880" y="1748790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𝑄=((</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oneCellAnchor>
    <xdr:from>
      <xdr:col>1</xdr:col>
      <xdr:colOff>1363980</xdr:colOff>
      <xdr:row>50</xdr:row>
      <xdr:rowOff>129540</xdr:rowOff>
    </xdr:from>
    <xdr:ext cx="1097480" cy="369075"/>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xmlns="" id="{3CE2CF91-6591-4639-9EA2-853AA0AF7703}"/>
                </a:ext>
              </a:extLst>
            </xdr:cNvPr>
            <xdr:cNvSpPr txBox="1"/>
          </xdr:nvSpPr>
          <xdr:spPr>
            <a:xfrm>
              <a:off x="2484120" y="18127980"/>
              <a:ext cx="1097480" cy="369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r>
                          <a:rPr lang="en-US" sz="1100" b="0" i="1">
                            <a:latin typeface="Cambria Math" panose="02040503050406030204" pitchFamily="18" charset="0"/>
                          </a:rPr>
                          <m:t>𝑉</m:t>
                        </m:r>
                      </m:num>
                      <m:den>
                        <m:r>
                          <a:rPr lang="en-US" sz="1100" b="0" i="1">
                            <a:latin typeface="Cambria Math" panose="02040503050406030204" pitchFamily="18" charset="0"/>
                          </a:rPr>
                          <m:t>𝑆</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12" name="TextBox 11">
              <a:extLst>
                <a:ext uri="{FF2B5EF4-FFF2-40B4-BE49-F238E27FC236}">
                  <a16:creationId xmlns:a16="http://schemas.microsoft.com/office/drawing/2014/main" id="{3CE2CF91-6591-4639-9EA2-853AA0AF7703}"/>
                </a:ext>
              </a:extLst>
            </xdr:cNvPr>
            <xdr:cNvSpPr txBox="1"/>
          </xdr:nvSpPr>
          <xdr:spPr>
            <a:xfrm>
              <a:off x="2484120" y="18127980"/>
              <a:ext cx="1097480" cy="369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𝑉/𝑆=((</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oneCellAnchor>
    <xdr:from>
      <xdr:col>1</xdr:col>
      <xdr:colOff>1424940</xdr:colOff>
      <xdr:row>51</xdr:row>
      <xdr:rowOff>129540</xdr:rowOff>
    </xdr:from>
    <xdr:ext cx="1057982" cy="362663"/>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xmlns="" id="{F95365F2-3A79-4DF4-AF75-52D277EE13B2}"/>
                </a:ext>
              </a:extLst>
            </xdr:cNvPr>
            <xdr:cNvSpPr txBox="1"/>
          </xdr:nvSpPr>
          <xdr:spPr>
            <a:xfrm>
              <a:off x="2537460" y="8496300"/>
              <a:ext cx="1057982"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r>
                          <a:rPr lang="en-US" sz="1100" b="0" i="1">
                            <a:latin typeface="Cambria Math" panose="02040503050406030204" pitchFamily="18" charset="0"/>
                          </a:rPr>
                          <m:t>𝑆</m:t>
                        </m:r>
                      </m:num>
                      <m:den>
                        <m:r>
                          <a:rPr lang="en-US" sz="1100" b="0" i="1">
                            <a:latin typeface="Cambria Math" panose="02040503050406030204" pitchFamily="18" charset="0"/>
                          </a:rPr>
                          <m:t>𝑉</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3" name="TextBox 12">
              <a:extLst>
                <a:ext uri="{FF2B5EF4-FFF2-40B4-BE49-F238E27FC236}">
                  <a16:creationId xmlns:a16="http://schemas.microsoft.com/office/drawing/2014/main" id="{F95365F2-3A79-4DF4-AF75-52D277EE13B2}"/>
                </a:ext>
              </a:extLst>
            </xdr:cNvPr>
            <xdr:cNvSpPr txBox="1"/>
          </xdr:nvSpPr>
          <xdr:spPr>
            <a:xfrm>
              <a:off x="2537460" y="8496300"/>
              <a:ext cx="1057982"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(∆𝑃)(𝑟^4)(𝜋)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1402080</xdr:colOff>
      <xdr:row>52</xdr:row>
      <xdr:rowOff>121920</xdr:rowOff>
    </xdr:from>
    <xdr:ext cx="1088183" cy="358560"/>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xmlns="" id="{2AF3B80A-CA52-4D26-B4FB-64EFCCDDB221}"/>
                </a:ext>
              </a:extLst>
            </xdr:cNvPr>
            <xdr:cNvSpPr txBox="1"/>
          </xdr:nvSpPr>
          <xdr:spPr>
            <a:xfrm>
              <a:off x="2514600" y="9121140"/>
              <a:ext cx="1088183"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4" name="TextBox 13">
              <a:extLst>
                <a:ext uri="{FF2B5EF4-FFF2-40B4-BE49-F238E27FC236}">
                  <a16:creationId xmlns:a16="http://schemas.microsoft.com/office/drawing/2014/main" id="{2AF3B80A-CA52-4D26-B4FB-64EFCCDDB221}"/>
                </a:ext>
              </a:extLst>
            </xdr:cNvPr>
            <xdr:cNvSpPr txBox="1"/>
          </xdr:nvSpPr>
          <xdr:spPr>
            <a:xfrm>
              <a:off x="2514600" y="9121140"/>
              <a:ext cx="1088183"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(∆𝑃)(𝑟^4)(𝜋)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144780</xdr:colOff>
      <xdr:row>60</xdr:row>
      <xdr:rowOff>167640</xdr:rowOff>
    </xdr:from>
    <xdr:ext cx="7131824" cy="352469"/>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xmlns="" id="{4FDFB29D-44CE-4C6F-88F8-FD8C6B53BFCD}"/>
                </a:ext>
              </a:extLst>
            </xdr:cNvPr>
            <xdr:cNvSpPr txBox="1"/>
          </xdr:nvSpPr>
          <xdr:spPr>
            <a:xfrm>
              <a:off x="1257300" y="14226540"/>
              <a:ext cx="7131824" cy="352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𝑇𝑖𝑚𝑒</m:t>
                    </m:r>
                    <m:r>
                      <a:rPr lang="en-US" sz="1100" b="0" i="1">
                        <a:latin typeface="Cambria Math" panose="02040503050406030204" pitchFamily="18" charset="0"/>
                      </a:rPr>
                      <m:t> </m:t>
                    </m:r>
                    <m:r>
                      <a:rPr lang="en-US" sz="1100" b="0" i="1">
                        <a:latin typeface="Cambria Math" panose="02040503050406030204" pitchFamily="18" charset="0"/>
                      </a:rPr>
                      <m:t>𝑅𝑒𝑠𝑝𝑜𝑛𝑠𝑒</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𝐸𝑞𝑢𝑖𝑣𝑎𝑙𝑒𝑛𝑡</m:t>
                        </m:r>
                        <m:r>
                          <a:rPr lang="en-US" sz="1100" b="0" i="1">
                            <a:latin typeface="Cambria Math" panose="02040503050406030204" pitchFamily="18" charset="0"/>
                          </a:rPr>
                          <m:t> </m:t>
                        </m:r>
                        <m:r>
                          <a:rPr lang="en-US" sz="1100" b="0" i="1">
                            <a:latin typeface="Cambria Math" panose="02040503050406030204" pitchFamily="18" charset="0"/>
                          </a:rPr>
                          <m:t>𝐹𝑖𝑙𝑙</m:t>
                        </m:r>
                        <m:r>
                          <a:rPr lang="en-US" sz="1100" b="0" i="1">
                            <a:latin typeface="Cambria Math" panose="02040503050406030204" pitchFamily="18" charset="0"/>
                          </a:rPr>
                          <m:t> </m:t>
                        </m:r>
                        <m:r>
                          <a:rPr lang="en-US" sz="1100" b="0" i="1">
                            <a:latin typeface="Cambria Math" panose="02040503050406030204" pitchFamily="18" charset="0"/>
                          </a:rPr>
                          <m:t>𝐹𝑙𝑢𝑖𝑑</m:t>
                        </m:r>
                        <m:r>
                          <a:rPr lang="en-US" sz="1100" b="0" i="1">
                            <a:latin typeface="Cambria Math" panose="02040503050406030204" pitchFamily="18" charset="0"/>
                          </a:rPr>
                          <m:t> </m:t>
                        </m:r>
                        <m:r>
                          <a:rPr lang="en-US" sz="1100" b="0" i="1">
                            <a:latin typeface="Cambria Math" panose="02040503050406030204" pitchFamily="18" charset="0"/>
                          </a:rPr>
                          <m:t>𝐷𝑒𝑛𝑠𝑖𝑡𝑦</m:t>
                        </m:r>
                        <m:r>
                          <a:rPr lang="en-US" sz="1100" b="0" i="1">
                            <a:latin typeface="Cambria Math" panose="02040503050406030204" pitchFamily="18" charset="0"/>
                          </a:rPr>
                          <m:t>)(</m:t>
                        </m:r>
                        <m:r>
                          <a:rPr lang="en-US" sz="1100" b="0" i="1">
                            <a:latin typeface="Cambria Math" panose="02040503050406030204" pitchFamily="18" charset="0"/>
                          </a:rPr>
                          <m:t>𝐸𝑞𝑢𝑖𝑣𝑎𝑙𝑒𝑛𝑡</m:t>
                        </m:r>
                        <m:r>
                          <a:rPr lang="en-US" sz="1100" b="0" i="1">
                            <a:latin typeface="Cambria Math" panose="02040503050406030204" pitchFamily="18" charset="0"/>
                          </a:rPr>
                          <m:t> </m:t>
                        </m:r>
                        <m:r>
                          <a:rPr lang="en-US" sz="1100" b="0" i="1">
                            <a:latin typeface="Cambria Math" panose="02040503050406030204" pitchFamily="18" charset="0"/>
                          </a:rPr>
                          <m:t>𝑉𝑖𝑠𝑐𝑜𝑠𝑖𝑡𝑦</m:t>
                        </m:r>
                        <m:r>
                          <a:rPr lang="en-US" sz="1100" b="0" i="1">
                            <a:latin typeface="Cambria Math" panose="02040503050406030204" pitchFamily="18" charset="0"/>
                          </a:rPr>
                          <m:t>)(</m:t>
                        </m:r>
                        <m:r>
                          <a:rPr lang="en-US" sz="1100" b="0" i="1">
                            <a:latin typeface="Cambria Math" panose="02040503050406030204" pitchFamily="18" charset="0"/>
                          </a:rPr>
                          <m:t>𝑇𝑜𝑡𝑎𝑙</m:t>
                        </m:r>
                        <m:r>
                          <a:rPr lang="en-US" sz="1100" b="0" i="1">
                            <a:latin typeface="Cambria Math" panose="02040503050406030204" pitchFamily="18" charset="0"/>
                          </a:rPr>
                          <m:t> </m:t>
                        </m:r>
                        <m:r>
                          <a:rPr lang="en-US" sz="1100" b="0" i="1">
                            <a:latin typeface="Cambria Math" panose="02040503050406030204" pitchFamily="18" charset="0"/>
                          </a:rPr>
                          <m:t>𝐶𝑎𝑝𝑖𝑙𝑙𝑎𝑟𝑦</m:t>
                        </m:r>
                        <m:r>
                          <a:rPr lang="en-US" sz="1100" b="0" i="1">
                            <a:latin typeface="Cambria Math" panose="02040503050406030204" pitchFamily="18" charset="0"/>
                          </a:rPr>
                          <m:t> </m:t>
                        </m:r>
                        <m:r>
                          <a:rPr lang="en-US" sz="1100" b="0" i="1">
                            <a:latin typeface="Cambria Math" panose="02040503050406030204" pitchFamily="18" charset="0"/>
                          </a:rPr>
                          <m:t>𝐿𝑒𝑛𝑔𝑡h</m:t>
                        </m:r>
                        <m:r>
                          <a:rPr lang="en-US" sz="1100" b="0" i="1">
                            <a:solidFill>
                              <a:schemeClr val="tx1"/>
                            </a:solidFill>
                            <a:effectLst/>
                            <a:latin typeface="Cambria Math" panose="02040503050406030204" pitchFamily="18" charset="0"/>
                            <a:ea typeface="+mn-ea"/>
                            <a:cs typeface="+mn-cs"/>
                          </a:rPr>
                          <m:t>)</m:t>
                        </m:r>
                      </m:num>
                      <m:den>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𝐶𝑎𝑝𝑖𝑙𝑙𝑎𝑟𝑦</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𝐷𝑖𝑎𝑚𝑒𝑡𝑒𝑟</m:t>
                            </m:r>
                          </m:e>
                          <m:sup>
                            <m:r>
                              <a:rPr lang="en-US" sz="1100" b="0" i="1">
                                <a:solidFill>
                                  <a:schemeClr val="tx1"/>
                                </a:solidFill>
                                <a:effectLst/>
                                <a:latin typeface="Cambria Math" panose="02040503050406030204" pitchFamily="18" charset="0"/>
                                <a:ea typeface="+mn-ea"/>
                                <a:cs typeface="+mn-cs"/>
                              </a:rPr>
                              <m:t>4</m:t>
                            </m:r>
                          </m:sup>
                        </m:sSup>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r>
                          <a:rPr lang="en-US" sz="1100" b="0" i="1">
                            <a:solidFill>
                              <a:schemeClr val="tx1"/>
                            </a:solidFill>
                            <a:effectLst/>
                            <a:latin typeface="Cambria Math" panose="02040503050406030204" pitchFamily="18" charset="0"/>
                            <a:ea typeface="+mn-ea"/>
                            <a:cs typeface="+mn-cs"/>
                          </a:rPr>
                          <m:t>)</m:t>
                        </m:r>
                      </m:den>
                    </m:f>
                    <m:r>
                      <a:rPr lang="en-US" sz="1100" b="0" i="1">
                        <a:latin typeface="Cambria Math" panose="02040503050406030204" pitchFamily="18" charset="0"/>
                      </a:rPr>
                      <m:t>+</m:t>
                    </m:r>
                    <m:r>
                      <a:rPr lang="en-US" sz="1100" b="0" i="1">
                        <a:latin typeface="Cambria Math" panose="02040503050406030204" pitchFamily="18" charset="0"/>
                      </a:rPr>
                      <m:t>𝐷𝑎𝑚𝑝𝑖𝑛𝑔</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4FDFB29D-44CE-4C6F-88F8-FD8C6B53BFCD}"/>
                </a:ext>
              </a:extLst>
            </xdr:cNvPr>
            <xdr:cNvSpPr txBox="1"/>
          </xdr:nvSpPr>
          <xdr:spPr>
            <a:xfrm>
              <a:off x="1257300" y="14226540"/>
              <a:ext cx="7131824" cy="352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𝑇𝑖𝑚𝑒 𝑅𝑒𝑠𝑝𝑜𝑛𝑠𝑒=(128(𝐸𝑞𝑢𝑖𝑣𝑎𝑙𝑒𝑛𝑡 𝐹𝑖𝑙𝑙 𝐹𝑙𝑢𝑖𝑑 𝐷𝑒𝑛𝑠𝑖𝑡𝑦)(𝐸𝑞𝑢𝑖𝑣𝑎𝑙𝑒𝑛𝑡 𝑉𝑖𝑠𝑐𝑜𝑠𝑖𝑡𝑦)(𝑇𝑜𝑡𝑎𝑙 𝐶𝑎𝑝𝑖𝑙𝑙𝑎𝑟𝑦 𝐿𝑒𝑛𝑔𝑡ℎ</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〖(𝐶𝑎𝑝𝑖𝑙𝑙𝑎𝑟𝑦 𝐷𝑖𝑎𝑚𝑒𝑡𝑒𝑟〗^4)(𝐶𝑜𝑝𝑙𝑎𝑛𝑎𝑟 𝑆𝑒𝑛𝑠𝑜𝑟 𝑅𝑎𝑛𝑔𝑒))</a:t>
              </a:r>
              <a:r>
                <a:rPr lang="en-US" sz="1100" b="0" i="0">
                  <a:latin typeface="Cambria Math" panose="02040503050406030204" pitchFamily="18" charset="0"/>
                </a:rPr>
                <a:t>+𝐷𝑎𝑚𝑝𝑖𝑛𝑔</a:t>
              </a:r>
              <a:endParaRPr lang="en-US" sz="1100"/>
            </a:p>
          </xdr:txBody>
        </xdr:sp>
      </mc:Fallback>
    </mc:AlternateContent>
    <xdr:clientData/>
  </xdr:oneCellAnchor>
  <xdr:oneCellAnchor>
    <xdr:from>
      <xdr:col>1</xdr:col>
      <xdr:colOff>2072640</xdr:colOff>
      <xdr:row>33</xdr:row>
      <xdr:rowOff>83820</xdr:rowOff>
    </xdr:from>
    <xdr:ext cx="109965"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xmlns="" id="{535977E3-A82A-43AB-87AF-BD5F40DD92C6}"/>
                </a:ext>
              </a:extLst>
            </xdr:cNvPr>
            <xdr:cNvSpPr txBox="1"/>
          </xdr:nvSpPr>
          <xdr:spPr>
            <a:xfrm>
              <a:off x="3185160" y="12710160"/>
              <a:ext cx="1099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𝜂</m:t>
                    </m:r>
                  </m:oMath>
                </m:oMathPara>
              </a14:m>
              <a:endParaRPr lang="en-US" sz="1100"/>
            </a:p>
          </xdr:txBody>
        </xdr:sp>
      </mc:Choice>
      <mc:Fallback xmlns="">
        <xdr:sp macro="" textlink="">
          <xdr:nvSpPr>
            <xdr:cNvPr id="5" name="TextBox 4">
              <a:extLst>
                <a:ext uri="{FF2B5EF4-FFF2-40B4-BE49-F238E27FC236}">
                  <a16:creationId xmlns:a16="http://schemas.microsoft.com/office/drawing/2014/main" id="{535977E3-A82A-43AB-87AF-BD5F40DD92C6}"/>
                </a:ext>
              </a:extLst>
            </xdr:cNvPr>
            <xdr:cNvSpPr txBox="1"/>
          </xdr:nvSpPr>
          <xdr:spPr>
            <a:xfrm>
              <a:off x="3185160" y="12710160"/>
              <a:ext cx="1099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i="0">
                  <a:latin typeface="Cambria Math" panose="02040503050406030204" pitchFamily="18" charset="0"/>
                  <a:ea typeface="Cambria Math" panose="02040503050406030204" pitchFamily="18" charset="0"/>
                </a:rPr>
                <a:t>𝜂</a:t>
              </a:r>
              <a:endParaRPr lang="en-US" sz="1100"/>
            </a:p>
          </xdr:txBody>
        </xdr:sp>
      </mc:Fallback>
    </mc:AlternateContent>
    <xdr:clientData/>
  </xdr:oneCellAnchor>
  <xdr:oneCellAnchor>
    <xdr:from>
      <xdr:col>1</xdr:col>
      <xdr:colOff>2228850</xdr:colOff>
      <xdr:row>46</xdr:row>
      <xdr:rowOff>24765</xdr:rowOff>
    </xdr:from>
    <xdr:ext cx="463973" cy="366549"/>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xmlns="" id="{727DBE5A-AE84-4C77-8BA6-A4A8BE0CD6AB}"/>
                </a:ext>
              </a:extLst>
            </xdr:cNvPr>
            <xdr:cNvSpPr txBox="1"/>
          </xdr:nvSpPr>
          <xdr:spPr>
            <a:xfrm>
              <a:off x="3348990" y="17223105"/>
              <a:ext cx="463973" cy="366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m:rPr>
                        <m:sty m:val="p"/>
                      </m:rPr>
                      <a:rPr lang="el-GR" sz="1100" i="1">
                        <a:latin typeface="Cambria Math" panose="02040503050406030204" pitchFamily="18" charset="0"/>
                        <a:ea typeface="Cambria Math" panose="02040503050406030204" pitchFamily="18" charset="0"/>
                      </a:rPr>
                      <m:t>Λ</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64</m:t>
                        </m:r>
                      </m:num>
                      <m:den>
                        <m:r>
                          <a:rPr lang="en-US" sz="1100" b="0" i="1">
                            <a:latin typeface="Cambria Math" panose="02040503050406030204" pitchFamily="18" charset="0"/>
                            <a:ea typeface="Cambria Math" panose="02040503050406030204" pitchFamily="18" charset="0"/>
                          </a:rPr>
                          <m:t>𝑅𝑒</m:t>
                        </m:r>
                      </m:den>
                    </m:f>
                  </m:oMath>
                </m:oMathPara>
              </a14:m>
              <a:endParaRPr lang="en-US" sz="1100"/>
            </a:p>
          </xdr:txBody>
        </xdr:sp>
      </mc:Choice>
      <mc:Fallback xmlns="">
        <xdr:sp macro="" textlink="">
          <xdr:nvSpPr>
            <xdr:cNvPr id="18" name="TextBox 17">
              <a:extLst>
                <a:ext uri="{FF2B5EF4-FFF2-40B4-BE49-F238E27FC236}">
                  <a16:creationId xmlns:a16="http://schemas.microsoft.com/office/drawing/2014/main" id="{727DBE5A-AE84-4C77-8BA6-A4A8BE0CD6AB}"/>
                </a:ext>
              </a:extLst>
            </xdr:cNvPr>
            <xdr:cNvSpPr txBox="1"/>
          </xdr:nvSpPr>
          <xdr:spPr>
            <a:xfrm>
              <a:off x="3348990" y="17223105"/>
              <a:ext cx="463973" cy="366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l-GR" sz="1100" i="0">
                  <a:latin typeface="Cambria Math" panose="02040503050406030204" pitchFamily="18" charset="0"/>
                  <a:ea typeface="Cambria Math" panose="02040503050406030204" pitchFamily="18" charset="0"/>
                </a:rPr>
                <a:t>Λ</a:t>
              </a:r>
              <a:r>
                <a:rPr lang="en-US" sz="1100" b="0" i="0">
                  <a:latin typeface="Cambria Math" panose="02040503050406030204" pitchFamily="18" charset="0"/>
                  <a:ea typeface="Cambria Math" panose="02040503050406030204" pitchFamily="18" charset="0"/>
                </a:rPr>
                <a:t>=64/𝑅𝑒</a:t>
              </a:r>
              <a:endParaRPr lang="en-US" sz="1100"/>
            </a:p>
          </xdr:txBody>
        </xdr:sp>
      </mc:Fallback>
    </mc:AlternateContent>
    <xdr:clientData/>
  </xdr:oneCellAnchor>
  <xdr:oneCellAnchor>
    <xdr:from>
      <xdr:col>1</xdr:col>
      <xdr:colOff>1386840</xdr:colOff>
      <xdr:row>53</xdr:row>
      <xdr:rowOff>38100</xdr:rowOff>
    </xdr:from>
    <xdr:ext cx="1314398" cy="632096"/>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xmlns="" id="{610CE850-30C8-4130-9541-CA8E82FF88D4}"/>
                </a:ext>
              </a:extLst>
            </xdr:cNvPr>
            <xdr:cNvSpPr txBox="1"/>
          </xdr:nvSpPr>
          <xdr:spPr>
            <a:xfrm>
              <a:off x="2499360" y="9669780"/>
              <a:ext cx="1314398" cy="632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𝐷</m:t>
                                        </m:r>
                                      </m:num>
                                      <m:den>
                                        <m:r>
                                          <a:rPr lang="en-US" sz="1100" b="0" i="1">
                                            <a:solidFill>
                                              <a:schemeClr val="tx1"/>
                                            </a:solidFill>
                                            <a:effectLst/>
                                            <a:latin typeface="Cambria Math" panose="02040503050406030204" pitchFamily="18" charset="0"/>
                                            <a:ea typeface="+mn-ea"/>
                                            <a:cs typeface="+mn-cs"/>
                                          </a:rPr>
                                          <m:t>2</m:t>
                                        </m:r>
                                      </m:den>
                                    </m:f>
                                  </m:e>
                                </m:d>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19" name="TextBox 18">
              <a:extLst>
                <a:ext uri="{FF2B5EF4-FFF2-40B4-BE49-F238E27FC236}">
                  <a16:creationId xmlns:a16="http://schemas.microsoft.com/office/drawing/2014/main" id="{610CE850-30C8-4130-9541-CA8E82FF88D4}"/>
                </a:ext>
              </a:extLst>
            </xdr:cNvPr>
            <xdr:cNvSpPr txBox="1"/>
          </xdr:nvSpPr>
          <xdr:spPr>
            <a:xfrm>
              <a:off x="2499360" y="9669780"/>
              <a:ext cx="1314398" cy="632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)((𝐷/2)^4 )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1348740</xdr:colOff>
      <xdr:row>54</xdr:row>
      <xdr:rowOff>45720</xdr:rowOff>
    </xdr:from>
    <xdr:ext cx="1142429" cy="503792"/>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xmlns="" id="{89FE1BBA-7CE1-4405-BA6F-F62D992E4DAE}"/>
                </a:ext>
              </a:extLst>
            </xdr:cNvPr>
            <xdr:cNvSpPr txBox="1"/>
          </xdr:nvSpPr>
          <xdr:spPr>
            <a:xfrm>
              <a:off x="2461260" y="10309860"/>
              <a:ext cx="1142429" cy="503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r>
                          <a:rPr lang="en-US" sz="1100" b="0" i="1">
                            <a:solidFill>
                              <a:schemeClr val="tx1"/>
                            </a:solidFill>
                            <a:effectLst/>
                            <a:latin typeface="Cambria Math" panose="02040503050406030204" pitchFamily="18" charset="0"/>
                            <a:ea typeface="+mn-ea"/>
                            <a:cs typeface="+mn-cs"/>
                          </a:rPr>
                          <m:t>(8)</m:t>
                        </m:r>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num>
                              <m:den>
                                <m:r>
                                  <a:rPr lang="en-US" sz="1100" b="0" i="1">
                                    <a:solidFill>
                                      <a:schemeClr val="tx1"/>
                                    </a:solidFill>
                                    <a:effectLst/>
                                    <a:latin typeface="Cambria Math" panose="02040503050406030204" pitchFamily="18" charset="0"/>
                                    <a:ea typeface="+mn-ea"/>
                                    <a:cs typeface="+mn-cs"/>
                                  </a:rPr>
                                  <m:t>16</m:t>
                                </m:r>
                              </m:den>
                            </m:f>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0" name="TextBox 19">
              <a:extLst>
                <a:ext uri="{FF2B5EF4-FFF2-40B4-BE49-F238E27FC236}">
                  <a16:creationId xmlns:a16="http://schemas.microsoft.com/office/drawing/2014/main" id="{89FE1BBA-7CE1-4405-BA6F-F62D992E4DAE}"/>
                </a:ext>
              </a:extLst>
            </xdr:cNvPr>
            <xdr:cNvSpPr txBox="1"/>
          </xdr:nvSpPr>
          <xdr:spPr>
            <a:xfrm>
              <a:off x="2461260" y="10309860"/>
              <a:ext cx="1142429" cy="503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𝑆=((𝑉)</a:t>
              </a:r>
              <a:r>
                <a:rPr lang="en-US" sz="1100" b="0" i="0">
                  <a:solidFill>
                    <a:schemeClr val="tx1"/>
                  </a:solidFill>
                  <a:effectLst/>
                  <a:latin typeface="+mn-lt"/>
                  <a:ea typeface="+mn-ea"/>
                  <a:cs typeface="+mn-cs"/>
                </a:rPr>
                <a:t>(𝜂)(𝐿)(8)</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)(𝐷^4/16)</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1333500</xdr:colOff>
      <xdr:row>55</xdr:row>
      <xdr:rowOff>30480</xdr:rowOff>
    </xdr:from>
    <xdr:ext cx="1244379" cy="35856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xmlns="" id="{F66F74D5-9DF4-4B2D-B785-8024F00FAE07}"/>
                </a:ext>
              </a:extLst>
            </xdr:cNvPr>
            <xdr:cNvSpPr txBox="1"/>
          </xdr:nvSpPr>
          <xdr:spPr>
            <a:xfrm>
              <a:off x="2446020" y="1092708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1" name="TextBox 20">
              <a:extLst>
                <a:ext uri="{FF2B5EF4-FFF2-40B4-BE49-F238E27FC236}">
                  <a16:creationId xmlns:a16="http://schemas.microsoft.com/office/drawing/2014/main" id="{F66F74D5-9DF4-4B2D-B785-8024F00FAE07}"/>
                </a:ext>
              </a:extLst>
            </xdr:cNvPr>
            <xdr:cNvSpPr txBox="1"/>
          </xdr:nvSpPr>
          <xdr:spPr>
            <a:xfrm>
              <a:off x="2446020" y="1092708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1386840</xdr:colOff>
      <xdr:row>56</xdr:row>
      <xdr:rowOff>91440</xdr:rowOff>
    </xdr:from>
    <xdr:ext cx="1244379" cy="358560"/>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xmlns="" id="{70F66830-1B51-4219-BBA0-DA0FEDBB158B}"/>
                </a:ext>
              </a:extLst>
            </xdr:cNvPr>
            <xdr:cNvSpPr txBox="1"/>
          </xdr:nvSpPr>
          <xdr:spPr>
            <a:xfrm>
              <a:off x="2499360" y="1162050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𝑃</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2" name="TextBox 21">
              <a:extLst>
                <a:ext uri="{FF2B5EF4-FFF2-40B4-BE49-F238E27FC236}">
                  <a16:creationId xmlns:a16="http://schemas.microsoft.com/office/drawing/2014/main" id="{70F66830-1B51-4219-BBA0-DA0FEDBB158B}"/>
                </a:ext>
              </a:extLst>
            </xdr:cNvPr>
            <xdr:cNvSpPr txBox="1"/>
          </xdr:nvSpPr>
          <xdr:spPr>
            <a:xfrm>
              <a:off x="2499360" y="11620500"/>
              <a:ext cx="1244379"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mn-lt"/>
                  <a:ea typeface="+mn-ea"/>
                  <a:cs typeface="+mn-cs"/>
                </a:rPr>
                <a:t>∆𝑃</a:t>
              </a:r>
              <a:r>
                <a:rPr lang="en-US" sz="1100" b="0" i="0">
                  <a:solidFill>
                    <a:schemeClr val="tx1"/>
                  </a:solidFill>
                  <a:effectLst/>
                  <a:latin typeface="Cambria Math" panose="02040503050406030204" pitchFamily="18" charset="0"/>
                  <a:ea typeface="+mn-ea"/>
                  <a:cs typeface="+mn-cs"/>
                </a:rPr>
                <a:t>)(𝐷^4 )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716280</xdr:colOff>
      <xdr:row>57</xdr:row>
      <xdr:rowOff>91440</xdr:rowOff>
    </xdr:from>
    <xdr:ext cx="2992934" cy="358560"/>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xmlns="" id="{E3B8422A-87C5-49F1-8FF9-8948D933845E}"/>
                </a:ext>
              </a:extLst>
            </xdr:cNvPr>
            <xdr:cNvSpPr txBox="1"/>
          </xdr:nvSpPr>
          <xdr:spPr>
            <a:xfrm>
              <a:off x="1828800" y="12252960"/>
              <a:ext cx="2992934"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latin typeface="Cambria Math" panose="02040503050406030204" pitchFamily="18" charset="0"/>
                          </a:rPr>
                          <m:t>𝑉</m:t>
                        </m:r>
                        <m:r>
                          <a:rPr lang="en-US" sz="11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𝑉𝑜𝑙𝑢𝑚𝑒</m:t>
                        </m:r>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4" name="TextBox 23">
              <a:extLst>
                <a:ext uri="{FF2B5EF4-FFF2-40B4-BE49-F238E27FC236}">
                  <a16:creationId xmlns:a16="http://schemas.microsoft.com/office/drawing/2014/main" id="{E3B8422A-87C5-49F1-8FF9-8948D933845E}"/>
                </a:ext>
              </a:extLst>
            </xdr:cNvPr>
            <xdr:cNvSpPr txBox="1"/>
          </xdr:nvSpPr>
          <xdr:spPr>
            <a:xfrm>
              <a:off x="1828800" y="12252960"/>
              <a:ext cx="2992934"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𝑆=((128)(𝑉)</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𝑅𝑎𝑛𝑔𝑒)(𝑉𝑜𝑙𝑢𝑚𝑒)(𝐷^4 )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861060</xdr:colOff>
      <xdr:row>58</xdr:row>
      <xdr:rowOff>106680</xdr:rowOff>
    </xdr:from>
    <xdr:ext cx="2454262" cy="358560"/>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xmlns="" id="{FF0693E9-82AE-4AEC-9F5C-0DA36BD50D9C}"/>
                </a:ext>
              </a:extLst>
            </xdr:cNvPr>
            <xdr:cNvSpPr txBox="1"/>
          </xdr:nvSpPr>
          <xdr:spPr>
            <a:xfrm>
              <a:off x="1973580" y="12900660"/>
              <a:ext cx="2454262"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𝜂</m:t>
                            </m:r>
                          </m:e>
                        </m:d>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5" name="TextBox 24">
              <a:extLst>
                <a:ext uri="{FF2B5EF4-FFF2-40B4-BE49-F238E27FC236}">
                  <a16:creationId xmlns:a16="http://schemas.microsoft.com/office/drawing/2014/main" id="{FF0693E9-82AE-4AEC-9F5C-0DA36BD50D9C}"/>
                </a:ext>
              </a:extLst>
            </xdr:cNvPr>
            <xdr:cNvSpPr txBox="1"/>
          </xdr:nvSpPr>
          <xdr:spPr>
            <a:xfrm>
              <a:off x="1973580" y="12900660"/>
              <a:ext cx="2454262" cy="358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a:t>
              </a:r>
              <a:r>
                <a:rPr lang="en-US" sz="1100" b="0" i="0">
                  <a:solidFill>
                    <a:schemeClr val="tx1"/>
                  </a:solidFill>
                  <a:effectLst/>
                  <a:latin typeface="+mn-lt"/>
                  <a:ea typeface="+mn-ea"/>
                  <a:cs typeface="+mn-cs"/>
                </a:rPr>
                <a:t>(𝜂)(𝐿)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838200</xdr:colOff>
      <xdr:row>59</xdr:row>
      <xdr:rowOff>129540</xdr:rowOff>
    </xdr:from>
    <xdr:ext cx="2395720" cy="362663"/>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xmlns="" id="{BFB66FF7-AA6E-4061-9836-705C32B45C49}"/>
                </a:ext>
              </a:extLst>
            </xdr:cNvPr>
            <xdr:cNvSpPr txBox="1"/>
          </xdr:nvSpPr>
          <xdr:spPr>
            <a:xfrm>
              <a:off x="1950720" y="13555980"/>
              <a:ext cx="2395720"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Cambria Math" panose="02040503050406030204" pitchFamily="18" charset="0"/>
                                <a:cs typeface="+mn-cs"/>
                              </a:rPr>
                              <m:t>𝜈</m:t>
                            </m:r>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Cambria Math" panose="02040503050406030204" pitchFamily="18" charset="0"/>
                            <a:cs typeface="+mn-cs"/>
                          </a:rPr>
                          <m:t>𝜚</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27" name="TextBox 26">
              <a:extLst>
                <a:ext uri="{FF2B5EF4-FFF2-40B4-BE49-F238E27FC236}">
                  <a16:creationId xmlns:a16="http://schemas.microsoft.com/office/drawing/2014/main" id="{BFB66FF7-AA6E-4061-9836-705C32B45C49}"/>
                </a:ext>
              </a:extLst>
            </xdr:cNvPr>
            <xdr:cNvSpPr txBox="1"/>
          </xdr:nvSpPr>
          <xdr:spPr>
            <a:xfrm>
              <a:off x="1950720" y="13555980"/>
              <a:ext cx="2395720"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𝑆=((128)</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𝜈</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panose="02040503050406030204" pitchFamily="18" charset="0"/>
                  <a:ea typeface="Cambria Math" panose="02040503050406030204" pitchFamily="18" charset="0"/>
                  <a:cs typeface="+mn-cs"/>
                </a:rPr>
                <a:t>𝜚)</a:t>
              </a:r>
              <a:r>
                <a:rPr lang="en-US" sz="1100" b="0" i="0">
                  <a:solidFill>
                    <a:schemeClr val="tx1"/>
                  </a:solidFill>
                  <a:effectLst/>
                  <a:latin typeface="+mn-lt"/>
                  <a:ea typeface="+mn-ea"/>
                  <a:cs typeface="+mn-cs"/>
                </a:rPr>
                <a:t>(𝐿)</a:t>
              </a:r>
              <a:r>
                <a:rPr lang="en-US" sz="1100" b="0" i="0">
                  <a:solidFill>
                    <a:schemeClr val="tx1"/>
                  </a:solidFill>
                  <a:effectLst/>
                  <a:latin typeface="Cambria Math" panose="02040503050406030204" pitchFamily="18" charset="0"/>
                  <a:ea typeface="+mn-ea"/>
                  <a:cs typeface="+mn-cs"/>
                </a:rPr>
                <a:t>)/((𝐶𝑜𝑝𝑙𝑎𝑛𝑎𝑟 𝑆𝑒𝑛𝑠𝑜𝑟 𝑅𝑎𝑛𝑔𝑒)(𝐷^4 )</a:t>
              </a:r>
              <a:r>
                <a:rPr lang="en-US" sz="1100" b="0" i="0">
                  <a:solidFill>
                    <a:schemeClr val="tx1"/>
                  </a:solidFill>
                  <a:effectLst/>
                  <a:latin typeface="+mn-lt"/>
                  <a:ea typeface="+mn-ea"/>
                  <a:cs typeface="+mn-cs"/>
                </a:rPr>
                <a:t>(𝜋)</a:t>
              </a:r>
              <a:r>
                <a:rPr lang="en-US" sz="1100" b="0" i="0">
                  <a:solidFill>
                    <a:schemeClr val="tx1"/>
                  </a:solidFill>
                  <a:effectLst/>
                  <a:latin typeface="Cambria Math" panose="02040503050406030204" pitchFamily="18" charset="0"/>
                  <a:ea typeface="+mn-ea"/>
                  <a:cs typeface="+mn-cs"/>
                </a:rPr>
                <a:t>)</a:t>
              </a:r>
              <a:endParaRPr lang="en-US" sz="1100"/>
            </a:p>
          </xdr:txBody>
        </xdr:sp>
      </mc:Fallback>
    </mc:AlternateContent>
    <xdr:clientData/>
  </xdr:oneCellAnchor>
  <xdr:oneCellAnchor>
    <xdr:from>
      <xdr:col>1</xdr:col>
      <xdr:colOff>1516380</xdr:colOff>
      <xdr:row>31</xdr:row>
      <xdr:rowOff>7620</xdr:rowOff>
    </xdr:from>
    <xdr:ext cx="1067343" cy="367665"/>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xmlns="" id="{0A699CD7-C805-41AF-A5D9-CC5588D0486B}"/>
                </a:ext>
              </a:extLst>
            </xdr:cNvPr>
            <xdr:cNvSpPr txBox="1"/>
          </xdr:nvSpPr>
          <xdr:spPr>
            <a:xfrm>
              <a:off x="2628900" y="1149096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𝑃</m:t>
                        </m:r>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𝑟</m:t>
                            </m:r>
                          </m:e>
                          <m:sup>
                            <m:r>
                              <a:rPr lang="en-US" sz="1100" b="0" i="1">
                                <a:latin typeface="Cambria Math" panose="02040503050406030204" pitchFamily="18" charset="0"/>
                                <a:ea typeface="Cambria Math" panose="02040503050406030204" pitchFamily="18" charset="0"/>
                              </a:rPr>
                              <m:t>4</m:t>
                            </m:r>
                          </m:sup>
                        </m:sSup>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𝜋</m:t>
                        </m:r>
                        <m:r>
                          <a:rPr lang="en-US" sz="1100" b="0" i="1">
                            <a:latin typeface="Cambria Math" panose="02040503050406030204" pitchFamily="18" charset="0"/>
                            <a:ea typeface="Cambria Math" panose="02040503050406030204" pitchFamily="18" charset="0"/>
                          </a:rPr>
                          <m:t>)</m:t>
                        </m:r>
                      </m:num>
                      <m:den>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𝜂</m:t>
                            </m:r>
                          </m:e>
                        </m:d>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𝐿</m:t>
                            </m:r>
                          </m:e>
                        </m:d>
                        <m:r>
                          <a:rPr lang="en-US" sz="1100" b="0" i="1">
                            <a:latin typeface="Cambria Math" panose="02040503050406030204" pitchFamily="18" charset="0"/>
                            <a:ea typeface="Cambria Math" panose="02040503050406030204" pitchFamily="18" charset="0"/>
                          </a:rPr>
                          <m:t>(8)</m:t>
                        </m:r>
                      </m:den>
                    </m:f>
                  </m:oMath>
                </m:oMathPara>
              </a14:m>
              <a:endParaRPr lang="en-US" sz="1100"/>
            </a:p>
          </xdr:txBody>
        </xdr:sp>
      </mc:Choice>
      <mc:Fallback xmlns="">
        <xdr:sp macro="" textlink="">
          <xdr:nvSpPr>
            <xdr:cNvPr id="34" name="TextBox 33">
              <a:extLst>
                <a:ext uri="{FF2B5EF4-FFF2-40B4-BE49-F238E27FC236}">
                  <a16:creationId xmlns:a16="http://schemas.microsoft.com/office/drawing/2014/main" id="{0A699CD7-C805-41AF-A5D9-CC5588D0486B}"/>
                </a:ext>
              </a:extLst>
            </xdr:cNvPr>
            <xdr:cNvSpPr txBox="1"/>
          </xdr:nvSpPr>
          <xdr:spPr>
            <a:xfrm>
              <a:off x="2628900" y="11490960"/>
              <a:ext cx="1067343" cy="367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𝑄=((</a:t>
              </a:r>
              <a:r>
                <a:rPr lang="en-US" sz="1100" b="0" i="0">
                  <a:latin typeface="Cambria Math" panose="02040503050406030204" pitchFamily="18" charset="0"/>
                  <a:ea typeface="Cambria Math" panose="02040503050406030204" pitchFamily="18" charset="0"/>
                </a:rPr>
                <a:t>∆𝑃)(𝑟^4)(𝜋))/((𝜂)(𝐿)(8))</a:t>
              </a:r>
              <a:endParaRPr lang="en-US" sz="1100"/>
            </a:p>
          </xdr:txBody>
        </xdr:sp>
      </mc:Fallback>
    </mc:AlternateContent>
    <xdr:clientData/>
  </xdr:oneCellAnchor>
  <xdr:twoCellAnchor>
    <xdr:from>
      <xdr:col>1</xdr:col>
      <xdr:colOff>1882140</xdr:colOff>
      <xdr:row>43</xdr:row>
      <xdr:rowOff>76200</xdr:rowOff>
    </xdr:from>
    <xdr:to>
      <xdr:col>1</xdr:col>
      <xdr:colOff>2382819</xdr:colOff>
      <xdr:row>43</xdr:row>
      <xdr:rowOff>286198</xdr:rowOff>
    </xdr:to>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xmlns="" id="{44A0CDBB-335E-4A07-B81A-0CC151A1A652}"/>
                </a:ext>
              </a:extLst>
            </xdr:cNvPr>
            <xdr:cNvSpPr txBox="1"/>
          </xdr:nvSpPr>
          <xdr:spPr>
            <a:xfrm>
              <a:off x="2994660" y="12321540"/>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𝐷</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5" name="TextBox 34">
              <a:extLst>
                <a:ext uri="{FF2B5EF4-FFF2-40B4-BE49-F238E27FC236}">
                  <a16:creationId xmlns:a16="http://schemas.microsoft.com/office/drawing/2014/main" id="{44A0CDBB-335E-4A07-B81A-0CC151A1A652}"/>
                </a:ext>
              </a:extLst>
            </xdr:cNvPr>
            <xdr:cNvSpPr txBox="1"/>
          </xdr:nvSpPr>
          <xdr:spPr>
            <a:xfrm>
              <a:off x="2994660" y="12321540"/>
              <a:ext cx="500679" cy="2099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𝐷_𝑐𝑎𝑝</a:t>
              </a:r>
              <a:endParaRPr lang="en-US" sz="1600" b="0"/>
            </a:p>
          </xdr:txBody>
        </xdr:sp>
      </mc:Fallback>
    </mc:AlternateContent>
    <xdr:clientData/>
  </xdr:twoCellAnchor>
  <xdr:twoCellAnchor>
    <xdr:from>
      <xdr:col>1</xdr:col>
      <xdr:colOff>1882140</xdr:colOff>
      <xdr:row>44</xdr:row>
      <xdr:rowOff>99060</xdr:rowOff>
    </xdr:from>
    <xdr:to>
      <xdr:col>1</xdr:col>
      <xdr:colOff>2380914</xdr:colOff>
      <xdr:row>44</xdr:row>
      <xdr:rowOff>301438</xdr:rowOff>
    </xdr:to>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xmlns="" id="{A644BDF2-76AE-4423-AB60-0677B2F37D39}"/>
                </a:ext>
              </a:extLst>
            </xdr:cNvPr>
            <xdr:cNvSpPr txBox="1"/>
          </xdr:nvSpPr>
          <xdr:spPr>
            <a:xfrm>
              <a:off x="2994660" y="131064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𝐿</m:t>
                        </m:r>
                      </m:e>
                      <m:sub>
                        <m:r>
                          <a:rPr lang="en-US" sz="1100" b="0" i="1">
                            <a:solidFill>
                              <a:schemeClr val="tx1"/>
                            </a:solidFill>
                            <a:effectLst/>
                            <a:latin typeface="Cambria Math" panose="02040503050406030204" pitchFamily="18" charset="0"/>
                            <a:ea typeface="+mn-ea"/>
                            <a:cs typeface="+mn-cs"/>
                          </a:rPr>
                          <m:t>𝑐𝑎𝑝</m:t>
                        </m:r>
                      </m:sub>
                    </m:sSub>
                  </m:oMath>
                </m:oMathPara>
              </a14:m>
              <a:endParaRPr lang="en-US" sz="1600" b="0"/>
            </a:p>
          </xdr:txBody>
        </xdr:sp>
      </mc:Choice>
      <mc:Fallback xmlns="">
        <xdr:sp macro="" textlink="">
          <xdr:nvSpPr>
            <xdr:cNvPr id="36" name="TextBox 35">
              <a:extLst>
                <a:ext uri="{FF2B5EF4-FFF2-40B4-BE49-F238E27FC236}">
                  <a16:creationId xmlns:a16="http://schemas.microsoft.com/office/drawing/2014/main" id="{A644BDF2-76AE-4423-AB60-0677B2F37D39}"/>
                </a:ext>
              </a:extLst>
            </xdr:cNvPr>
            <xdr:cNvSpPr txBox="1"/>
          </xdr:nvSpPr>
          <xdr:spPr>
            <a:xfrm>
              <a:off x="2994660" y="13106400"/>
              <a:ext cx="498774" cy="2023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𝐿_𝑐𝑎𝑝</a:t>
              </a:r>
              <a:endParaRPr lang="en-US" sz="1600" b="0"/>
            </a:p>
          </xdr:txBody>
        </xdr:sp>
      </mc:Fallback>
    </mc:AlternateContent>
    <xdr:clientData/>
  </xdr:twoCellAnchor>
  <xdr:oneCellAnchor>
    <xdr:from>
      <xdr:col>1</xdr:col>
      <xdr:colOff>800100</xdr:colOff>
      <xdr:row>32</xdr:row>
      <xdr:rowOff>22860</xdr:rowOff>
    </xdr:from>
    <xdr:ext cx="2496261" cy="362663"/>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xmlns="" id="{6442A8D7-A8D5-445B-88EF-F854FE21144B}"/>
                </a:ext>
              </a:extLst>
            </xdr:cNvPr>
            <xdr:cNvSpPr txBox="1"/>
          </xdr:nvSpPr>
          <xdr:spPr>
            <a:xfrm>
              <a:off x="1920240" y="118872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solidFill>
                              <a:schemeClr val="tx1"/>
                            </a:solidFill>
                            <a:effectLst/>
                            <a:latin typeface="Cambria Math" panose="02040503050406030204" pitchFamily="18" charset="0"/>
                            <a:ea typeface="Cambria Math" panose="02040503050406030204" pitchFamily="18" charset="0"/>
                            <a:cs typeface="+mn-cs"/>
                          </a:rPr>
                          <m:t>𝜂</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37" name="TextBox 36">
              <a:extLst>
                <a:ext uri="{FF2B5EF4-FFF2-40B4-BE49-F238E27FC236}">
                  <a16:creationId xmlns:a16="http://schemas.microsoft.com/office/drawing/2014/main" id="{6442A8D7-A8D5-445B-88EF-F854FE21144B}"/>
                </a:ext>
              </a:extLst>
            </xdr:cNvPr>
            <xdr:cNvSpPr txBox="1"/>
          </xdr:nvSpPr>
          <xdr:spPr>
            <a:xfrm>
              <a:off x="1920240" y="118872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𝑇𝑅=((128)(</a:t>
              </a:r>
              <a:r>
                <a:rPr lang="en-US" sz="1100" b="0" i="0">
                  <a:solidFill>
                    <a:schemeClr val="tx1"/>
                  </a:solidFill>
                  <a:effectLst/>
                  <a:latin typeface="Cambria Math" panose="02040503050406030204" pitchFamily="18" charset="0"/>
                  <a:ea typeface="Cambria Math" panose="02040503050406030204" pitchFamily="18" charset="0"/>
                  <a:cs typeface="+mn-cs"/>
                </a:rPr>
                <a:t>𝜂)</a:t>
              </a:r>
              <a:r>
                <a:rPr lang="en-US" sz="1100" b="0" i="0">
                  <a:solidFill>
                    <a:schemeClr val="tx1"/>
                  </a:solidFill>
                  <a:effectLst/>
                  <a:latin typeface="Cambria Math" panose="02040503050406030204" pitchFamily="18" charset="0"/>
                  <a:ea typeface="+mn-ea"/>
                  <a:cs typeface="+mn-cs"/>
                </a:rPr>
                <a:t>(𝐿))/((𝐶𝑜𝑝𝑙𝑎𝑛𝑎𝑟 𝑆𝑒𝑛𝑠𝑜𝑟 𝑅𝑎𝑛𝑔𝑒)(𝐷^4 )(𝜋))</a:t>
              </a:r>
              <a:endParaRPr lang="en-US" sz="1100"/>
            </a:p>
          </xdr:txBody>
        </xdr:sp>
      </mc:Fallback>
    </mc:AlternateContent>
    <xdr:clientData/>
  </xdr:oneCellAnchor>
  <xdr:oneCellAnchor>
    <xdr:from>
      <xdr:col>1</xdr:col>
      <xdr:colOff>1623060</xdr:colOff>
      <xdr:row>34</xdr:row>
      <xdr:rowOff>53340</xdr:rowOff>
    </xdr:from>
    <xdr:ext cx="1120884" cy="256032"/>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xmlns="" id="{907F14BF-6B90-47D5-9E3E-380D290D614A}"/>
                </a:ext>
              </a:extLst>
            </xdr:cNvPr>
            <xdr:cNvSpPr txBox="1"/>
          </xdr:nvSpPr>
          <xdr:spPr>
            <a:xfrm>
              <a:off x="2735580" y="12298680"/>
              <a:ext cx="1120884"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𝛾</m:t>
                    </m:r>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𝑇</m:t>
                        </m:r>
                      </m:e>
                    </m:d>
                    <m:r>
                      <a:rPr lang="en-US" sz="1100" b="0" i="1">
                        <a:latin typeface="Cambria Math" panose="02040503050406030204" pitchFamily="18" charset="0"/>
                        <a:ea typeface="Cambria Math" panose="02040503050406030204" pitchFamily="18" charset="0"/>
                      </a:rPr>
                      <m:t>=</m:t>
                    </m:r>
                    <m:sSup>
                      <m:sSupPr>
                        <m:ctrlPr>
                          <a:rPr lang="en-US" sz="1100" b="0" i="1">
                            <a:latin typeface="Cambria Math" panose="02040503050406030204" pitchFamily="18" charset="0"/>
                            <a:ea typeface="Cambria Math" panose="02040503050406030204" pitchFamily="18" charset="0"/>
                          </a:rPr>
                        </m:ctrlPr>
                      </m:sSupPr>
                      <m:e>
                        <m:r>
                          <a:rPr lang="en-US" sz="1100" b="0" i="1">
                            <a:latin typeface="Cambria Math" panose="02040503050406030204" pitchFamily="18" charset="0"/>
                            <a:ea typeface="Cambria Math" panose="02040503050406030204" pitchFamily="18" charset="0"/>
                          </a:rPr>
                          <m:t>10</m:t>
                        </m:r>
                      </m:e>
                      <m:sup>
                        <m:d>
                          <m:dPr>
                            <m:ctrlPr>
                              <a:rPr lang="en-US" sz="1100" b="0" i="1">
                                <a:latin typeface="Cambria Math" panose="02040503050406030204" pitchFamily="18" charset="0"/>
                                <a:ea typeface="Cambria Math" panose="02040503050406030204" pitchFamily="18" charset="0"/>
                              </a:rPr>
                            </m:ctrlPr>
                          </m:dPr>
                          <m:e>
                            <m:r>
                              <a:rPr lang="en-US" sz="1100" b="0" i="1">
                                <a:latin typeface="Cambria Math" panose="02040503050406030204" pitchFamily="18" charset="0"/>
                                <a:ea typeface="Cambria Math" panose="02040503050406030204" pitchFamily="18" charset="0"/>
                              </a:rPr>
                              <m:t>𝐷</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𝐸</m:t>
                                </m:r>
                              </m:num>
                              <m:den>
                                <m:r>
                                  <a:rPr lang="en-US" sz="1100" b="0" i="1">
                                    <a:latin typeface="Cambria Math" panose="02040503050406030204" pitchFamily="18" charset="0"/>
                                    <a:ea typeface="Cambria Math" panose="02040503050406030204" pitchFamily="18" charset="0"/>
                                  </a:rPr>
                                  <m:t>𝐹</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𝑇</m:t>
                                </m:r>
                              </m:den>
                            </m:f>
                          </m:e>
                        </m:d>
                      </m:sup>
                    </m:sSup>
                  </m:oMath>
                </m:oMathPara>
              </a14:m>
              <a:endParaRPr lang="en-US" sz="1100"/>
            </a:p>
          </xdr:txBody>
        </xdr:sp>
      </mc:Choice>
      <mc:Fallback xmlns="">
        <xdr:sp macro="" textlink="">
          <xdr:nvSpPr>
            <xdr:cNvPr id="38" name="TextBox 37">
              <a:extLst>
                <a:ext uri="{FF2B5EF4-FFF2-40B4-BE49-F238E27FC236}">
                  <a16:creationId xmlns:a16="http://schemas.microsoft.com/office/drawing/2014/main" id="{907F14BF-6B90-47D5-9E3E-380D290D614A}"/>
                </a:ext>
              </a:extLst>
            </xdr:cNvPr>
            <xdr:cNvSpPr txBox="1"/>
          </xdr:nvSpPr>
          <xdr:spPr>
            <a:xfrm>
              <a:off x="2735580" y="12298680"/>
              <a:ext cx="1120884" cy="256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𝛾</a:t>
              </a:r>
              <a:r>
                <a:rPr lang="en-US" sz="1100" b="0" i="0">
                  <a:latin typeface="Cambria Math" panose="02040503050406030204" pitchFamily="18" charset="0"/>
                  <a:ea typeface="Cambria Math" panose="02040503050406030204" pitchFamily="18" charset="0"/>
                </a:rPr>
                <a:t>(𝑇)=〖10〗^((𝐷−𝐸/(𝐹+𝑇)) )</a:t>
              </a:r>
              <a:endParaRPr lang="en-US" sz="1100"/>
            </a:p>
          </xdr:txBody>
        </xdr:sp>
      </mc:Fallback>
    </mc:AlternateContent>
    <xdr:clientData/>
  </xdr:oneCellAnchor>
  <xdr:twoCellAnchor>
    <xdr:from>
      <xdr:col>1</xdr:col>
      <xdr:colOff>1836420</xdr:colOff>
      <xdr:row>39</xdr:row>
      <xdr:rowOff>60960</xdr:rowOff>
    </xdr:from>
    <xdr:to>
      <xdr:col>1</xdr:col>
      <xdr:colOff>2321859</xdr:colOff>
      <xdr:row>39</xdr:row>
      <xdr:rowOff>259528</xdr:rowOff>
    </xdr:to>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xmlns="" id="{556F86E0-9CA8-4030-86EB-5D6CEF9B3F1B}"/>
                </a:ext>
              </a:extLst>
            </xdr:cNvPr>
            <xdr:cNvSpPr txBox="1"/>
          </xdr:nvSpPr>
          <xdr:spPr>
            <a:xfrm>
              <a:off x="2956560" y="13830300"/>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𝐴</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33" name="TextBox 32">
              <a:extLst>
                <a:ext uri="{FF2B5EF4-FFF2-40B4-BE49-F238E27FC236}">
                  <a16:creationId xmlns:a16="http://schemas.microsoft.com/office/drawing/2014/main" id="{556F86E0-9CA8-4030-86EB-5D6CEF9B3F1B}"/>
                </a:ext>
              </a:extLst>
            </xdr:cNvPr>
            <xdr:cNvSpPr txBox="1"/>
          </xdr:nvSpPr>
          <xdr:spPr>
            <a:xfrm>
              <a:off x="2956560" y="13830300"/>
              <a:ext cx="485439" cy="198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𝑇_(𝐴,𝑚𝑖𝑛)</a:t>
              </a:r>
              <a:endParaRPr lang="en-US" sz="1600" b="0"/>
            </a:p>
          </xdr:txBody>
        </xdr:sp>
      </mc:Fallback>
    </mc:AlternateContent>
    <xdr:clientData/>
  </xdr:twoCellAnchor>
  <xdr:twoCellAnchor>
    <xdr:from>
      <xdr:col>1</xdr:col>
      <xdr:colOff>1844040</xdr:colOff>
      <xdr:row>40</xdr:row>
      <xdr:rowOff>68580</xdr:rowOff>
    </xdr:from>
    <xdr:to>
      <xdr:col>1</xdr:col>
      <xdr:colOff>2333289</xdr:colOff>
      <xdr:row>40</xdr:row>
      <xdr:rowOff>263338</xdr:rowOff>
    </xdr:to>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xmlns="" id="{0B32B41F-C60C-486B-8D05-699DEDF91126}"/>
                </a:ext>
              </a:extLst>
            </xdr:cNvPr>
            <xdr:cNvSpPr txBox="1"/>
          </xdr:nvSpPr>
          <xdr:spPr>
            <a:xfrm>
              <a:off x="2964180" y="1421892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14:m>
                <m:oMathPara xmlns:m="http://schemas.openxmlformats.org/officeDocument/2006/math">
                  <m:oMathParaPr>
                    <m:jc m:val="center"/>
                  </m:oMathParaPr>
                  <m:oMath xmlns:m="http://schemas.openxmlformats.org/officeDocument/2006/math">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sub>
                    </m:sSub>
                  </m:oMath>
                </m:oMathPara>
              </a14:m>
              <a:endParaRPr lang="en-US" sz="1600" b="0"/>
            </a:p>
          </xdr:txBody>
        </xdr:sp>
      </mc:Choice>
      <mc:Fallback xmlns="">
        <xdr:sp macro="" textlink="">
          <xdr:nvSpPr>
            <xdr:cNvPr id="40" name="TextBox 39">
              <a:extLst>
                <a:ext uri="{FF2B5EF4-FFF2-40B4-BE49-F238E27FC236}">
                  <a16:creationId xmlns:a16="http://schemas.microsoft.com/office/drawing/2014/main" id="{0B32B41F-C60C-486B-8D05-699DEDF91126}"/>
                </a:ext>
              </a:extLst>
            </xdr:cNvPr>
            <xdr:cNvSpPr txBox="1"/>
          </xdr:nvSpPr>
          <xdr:spPr>
            <a:xfrm>
              <a:off x="2964180" y="14218920"/>
              <a:ext cx="489249" cy="194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𝑇_(𝑃,𝑚𝑖𝑛)</a:t>
              </a:r>
              <a:endParaRPr lang="en-US" sz="1600" b="0"/>
            </a:p>
          </xdr:txBody>
        </xdr:sp>
      </mc:Fallback>
    </mc:AlternateContent>
    <xdr:clientData/>
  </xdr:twoCellAnchor>
  <xdr:oneCellAnchor>
    <xdr:from>
      <xdr:col>1</xdr:col>
      <xdr:colOff>160020</xdr:colOff>
      <xdr:row>33</xdr:row>
      <xdr:rowOff>22860</xdr:rowOff>
    </xdr:from>
    <xdr:ext cx="372153" cy="318933"/>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xmlns="" id="{0C4A14F3-D737-4EB8-8255-51366C98ABFD}"/>
                </a:ext>
              </a:extLst>
            </xdr:cNvPr>
            <xdr:cNvSpPr txBox="1"/>
          </xdr:nvSpPr>
          <xdr:spPr>
            <a:xfrm>
              <a:off x="1280160" y="15316200"/>
              <a:ext cx="372153" cy="31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𝛾</m:t>
                    </m:r>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𝜂</m:t>
                        </m:r>
                      </m:num>
                      <m:den>
                        <m:r>
                          <a:rPr lang="en-US" sz="1100" b="0" i="1">
                            <a:latin typeface="Cambria Math" panose="02040503050406030204" pitchFamily="18" charset="0"/>
                            <a:ea typeface="Cambria Math" panose="02040503050406030204" pitchFamily="18" charset="0"/>
                          </a:rPr>
                          <m:t>𝜚</m:t>
                        </m:r>
                      </m:den>
                    </m:f>
                  </m:oMath>
                </m:oMathPara>
              </a14:m>
              <a:endParaRPr lang="en-US" sz="1100"/>
            </a:p>
          </xdr:txBody>
        </xdr:sp>
      </mc:Choice>
      <mc:Fallback xmlns="">
        <xdr:sp macro="" textlink="">
          <xdr:nvSpPr>
            <xdr:cNvPr id="41" name="TextBox 40">
              <a:extLst>
                <a:ext uri="{FF2B5EF4-FFF2-40B4-BE49-F238E27FC236}">
                  <a16:creationId xmlns:a16="http://schemas.microsoft.com/office/drawing/2014/main" id="{0C4A14F3-D737-4EB8-8255-51366C98ABFD}"/>
                </a:ext>
              </a:extLst>
            </xdr:cNvPr>
            <xdr:cNvSpPr txBox="1"/>
          </xdr:nvSpPr>
          <xdr:spPr>
            <a:xfrm>
              <a:off x="1280160" y="15316200"/>
              <a:ext cx="372153" cy="31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𝛾=𝜂/𝜚</a:t>
              </a:r>
              <a:endParaRPr lang="en-US" sz="1100"/>
            </a:p>
          </xdr:txBody>
        </xdr:sp>
      </mc:Fallback>
    </mc:AlternateContent>
    <xdr:clientData/>
  </xdr:oneCellAnchor>
  <xdr:oneCellAnchor>
    <xdr:from>
      <xdr:col>1</xdr:col>
      <xdr:colOff>2057400</xdr:colOff>
      <xdr:row>38</xdr:row>
      <xdr:rowOff>60960</xdr:rowOff>
    </xdr:from>
    <xdr:ext cx="110479" cy="17222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xmlns="" id="{1B143A8A-7F6F-4BD5-A706-37E3190C18D8}"/>
                </a:ext>
              </a:extLst>
            </xdr:cNvPr>
            <xdr:cNvSpPr txBox="1"/>
          </xdr:nvSpPr>
          <xdr:spPr>
            <a:xfrm>
              <a:off x="3177540" y="15735300"/>
              <a:ext cx="1104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𝜚</m:t>
                    </m:r>
                  </m:oMath>
                </m:oMathPara>
              </a14:m>
              <a:endParaRPr lang="en-US" sz="1100"/>
            </a:p>
          </xdr:txBody>
        </xdr:sp>
      </mc:Choice>
      <mc:Fallback xmlns="">
        <xdr:sp macro="" textlink="">
          <xdr:nvSpPr>
            <xdr:cNvPr id="4" name="TextBox 3">
              <a:extLst>
                <a:ext uri="{FF2B5EF4-FFF2-40B4-BE49-F238E27FC236}">
                  <a16:creationId xmlns:a16="http://schemas.microsoft.com/office/drawing/2014/main" id="{1B143A8A-7F6F-4BD5-A706-37E3190C18D8}"/>
                </a:ext>
              </a:extLst>
            </xdr:cNvPr>
            <xdr:cNvSpPr txBox="1"/>
          </xdr:nvSpPr>
          <xdr:spPr>
            <a:xfrm>
              <a:off x="3177540" y="15735300"/>
              <a:ext cx="1104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ea typeface="Cambria Math" panose="02040503050406030204" pitchFamily="18" charset="0"/>
                </a:rPr>
                <a:t>𝜚</a:t>
              </a:r>
              <a:endParaRPr lang="en-US" sz="1100"/>
            </a:p>
          </xdr:txBody>
        </xdr:sp>
      </mc:Fallback>
    </mc:AlternateContent>
    <xdr:clientData/>
  </xdr:oneCellAnchor>
  <xdr:oneCellAnchor>
    <xdr:from>
      <xdr:col>1</xdr:col>
      <xdr:colOff>807720</xdr:colOff>
      <xdr:row>33</xdr:row>
      <xdr:rowOff>91440</xdr:rowOff>
    </xdr:from>
    <xdr:ext cx="446468" cy="172227"/>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xmlns="" id="{8865D8B4-E5AA-4A93-ACBB-455CC95E2FE5}"/>
                </a:ext>
              </a:extLst>
            </xdr:cNvPr>
            <xdr:cNvSpPr txBox="1"/>
          </xdr:nvSpPr>
          <xdr:spPr>
            <a:xfrm>
              <a:off x="1927860" y="15384780"/>
              <a:ext cx="4464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ea typeface="Cambria Math" panose="02040503050406030204" pitchFamily="18" charset="0"/>
                      </a:rPr>
                      <m:t>𝜂</m:t>
                    </m:r>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𝛾𝜚</m:t>
                    </m:r>
                  </m:oMath>
                </m:oMathPara>
              </a14:m>
              <a:endParaRPr lang="en-US" sz="1100"/>
            </a:p>
          </xdr:txBody>
        </xdr:sp>
      </mc:Choice>
      <mc:Fallback xmlns="">
        <xdr:sp macro="" textlink="">
          <xdr:nvSpPr>
            <xdr:cNvPr id="44" name="TextBox 43">
              <a:extLst>
                <a:ext uri="{FF2B5EF4-FFF2-40B4-BE49-F238E27FC236}">
                  <a16:creationId xmlns:a16="http://schemas.microsoft.com/office/drawing/2014/main" id="{8865D8B4-E5AA-4A93-ACBB-455CC95E2FE5}"/>
                </a:ext>
              </a:extLst>
            </xdr:cNvPr>
            <xdr:cNvSpPr txBox="1"/>
          </xdr:nvSpPr>
          <xdr:spPr>
            <a:xfrm>
              <a:off x="1927860" y="15384780"/>
              <a:ext cx="4464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ea typeface="Cambria Math" panose="02040503050406030204" pitchFamily="18" charset="0"/>
                </a:rPr>
                <a:t>𝜂=𝛾𝜚</a:t>
              </a:r>
              <a:endParaRPr lang="en-US" sz="1100"/>
            </a:p>
          </xdr:txBody>
        </xdr:sp>
      </mc:Fallback>
    </mc:AlternateContent>
    <xdr:clientData/>
  </xdr:oneCellAnchor>
  <xdr:oneCellAnchor>
    <xdr:from>
      <xdr:col>1</xdr:col>
      <xdr:colOff>1379220</xdr:colOff>
      <xdr:row>41</xdr:row>
      <xdr:rowOff>83820</xdr:rowOff>
    </xdr:from>
    <xdr:ext cx="2518510"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xmlns="" id="{BF7283F9-645F-4632-86CF-22F081C7052C}"/>
                </a:ext>
              </a:extLst>
            </xdr:cNvPr>
            <xdr:cNvSpPr txBox="1"/>
          </xdr:nvSpPr>
          <xdr:spPr>
            <a:xfrm>
              <a:off x="2499360" y="15377160"/>
              <a:ext cx="251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𝐶𝑜𝑝𝑙𝑎𝑛𝑎𝑟</m:t>
                    </m:r>
                    <m:r>
                      <a:rPr lang="en-US" sz="1100" b="0" i="1">
                        <a:latin typeface="Cambria Math" panose="02040503050406030204" pitchFamily="18" charset="0"/>
                      </a:rPr>
                      <m:t> </m:t>
                    </m:r>
                    <m:r>
                      <a:rPr lang="en-US" sz="1100" b="0" i="1">
                        <a:latin typeface="Cambria Math" panose="02040503050406030204" pitchFamily="18" charset="0"/>
                      </a:rPr>
                      <m:t>𝑆𝑒𝑛𝑠𝑜𝑟</m:t>
                    </m:r>
                    <m:r>
                      <a:rPr lang="en-US" sz="1100" b="0" i="1">
                        <a:latin typeface="Cambria Math" panose="02040503050406030204" pitchFamily="18" charset="0"/>
                      </a:rPr>
                      <m:t> </m:t>
                    </m:r>
                    <m:r>
                      <a:rPr lang="en-US" sz="1100" b="0" i="1">
                        <a:latin typeface="Cambria Math" panose="02040503050406030204" pitchFamily="18" charset="0"/>
                      </a:rPr>
                      <m:t>𝑅𝑎𝑛𝑔𝑒</m:t>
                    </m:r>
                    <m:r>
                      <a:rPr lang="en-US" sz="1100" b="0" i="1">
                        <a:latin typeface="Cambria Math" panose="02040503050406030204" pitchFamily="18" charset="0"/>
                      </a:rPr>
                      <m:t>)(</m:t>
                    </m:r>
                    <m:r>
                      <a:rPr lang="en-US" sz="1100" b="0" i="1">
                        <a:latin typeface="Cambria Math" panose="02040503050406030204" pitchFamily="18" charset="0"/>
                      </a:rPr>
                      <m:t>𝑉𝑜𝑙𝑢𝑚𝑒</m:t>
                    </m:r>
                    <m:r>
                      <a:rPr lang="en-US" sz="1100" b="0" i="1">
                        <a:latin typeface="Cambria Math" panose="02040503050406030204" pitchFamily="18" charset="0"/>
                      </a:rPr>
                      <m:t>)</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BF7283F9-645F-4632-86CF-22F081C7052C}"/>
                </a:ext>
              </a:extLst>
            </xdr:cNvPr>
            <xdr:cNvSpPr txBox="1"/>
          </xdr:nvSpPr>
          <xdr:spPr>
            <a:xfrm>
              <a:off x="2499360" y="15377160"/>
              <a:ext cx="251851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𝑃=(𝐶𝑜𝑝𝑙𝑎𝑛𝑎𝑟 𝑆𝑒𝑛𝑠𝑜𝑟 𝑅𝑎𝑛𝑔𝑒)(𝑉𝑜𝑙𝑢𝑚𝑒)</a:t>
              </a:r>
              <a:endParaRPr lang="en-US" sz="1100"/>
            </a:p>
          </xdr:txBody>
        </xdr:sp>
      </mc:Fallback>
    </mc:AlternateContent>
    <xdr:clientData/>
  </xdr:oneCellAnchor>
  <xdr:oneCellAnchor>
    <xdr:from>
      <xdr:col>1</xdr:col>
      <xdr:colOff>975360</xdr:colOff>
      <xdr:row>61</xdr:row>
      <xdr:rowOff>114300</xdr:rowOff>
    </xdr:from>
    <xdr:ext cx="2496261" cy="362663"/>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xmlns="" id="{BF280BC1-C3C5-4130-9FB0-7F6AAE240CD8}"/>
                </a:ext>
              </a:extLst>
            </xdr:cNvPr>
            <xdr:cNvSpPr txBox="1"/>
          </xdr:nvSpPr>
          <xdr:spPr>
            <a:xfrm>
              <a:off x="2095500" y="254508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𝑇𝑅</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(128)(</m:t>
                        </m:r>
                        <m:r>
                          <a:rPr lang="en-US" sz="1100" b="0" i="1">
                            <a:solidFill>
                              <a:schemeClr val="tx1"/>
                            </a:solidFill>
                            <a:effectLst/>
                            <a:latin typeface="Cambria Math" panose="02040503050406030204" pitchFamily="18" charset="0"/>
                            <a:ea typeface="Cambria Math" panose="02040503050406030204" pitchFamily="18" charset="0"/>
                            <a:cs typeface="+mn-cs"/>
                          </a:rPr>
                          <m:t>𝜂</m:t>
                        </m:r>
                        <m:r>
                          <a:rPr lang="en-US" sz="1100" b="0" i="1">
                            <a:solidFill>
                              <a:schemeClr val="tx1"/>
                            </a:solidFill>
                            <a:effectLst/>
                            <a:latin typeface="Cambria Math" panose="02040503050406030204" pitchFamily="18" charset="0"/>
                            <a:ea typeface="Cambria Math" panose="02040503050406030204" pitchFamily="18" charset="0"/>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𝐿</m:t>
                            </m:r>
                          </m:e>
                        </m:d>
                      </m:num>
                      <m:den>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𝐶𝑜𝑝𝑙𝑎𝑛𝑎𝑟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𝑆𝑒𝑛𝑠𝑜𝑟</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𝑅𝑎𝑛𝑔𝑒</m:t>
                            </m:r>
                          </m:e>
                        </m:d>
                        <m:d>
                          <m:dPr>
                            <m:ctrlPr>
                              <a:rPr lang="en-US" sz="1100" b="0" i="1">
                                <a:solidFill>
                                  <a:schemeClr val="tx1"/>
                                </a:solidFill>
                                <a:effectLst/>
                                <a:latin typeface="Cambria Math" panose="02040503050406030204" pitchFamily="18" charset="0"/>
                                <a:ea typeface="+mn-ea"/>
                                <a:cs typeface="+mn-cs"/>
                              </a:rPr>
                            </m:ctrlPr>
                          </m:dPr>
                          <m:e>
                            <m:sSup>
                              <m:sSupPr>
                                <m:ctrlPr>
                                  <a:rPr lang="en-US" sz="1100" b="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𝐷</m:t>
                                </m:r>
                              </m:e>
                              <m:sup>
                                <m:r>
                                  <a:rPr lang="en-US" sz="1100" b="0" i="1">
                                    <a:solidFill>
                                      <a:schemeClr val="tx1"/>
                                    </a:solidFill>
                                    <a:effectLst/>
                                    <a:latin typeface="Cambria Math" panose="02040503050406030204" pitchFamily="18" charset="0"/>
                                    <a:ea typeface="+mn-ea"/>
                                    <a:cs typeface="+mn-cs"/>
                                  </a:rPr>
                                  <m:t>4</m:t>
                                </m:r>
                              </m:sup>
                            </m:sSup>
                          </m:e>
                        </m:d>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𝜋</m:t>
                        </m:r>
                        <m:r>
                          <a:rPr lang="en-US" sz="1100" b="0" i="1">
                            <a:solidFill>
                              <a:schemeClr val="tx1"/>
                            </a:solidFill>
                            <a:effectLst/>
                            <a:latin typeface="Cambria Math" panose="02040503050406030204" pitchFamily="18" charset="0"/>
                            <a:ea typeface="+mn-ea"/>
                            <a:cs typeface="+mn-cs"/>
                          </a:rPr>
                          <m:t>)</m:t>
                        </m:r>
                      </m:den>
                    </m:f>
                  </m:oMath>
                </m:oMathPara>
              </a14:m>
              <a:endParaRPr lang="en-US" sz="1100"/>
            </a:p>
          </xdr:txBody>
        </xdr:sp>
      </mc:Choice>
      <mc:Fallback xmlns="">
        <xdr:sp macro="" textlink="">
          <xdr:nvSpPr>
            <xdr:cNvPr id="45" name="TextBox 44">
              <a:extLst>
                <a:ext uri="{FF2B5EF4-FFF2-40B4-BE49-F238E27FC236}">
                  <a16:creationId xmlns:a16="http://schemas.microsoft.com/office/drawing/2014/main" id="{BF280BC1-C3C5-4130-9FB0-7F6AAE240CD8}"/>
                </a:ext>
              </a:extLst>
            </xdr:cNvPr>
            <xdr:cNvSpPr txBox="1"/>
          </xdr:nvSpPr>
          <xdr:spPr>
            <a:xfrm>
              <a:off x="2095500" y="25450800"/>
              <a:ext cx="2496261" cy="362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𝑇𝑅=((128)(</a:t>
              </a:r>
              <a:r>
                <a:rPr lang="en-US" sz="1100" b="0" i="0">
                  <a:solidFill>
                    <a:schemeClr val="tx1"/>
                  </a:solidFill>
                  <a:effectLst/>
                  <a:latin typeface="Cambria Math" panose="02040503050406030204" pitchFamily="18" charset="0"/>
                  <a:ea typeface="Cambria Math" panose="02040503050406030204" pitchFamily="18" charset="0"/>
                  <a:cs typeface="+mn-cs"/>
                </a:rPr>
                <a:t>𝜂)</a:t>
              </a:r>
              <a:r>
                <a:rPr lang="en-US" sz="1100" b="0" i="0">
                  <a:solidFill>
                    <a:schemeClr val="tx1"/>
                  </a:solidFill>
                  <a:effectLst/>
                  <a:latin typeface="Cambria Math" panose="02040503050406030204" pitchFamily="18" charset="0"/>
                  <a:ea typeface="+mn-ea"/>
                  <a:cs typeface="+mn-cs"/>
                </a:rPr>
                <a:t>(𝐿))/((𝐶𝑜𝑝𝑙𝑎𝑛𝑎𝑟 𝑆𝑒𝑛𝑠𝑜𝑟 𝑅𝑎𝑛𝑔𝑒)(𝐷^4 )(𝜋))</a:t>
              </a:r>
              <a:endParaRPr lang="en-US" sz="1100"/>
            </a:p>
          </xdr:txBody>
        </xdr:sp>
      </mc:Fallback>
    </mc:AlternateContent>
    <xdr:clientData/>
  </xdr:oneCellAnchor>
  <xdr:twoCellAnchor editAs="oneCell">
    <xdr:from>
      <xdr:col>3</xdr:col>
      <xdr:colOff>76200</xdr:colOff>
      <xdr:row>49</xdr:row>
      <xdr:rowOff>350520</xdr:rowOff>
    </xdr:from>
    <xdr:to>
      <xdr:col>4</xdr:col>
      <xdr:colOff>615733</xdr:colOff>
      <xdr:row>56</xdr:row>
      <xdr:rowOff>366878</xdr:rowOff>
    </xdr:to>
    <xdr:pic>
      <xdr:nvPicPr>
        <xdr:cNvPr id="29" name="Picture 28">
          <a:extLst>
            <a:ext uri="{FF2B5EF4-FFF2-40B4-BE49-F238E27FC236}">
              <a16:creationId xmlns:a16="http://schemas.microsoft.com/office/drawing/2014/main" xmlns="" id="{9DB93803-6A93-424A-9F6A-6DCD3BCE084C}"/>
            </a:ext>
          </a:extLst>
        </xdr:cNvPr>
        <xdr:cNvPicPr>
          <a:picLocks noChangeAspect="1"/>
        </xdr:cNvPicPr>
      </xdr:nvPicPr>
      <xdr:blipFill>
        <a:blip xmlns:r="http://schemas.openxmlformats.org/officeDocument/2006/relationships" r:embed="rId3"/>
        <a:stretch>
          <a:fillRect/>
        </a:stretch>
      </xdr:blipFill>
      <xdr:spPr>
        <a:xfrm>
          <a:off x="6941820" y="18295620"/>
          <a:ext cx="3892333" cy="444357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548640</xdr:colOff>
      <xdr:row>25</xdr:row>
      <xdr:rowOff>149031</xdr:rowOff>
    </xdr:to>
    <xdr:pic>
      <xdr:nvPicPr>
        <xdr:cNvPr id="2" name="Picture 1">
          <a:extLst>
            <a:ext uri="{FF2B5EF4-FFF2-40B4-BE49-F238E27FC236}">
              <a16:creationId xmlns:a16="http://schemas.microsoft.com/office/drawing/2014/main" xmlns="" id="{00C2831C-2A1A-44AE-A713-73F7D3BF3962}"/>
            </a:ext>
          </a:extLst>
        </xdr:cNvPr>
        <xdr:cNvPicPr>
          <a:picLocks noChangeAspect="1"/>
        </xdr:cNvPicPr>
      </xdr:nvPicPr>
      <xdr:blipFill rotWithShape="1">
        <a:blip xmlns:r="http://schemas.openxmlformats.org/officeDocument/2006/relationships" r:embed="rId1"/>
        <a:srcRect l="3276" t="6873" r="2315" b="5453"/>
        <a:stretch/>
      </xdr:blipFill>
      <xdr:spPr>
        <a:xfrm>
          <a:off x="0" y="0"/>
          <a:ext cx="6454140" cy="49115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merson.sharepoint.com/sites/DPLevelWeldingImprovements/Shared%20Documents/Product%20Advisor/Main%20Working%20File/DP%20Level%20Product%20Advisor%20Log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UoM"/>
      <sheetName val="Toggle"/>
      <sheetName val="FillFluidType"/>
      <sheetName val="FillFluid"/>
      <sheetName val="SecondaryFillFluid"/>
      <sheetName val="FillFluidProperties"/>
      <sheetName val="ConnectionStyle"/>
      <sheetName val="SealClass"/>
      <sheetName val="IndustryStandard"/>
      <sheetName val="ConnectionType"/>
      <sheetName val="ConnectionSize"/>
      <sheetName val="RemoteDiaphragmSize"/>
      <sheetName val="SealStyle"/>
      <sheetName val="PressureRating"/>
      <sheetName val="IndustryStandard Table"/>
      <sheetName val="ConnectionSize Table"/>
      <sheetName val="ExtensionLength"/>
      <sheetName val="AddExtensionLength"/>
      <sheetName val="ExtensionDiameter"/>
      <sheetName val="SpecialExtensionDiameter"/>
      <sheetName val="SpecialExtensionDiameter (2)"/>
      <sheetName val="DesignStyle"/>
      <sheetName val="DiaphragmMaterial_old"/>
      <sheetName val="DiaphragmMaterial"/>
      <sheetName val="DiaphragmCoating"/>
      <sheetName val="FlangeMaterial"/>
      <sheetName val="FlangeMaterial (2)"/>
      <sheetName val="MaterialGroup"/>
      <sheetName val="DesignStyle_fix"/>
      <sheetName val="LowerHousingMaterial"/>
      <sheetName val="LowerHousingMaterial (2)"/>
      <sheetName val="FlushSizeQty"/>
      <sheetName val="DiaphragmThickness"/>
      <sheetName val="BlankMatrix"/>
      <sheetName val="GasketMaterial"/>
      <sheetName val="DirectMountExtension"/>
      <sheetName val="CapillaryLength"/>
      <sheetName val="CapillaryDiameter"/>
      <sheetName val="Calibration"/>
      <sheetName val="TransmitterConstruction"/>
      <sheetName val="SystemType"/>
      <sheetName val="LegacyDiaphragmSize"/>
      <sheetName val="DATA ONLY, NOT SELECTIONS-&gt;"/>
      <sheetName val="DiaphragmClassData"/>
      <sheetName val="WeldClass"/>
      <sheetName val="ThicknessClass"/>
      <sheetName val="MaterialClass"/>
      <sheetName val="DIAPH"/>
      <sheetName val="PFA"/>
      <sheetName val="Springrate"/>
      <sheetName val="CavityVolume"/>
      <sheetName val="Variables (2)"/>
      <sheetName val="Performance Equations"/>
      <sheetName val="Performance Equations (2)"/>
      <sheetName val="Toolkit Equations"/>
      <sheetName val="Functions"/>
      <sheetName val="Volumes"/>
      <sheetName val="V_tx"/>
      <sheetName val="Diaphragm Compatibility"/>
      <sheetName val="Archive - Elements (From Flow)"/>
      <sheetName val="Archive - Rules (based on Flow)"/>
      <sheetName val="Preferences (from Flow)"/>
      <sheetName val="Status"/>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Curren, Tony [AUTOSOL/MEAS/SHAK]" id="{66CC1B41-722B-4F55-8C8A-280CFD6043DD}" userId="S::tony.curren@emerson.com::df988ba3-b4e8-4235-8f2a-214709436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4" dT="2019-09-26T20:16:49.01" personId="{66CC1B41-722B-4F55-8C8A-280CFD6043DD}" id="{566678B2-F32E-46D8-BBF4-DB620711C4A8}">
    <text>If PFA was not selected then don't add anything to springrate etc.</text>
  </threadedComment>
</ThreadedComments>
</file>

<file path=xl/threadedComments/threadedComment2.xml><?xml version="1.0" encoding="utf-8"?>
<ThreadedComments xmlns="http://schemas.microsoft.com/office/spreadsheetml/2018/threadedcomments" xmlns:x="http://schemas.openxmlformats.org/spreadsheetml/2006/main">
  <threadedComment ref="J19" dT="2020-08-26T17:30:40.06" personId="{66CC1B41-722B-4F55-8C8A-280CFD6043DD}" id="{4CDC7180-A28D-425D-A98C-F5A9DCF5B9A0}">
    <text>Incorrect - needs to be updated to 0.04</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5.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6.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7.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8.bin"/></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69.bin"/><Relationship Id="rId1" Type="http://schemas.openxmlformats.org/officeDocument/2006/relationships/hyperlink" Target="http://rosewire2.ep.frco.com/Toolkit/powersettings.htm" TargetMode="Externa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70.bin"/><Relationship Id="rId1" Type="http://schemas.openxmlformats.org/officeDocument/2006/relationships/hyperlink" Target="file:///\\cobra\users\Remote_Seal_Engineering\Archive\Brent%20Miller\SOAP%20Stuff\SOAP%20Data\Separated%20SOAP%20Sheet\Complete"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71.bin"/></Relationships>
</file>

<file path=xl/worksheets/_rels/sheet82.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72.bin"/><Relationship Id="rId1" Type="http://schemas.openxmlformats.org/officeDocument/2006/relationships/hyperlink" Target="https://physics.info/viscosity/" TargetMode="Externa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F211"/>
  <sheetViews>
    <sheetView workbookViewId="0">
      <selection activeCell="B4" sqref="B4"/>
    </sheetView>
  </sheetViews>
  <sheetFormatPr defaultColWidth="8.85546875" defaultRowHeight="15" x14ac:dyDescent="0.25"/>
  <cols>
    <col min="1" max="1" width="3.140625" style="95" customWidth="1"/>
    <col min="2" max="2" width="10.5703125" style="95" customWidth="1"/>
    <col min="3" max="3" width="63" style="95" customWidth="1"/>
    <col min="4" max="4" width="16.85546875" style="95" customWidth="1"/>
    <col min="5" max="5" width="16.5703125" style="95" customWidth="1"/>
    <col min="6" max="6" width="12.42578125" style="95" customWidth="1"/>
    <col min="7" max="16384" width="8.85546875" style="95"/>
  </cols>
  <sheetData>
    <row r="2" spans="2:6" ht="23.25" x14ac:dyDescent="0.25">
      <c r="B2" s="1422" t="s">
        <v>0</v>
      </c>
      <c r="C2" s="1423"/>
      <c r="D2" s="1423"/>
      <c r="E2" s="1423"/>
      <c r="F2" s="1423"/>
    </row>
    <row r="3" spans="2:6" x14ac:dyDescent="0.25">
      <c r="B3" s="91" t="s">
        <v>1</v>
      </c>
      <c r="C3" s="91" t="s">
        <v>2</v>
      </c>
      <c r="D3" s="91" t="s">
        <v>3</v>
      </c>
      <c r="E3" s="91" t="s">
        <v>4</v>
      </c>
      <c r="F3" s="91" t="s">
        <v>5</v>
      </c>
    </row>
    <row r="4" spans="2:6" x14ac:dyDescent="0.25">
      <c r="B4" s="91" t="s">
        <v>6</v>
      </c>
      <c r="C4" s="92" t="s">
        <v>7</v>
      </c>
      <c r="D4" s="111" t="s">
        <v>8</v>
      </c>
      <c r="E4" s="93" t="s">
        <v>9</v>
      </c>
      <c r="F4" s="94">
        <v>43056</v>
      </c>
    </row>
    <row r="5" spans="2:6" x14ac:dyDescent="0.25">
      <c r="B5" s="91"/>
      <c r="C5" s="92"/>
      <c r="D5" s="92"/>
      <c r="E5" s="93"/>
      <c r="F5" s="94"/>
    </row>
    <row r="208" spans="3:3" x14ac:dyDescent="0.25">
      <c r="C208" s="95" t="s">
        <v>10</v>
      </c>
    </row>
    <row r="211" spans="3:3" x14ac:dyDescent="0.25">
      <c r="C211" s="95" t="s">
        <v>11</v>
      </c>
    </row>
  </sheetData>
  <mergeCells count="1">
    <mergeCell ref="B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5"/>
  <sheetViews>
    <sheetView zoomScale="85" zoomScaleNormal="85" workbookViewId="0">
      <pane ySplit="1" topLeftCell="A2" activePane="bottomLeft" state="frozen"/>
      <selection pane="bottomLeft" activeCell="B40" sqref="B40"/>
    </sheetView>
  </sheetViews>
  <sheetFormatPr defaultColWidth="9.140625" defaultRowHeight="15" x14ac:dyDescent="0.25"/>
  <cols>
    <col min="1" max="1" width="32.7109375" style="13" customWidth="1"/>
    <col min="2" max="2" width="65.7109375" style="14" customWidth="1"/>
    <col min="3" max="3" width="46.28515625" style="14" customWidth="1"/>
    <col min="4" max="4" width="60.85546875" style="14" customWidth="1"/>
    <col min="5" max="5" width="25.5703125" style="888" customWidth="1"/>
    <col min="6" max="16384" width="9.140625" style="13"/>
  </cols>
  <sheetData>
    <row r="1" spans="1:5" s="912" customFormat="1" x14ac:dyDescent="0.25">
      <c r="A1" s="909" t="s">
        <v>12</v>
      </c>
      <c r="B1" s="910" t="s">
        <v>2</v>
      </c>
      <c r="C1" s="910" t="s">
        <v>13</v>
      </c>
      <c r="D1" s="910" t="s">
        <v>14</v>
      </c>
      <c r="E1" s="911" t="s">
        <v>15</v>
      </c>
    </row>
    <row r="2" spans="1:5" ht="30" x14ac:dyDescent="0.25">
      <c r="A2" s="913" t="s">
        <v>16</v>
      </c>
      <c r="B2" s="14" t="s">
        <v>17</v>
      </c>
      <c r="D2" s="14" t="s">
        <v>18</v>
      </c>
    </row>
    <row r="3" spans="1:5" x14ac:dyDescent="0.25">
      <c r="A3" s="913" t="s">
        <v>19</v>
      </c>
      <c r="B3" s="14" t="s">
        <v>20</v>
      </c>
      <c r="D3" s="14" t="s">
        <v>21</v>
      </c>
    </row>
    <row r="4" spans="1:5" ht="30" x14ac:dyDescent="0.25">
      <c r="A4" s="913" t="s">
        <v>22</v>
      </c>
      <c r="B4" s="14" t="s">
        <v>23</v>
      </c>
      <c r="D4" s="14" t="s">
        <v>24</v>
      </c>
    </row>
    <row r="5" spans="1:5" ht="30" x14ac:dyDescent="0.25">
      <c r="A5" s="913" t="s">
        <v>25</v>
      </c>
      <c r="B5" s="14" t="s">
        <v>26</v>
      </c>
      <c r="D5" s="14" t="s">
        <v>27</v>
      </c>
    </row>
    <row r="6" spans="1:5" x14ac:dyDescent="0.25">
      <c r="A6" s="913" t="s">
        <v>28</v>
      </c>
    </row>
    <row r="7" spans="1:5" x14ac:dyDescent="0.25">
      <c r="A7" s="913" t="s">
        <v>29</v>
      </c>
    </row>
    <row r="8" spans="1:5" x14ac:dyDescent="0.25">
      <c r="A8" s="913" t="s">
        <v>30</v>
      </c>
    </row>
    <row r="9" spans="1:5" x14ac:dyDescent="0.25">
      <c r="A9" s="913" t="s">
        <v>31</v>
      </c>
    </row>
    <row r="10" spans="1:5" x14ac:dyDescent="0.25">
      <c r="A10" s="913" t="s">
        <v>32</v>
      </c>
    </row>
    <row r="11" spans="1:5" x14ac:dyDescent="0.25">
      <c r="A11" s="913" t="s">
        <v>33</v>
      </c>
    </row>
    <row r="12" spans="1:5" x14ac:dyDescent="0.25">
      <c r="A12" s="913" t="s">
        <v>34</v>
      </c>
    </row>
    <row r="13" spans="1:5" x14ac:dyDescent="0.25">
      <c r="A13" s="913" t="s">
        <v>35</v>
      </c>
      <c r="E13" s="915"/>
    </row>
    <row r="14" spans="1:5" x14ac:dyDescent="0.25">
      <c r="A14" s="913" t="s">
        <v>36</v>
      </c>
    </row>
    <row r="15" spans="1:5" x14ac:dyDescent="0.25">
      <c r="A15" s="913" t="s">
        <v>37</v>
      </c>
    </row>
    <row r="16" spans="1:5" x14ac:dyDescent="0.25">
      <c r="A16" s="913" t="s">
        <v>38</v>
      </c>
    </row>
    <row r="17" spans="1:2" x14ac:dyDescent="0.25">
      <c r="A17" s="913" t="s">
        <v>39</v>
      </c>
    </row>
    <row r="18" spans="1:2" x14ac:dyDescent="0.25">
      <c r="A18" s="913" t="s">
        <v>40</v>
      </c>
    </row>
    <row r="19" spans="1:2" x14ac:dyDescent="0.25">
      <c r="A19" s="913" t="s">
        <v>41</v>
      </c>
    </row>
    <row r="20" spans="1:2" x14ac:dyDescent="0.25">
      <c r="A20" s="913" t="s">
        <v>41</v>
      </c>
    </row>
    <row r="21" spans="1:2" x14ac:dyDescent="0.25">
      <c r="A21" s="913" t="s">
        <v>42</v>
      </c>
    </row>
    <row r="22" spans="1:2" x14ac:dyDescent="0.25">
      <c r="A22" s="913" t="s">
        <v>43</v>
      </c>
    </row>
    <row r="23" spans="1:2" x14ac:dyDescent="0.25">
      <c r="A23" s="913" t="s">
        <v>44</v>
      </c>
    </row>
    <row r="24" spans="1:2" x14ac:dyDescent="0.25">
      <c r="A24" s="913" t="s">
        <v>45</v>
      </c>
    </row>
    <row r="25" spans="1:2" x14ac:dyDescent="0.25">
      <c r="A25" s="913" t="s">
        <v>46</v>
      </c>
    </row>
    <row r="26" spans="1:2" x14ac:dyDescent="0.25">
      <c r="A26" s="913" t="s">
        <v>47</v>
      </c>
    </row>
    <row r="27" spans="1:2" x14ac:dyDescent="0.25">
      <c r="A27" s="913" t="s">
        <v>48</v>
      </c>
      <c r="B27"/>
    </row>
    <row r="28" spans="1:2" x14ac:dyDescent="0.25">
      <c r="A28" s="913" t="s">
        <v>49</v>
      </c>
    </row>
    <row r="29" spans="1:2" x14ac:dyDescent="0.25">
      <c r="A29" s="913" t="s">
        <v>50</v>
      </c>
    </row>
    <row r="30" spans="1:2" x14ac:dyDescent="0.25">
      <c r="A30" s="913" t="s">
        <v>51</v>
      </c>
    </row>
    <row r="31" spans="1:2" x14ac:dyDescent="0.25">
      <c r="A31" s="913" t="s">
        <v>52</v>
      </c>
    </row>
    <row r="32" spans="1:2" x14ac:dyDescent="0.25">
      <c r="A32" s="913" t="s">
        <v>53</v>
      </c>
    </row>
    <row r="33" spans="1:2" x14ac:dyDescent="0.25">
      <c r="A33" s="913" t="s">
        <v>54</v>
      </c>
    </row>
    <row r="34" spans="1:2" x14ac:dyDescent="0.25">
      <c r="A34" s="913" t="s">
        <v>55</v>
      </c>
    </row>
    <row r="35" spans="1:2" x14ac:dyDescent="0.25">
      <c r="A35" s="913" t="s">
        <v>56</v>
      </c>
    </row>
    <row r="36" spans="1:2" x14ac:dyDescent="0.25">
      <c r="A36" s="913" t="s">
        <v>57</v>
      </c>
    </row>
    <row r="37" spans="1:2" x14ac:dyDescent="0.25">
      <c r="A37" s="914" t="s">
        <v>58</v>
      </c>
    </row>
    <row r="38" spans="1:2" x14ac:dyDescent="0.25">
      <c r="A38" s="913" t="s">
        <v>59</v>
      </c>
    </row>
    <row r="39" spans="1:2" x14ac:dyDescent="0.25">
      <c r="A39" s="913" t="s">
        <v>60</v>
      </c>
    </row>
    <row r="40" spans="1:2" x14ac:dyDescent="0.25">
      <c r="A40" s="913" t="s">
        <v>61</v>
      </c>
    </row>
    <row r="41" spans="1:2" x14ac:dyDescent="0.25">
      <c r="A41" s="913" t="s">
        <v>62</v>
      </c>
    </row>
    <row r="42" spans="1:2" x14ac:dyDescent="0.25">
      <c r="A42" s="913" t="s">
        <v>63</v>
      </c>
      <c r="B42"/>
    </row>
    <row r="43" spans="1:2" x14ac:dyDescent="0.25">
      <c r="A43" s="913" t="s">
        <v>64</v>
      </c>
    </row>
    <row r="44" spans="1:2" x14ac:dyDescent="0.25">
      <c r="A44" s="913" t="s">
        <v>65</v>
      </c>
    </row>
    <row r="45" spans="1:2" x14ac:dyDescent="0.25">
      <c r="A45" s="913" t="s">
        <v>66</v>
      </c>
    </row>
    <row r="46" spans="1:2" x14ac:dyDescent="0.25">
      <c r="A46" s="913" t="s">
        <v>67</v>
      </c>
    </row>
    <row r="47" spans="1:2" x14ac:dyDescent="0.25">
      <c r="A47" s="913" t="s">
        <v>68</v>
      </c>
    </row>
    <row r="48" spans="1:2" x14ac:dyDescent="0.25">
      <c r="A48" s="913" t="s">
        <v>69</v>
      </c>
    </row>
    <row r="49" spans="1:1" x14ac:dyDescent="0.25">
      <c r="A49" s="913"/>
    </row>
    <row r="50" spans="1:1" x14ac:dyDescent="0.25">
      <c r="A50" s="913"/>
    </row>
    <row r="51" spans="1:1" x14ac:dyDescent="0.25">
      <c r="A51" s="913"/>
    </row>
    <row r="52" spans="1:1" x14ac:dyDescent="0.25">
      <c r="A52" s="913"/>
    </row>
    <row r="53" spans="1:1" x14ac:dyDescent="0.25">
      <c r="A53" s="913"/>
    </row>
    <row r="54" spans="1:1" x14ac:dyDescent="0.25">
      <c r="A54" s="913"/>
    </row>
    <row r="55" spans="1:1" x14ac:dyDescent="0.25">
      <c r="A55" s="913"/>
    </row>
    <row r="56" spans="1:1" x14ac:dyDescent="0.25">
      <c r="A56" s="913"/>
    </row>
    <row r="57" spans="1:1" x14ac:dyDescent="0.25">
      <c r="A57" s="913"/>
    </row>
    <row r="58" spans="1:1" x14ac:dyDescent="0.25">
      <c r="A58" s="913"/>
    </row>
    <row r="59" spans="1:1" x14ac:dyDescent="0.25">
      <c r="A59" s="913"/>
    </row>
    <row r="60" spans="1:1" x14ac:dyDescent="0.25">
      <c r="A60" s="913"/>
    </row>
    <row r="61" spans="1:1" x14ac:dyDescent="0.25">
      <c r="A61" s="913"/>
    </row>
    <row r="62" spans="1:1" x14ac:dyDescent="0.25">
      <c r="A62" s="913"/>
    </row>
    <row r="63" spans="1:1" x14ac:dyDescent="0.25">
      <c r="A63" s="913"/>
    </row>
    <row r="64" spans="1:1" x14ac:dyDescent="0.25">
      <c r="A64" s="913"/>
    </row>
    <row r="65" spans="1:1" x14ac:dyDescent="0.25">
      <c r="A65" s="913"/>
    </row>
    <row r="66" spans="1:1" x14ac:dyDescent="0.25">
      <c r="A66" s="914"/>
    </row>
    <row r="67" spans="1:1" x14ac:dyDescent="0.25">
      <c r="A67" s="913"/>
    </row>
    <row r="68" spans="1:1" x14ac:dyDescent="0.25">
      <c r="A68" s="913"/>
    </row>
    <row r="69" spans="1:1" x14ac:dyDescent="0.25">
      <c r="A69" s="913"/>
    </row>
    <row r="70" spans="1:1" x14ac:dyDescent="0.25">
      <c r="A70" s="913"/>
    </row>
    <row r="71" spans="1:1" x14ac:dyDescent="0.25">
      <c r="A71" s="913"/>
    </row>
    <row r="72" spans="1:1" x14ac:dyDescent="0.25">
      <c r="A72" s="912"/>
    </row>
    <row r="73" spans="1:1" x14ac:dyDescent="0.25">
      <c r="A73" s="912"/>
    </row>
    <row r="74" spans="1:1" x14ac:dyDescent="0.25">
      <c r="A74" s="912"/>
    </row>
    <row r="75" spans="1:1" x14ac:dyDescent="0.25">
      <c r="A75" s="912"/>
    </row>
  </sheetData>
  <autoFilter ref="A1:E1"/>
  <hyperlinks>
    <hyperlink ref="A2" location="'Screen Elements'!A1" display="Screen Elements"/>
    <hyperlink ref="A3" location="Preferences!A1" display="Preferences"/>
    <hyperlink ref="A4" location="Rules!A1" display="Rules"/>
    <hyperlink ref="A5" location="Validation!A1" display="Validation"/>
    <hyperlink ref="A6" location="'Table 1'!A1" display="Table 1"/>
    <hyperlink ref="A7" location="'Table 2'!A1" display="Table 2"/>
    <hyperlink ref="A8" location="'Table 3'!A1" display="Table 3"/>
    <hyperlink ref="A9" location="'Table 4'!A1" display="Table 4"/>
    <hyperlink ref="A10" location="'Table 5'!A1" display="Table 5"/>
    <hyperlink ref="A11" location="'Table 6'!A1" display="Table 6"/>
    <hyperlink ref="A12" location="'Table 7'!A1" display="Table 7"/>
    <hyperlink ref="A13" location="'Table 8'!A1" display="Table 8"/>
    <hyperlink ref="A14" location="'Table 9'!A1" display="Table 9"/>
    <hyperlink ref="A15" location="'Table 10'!A1" display="Table 10"/>
    <hyperlink ref="A16" location="'Table 11'!A1" display="Table 11"/>
    <hyperlink ref="A17" location="'Table 12'!A1" display="Table 12"/>
    <hyperlink ref="A18" location="'Table 13'!A1" display="Table 13"/>
    <hyperlink ref="A19" location="'Table 14'!A1" display="Table 14"/>
    <hyperlink ref="A20" location="'Table 14'!A1" display="Table 14"/>
    <hyperlink ref="A21" location="'Table 16'!A1" display="Table 16"/>
    <hyperlink ref="A22" location="'Table 17'!A1" display="Table 17"/>
    <hyperlink ref="A23" location="'Table 18'!A1" display="Table 18"/>
    <hyperlink ref="A24" location="'Table 19'!A1" display="Table 19"/>
    <hyperlink ref="A25" location="'Table 20'!A1" display="Table 20"/>
    <hyperlink ref="A26" location="'Table 21'!A1" display="Table 21"/>
    <hyperlink ref="A27" location="'Table 22'!A1" display="Table 22"/>
    <hyperlink ref="A28" location="'Table 23'!A1" display="Table 23"/>
    <hyperlink ref="A29" location="'Table 24'!A1" display="Table 24"/>
    <hyperlink ref="A30" location="'Table 25'!A1" display="Table 25"/>
    <hyperlink ref="A31" location="'Table 26'!A1" display="Table 26"/>
    <hyperlink ref="A32" location="'Table 27'!A1" display="Table 27"/>
    <hyperlink ref="A33" location="'Table 28'!A1" display="Table 28"/>
    <hyperlink ref="A34" location="'Table 29'!A1" display="Table 29"/>
    <hyperlink ref="A35" location="'Table 30'!A1" display="Table 30"/>
    <hyperlink ref="A36" location="'Table 31'!A1" display="Table 31"/>
    <hyperlink ref="A38" location="'Table 100'!A1" display="Table 100"/>
    <hyperlink ref="A39" location="'Table 101'!A1" display="Table 101"/>
    <hyperlink ref="A40" location="'Table 102'!A1" display="Table 102"/>
    <hyperlink ref="A41" location="'Table 103'!A1" display="Table 103"/>
    <hyperlink ref="A42" location="'Table 104'!A1" display="Table 104"/>
    <hyperlink ref="A43" location="'Table 105'!A1" display="Table 105"/>
    <hyperlink ref="A44" location="'Table 106'!A1" display="Table 106"/>
    <hyperlink ref="A45" location="'Table 107'!A1" display="Table 107"/>
    <hyperlink ref="A46" location="'Table 108'!A1" display="Table 108"/>
    <hyperlink ref="A47" location="'Table 109'!A1" display="Table 109"/>
    <hyperlink ref="A48" location="'Table 110'!A1" display="Table 110"/>
    <hyperlink ref="A37" location="'Table 32'!A1" display="Table 32"/>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zoomScale="85" zoomScaleNormal="85" workbookViewId="0">
      <pane xSplit="3" ySplit="2" topLeftCell="D3" activePane="bottomRight" state="frozen"/>
      <selection pane="topRight" activeCell="N27" sqref="N27"/>
      <selection pane="bottomLeft" activeCell="N27" sqref="N27"/>
      <selection pane="bottomRight" activeCell="D28" sqref="D28"/>
    </sheetView>
  </sheetViews>
  <sheetFormatPr defaultColWidth="9.140625" defaultRowHeight="15" x14ac:dyDescent="0.25"/>
  <cols>
    <col min="1" max="1" width="12.140625" customWidth="1"/>
    <col min="2" max="2" width="19.5703125" bestFit="1" customWidth="1"/>
    <col min="3" max="3" width="47" customWidth="1"/>
    <col min="4" max="4" width="64.140625" style="907" customWidth="1"/>
    <col min="5" max="5" width="10" customWidth="1"/>
    <col min="6" max="6" width="9.140625" style="922" customWidth="1"/>
    <col min="7" max="7" width="40.28515625" style="922" customWidth="1"/>
    <col min="8" max="8" width="14" bestFit="1" customWidth="1"/>
    <col min="9" max="9" width="9.7109375" customWidth="1"/>
    <col min="10" max="10" width="12.42578125" customWidth="1"/>
    <col min="11" max="11" width="15" customWidth="1"/>
    <col min="12" max="12" width="16.85546875" bestFit="1" customWidth="1"/>
    <col min="13" max="14" width="10.7109375" customWidth="1"/>
    <col min="16" max="16" width="36.7109375" customWidth="1"/>
  </cols>
  <sheetData>
    <row r="1" spans="1:16" ht="21.75" thickBot="1" x14ac:dyDescent="0.3">
      <c r="A1" s="1424" t="s">
        <v>70</v>
      </c>
      <c r="B1" s="1424"/>
      <c r="C1" s="1424"/>
      <c r="D1" s="1424"/>
      <c r="E1" s="1136"/>
      <c r="F1" s="1137"/>
      <c r="G1" s="1137"/>
      <c r="H1" s="1425" t="s">
        <v>71</v>
      </c>
      <c r="I1" s="1426"/>
      <c r="J1" s="1426"/>
      <c r="K1" s="1426"/>
      <c r="L1" s="1426"/>
      <c r="M1" s="1426"/>
    </row>
    <row r="2" spans="1:16" ht="27" thickTop="1" thickBot="1" x14ac:dyDescent="0.3">
      <c r="A2" s="8" t="s">
        <v>72</v>
      </c>
      <c r="B2" s="8" t="s">
        <v>73</v>
      </c>
      <c r="C2" s="8" t="s">
        <v>74</v>
      </c>
      <c r="D2" s="1126" t="s">
        <v>2</v>
      </c>
      <c r="E2" s="1138" t="s">
        <v>75</v>
      </c>
      <c r="F2" s="1139" t="s">
        <v>76</v>
      </c>
      <c r="G2" s="1111" t="s">
        <v>77</v>
      </c>
      <c r="H2" s="1132" t="s">
        <v>78</v>
      </c>
      <c r="I2" s="6" t="s">
        <v>79</v>
      </c>
      <c r="J2" s="6" t="s">
        <v>80</v>
      </c>
      <c r="K2" s="6" t="s">
        <v>81</v>
      </c>
      <c r="L2" s="6" t="s">
        <v>82</v>
      </c>
      <c r="M2" s="6" t="s">
        <v>83</v>
      </c>
      <c r="N2" s="6" t="s">
        <v>84</v>
      </c>
    </row>
    <row r="3" spans="1:16" s="916" customFormat="1" ht="16.5" thickTop="1" x14ac:dyDescent="0.25">
      <c r="A3" s="1112" t="s">
        <v>85</v>
      </c>
      <c r="B3" s="1113" t="s">
        <v>86</v>
      </c>
      <c r="C3" s="1113" t="s">
        <v>87</v>
      </c>
      <c r="D3" s="1127" t="s">
        <v>88</v>
      </c>
      <c r="E3" s="1140" t="s">
        <v>89</v>
      </c>
      <c r="F3" s="1114"/>
      <c r="G3" s="1141"/>
      <c r="H3" s="1029"/>
      <c r="I3" s="1017"/>
      <c r="J3" s="1017"/>
      <c r="K3" s="1017"/>
      <c r="L3" s="1017"/>
      <c r="M3" s="1017"/>
      <c r="N3" s="1018"/>
    </row>
    <row r="4" spans="1:16" s="916" customFormat="1" ht="15.75" x14ac:dyDescent="0.25">
      <c r="A4" s="1115" t="s">
        <v>90</v>
      </c>
      <c r="B4" s="1105" t="s">
        <v>91</v>
      </c>
      <c r="C4" s="1105" t="s">
        <v>92</v>
      </c>
      <c r="D4" s="1128" t="s">
        <v>93</v>
      </c>
      <c r="E4" s="1142" t="s">
        <v>89</v>
      </c>
      <c r="F4" s="1106"/>
      <c r="G4" s="1143"/>
      <c r="H4" s="1133" t="s">
        <v>94</v>
      </c>
      <c r="I4" s="917"/>
      <c r="J4" s="917"/>
      <c r="K4" s="917"/>
      <c r="L4" s="917"/>
      <c r="M4" s="917"/>
      <c r="N4" s="1116"/>
    </row>
    <row r="5" spans="1:16" s="916" customFormat="1" ht="15.75" x14ac:dyDescent="0.25">
      <c r="A5" s="1115" t="s">
        <v>95</v>
      </c>
      <c r="B5" s="1105" t="s">
        <v>96</v>
      </c>
      <c r="C5" s="1105" t="s">
        <v>97</v>
      </c>
      <c r="D5" s="1128" t="s">
        <v>98</v>
      </c>
      <c r="E5" s="1142" t="s">
        <v>89</v>
      </c>
      <c r="F5" s="1106"/>
      <c r="G5" s="1143"/>
      <c r="H5" s="1134"/>
      <c r="I5" s="917"/>
      <c r="J5" s="917"/>
      <c r="K5" s="917"/>
      <c r="L5" s="917"/>
      <c r="M5" s="917"/>
      <c r="N5" s="1116"/>
    </row>
    <row r="6" spans="1:16" s="916" customFormat="1" ht="15.75" x14ac:dyDescent="0.25">
      <c r="A6" s="1115" t="s">
        <v>99</v>
      </c>
      <c r="B6" s="1105" t="s">
        <v>100</v>
      </c>
      <c r="C6" s="1105"/>
      <c r="D6" s="1128" t="s">
        <v>101</v>
      </c>
      <c r="E6" s="1142" t="s">
        <v>89</v>
      </c>
      <c r="F6" s="1198"/>
      <c r="G6" s="1143" t="s">
        <v>102</v>
      </c>
      <c r="H6" s="1133" t="s">
        <v>103</v>
      </c>
      <c r="I6" s="917"/>
      <c r="J6" s="917"/>
      <c r="K6" s="917"/>
      <c r="L6" s="917"/>
      <c r="M6" s="917"/>
      <c r="N6" s="1116"/>
      <c r="P6" s="939"/>
    </row>
    <row r="7" spans="1:16" s="916" customFormat="1" ht="15.75" x14ac:dyDescent="0.25">
      <c r="A7" s="1115" t="s">
        <v>104</v>
      </c>
      <c r="B7" s="1105" t="s">
        <v>96</v>
      </c>
      <c r="C7" s="1105" t="s">
        <v>105</v>
      </c>
      <c r="D7" s="1128" t="s">
        <v>106</v>
      </c>
      <c r="E7" s="1142" t="s">
        <v>89</v>
      </c>
      <c r="F7" s="1106"/>
      <c r="G7" s="1143"/>
      <c r="H7" s="1134"/>
      <c r="I7" s="917"/>
      <c r="J7" s="917"/>
      <c r="K7" s="917"/>
      <c r="L7" s="917"/>
      <c r="M7" s="917"/>
      <c r="N7" s="1116"/>
    </row>
    <row r="8" spans="1:16" ht="15.75" thickBot="1" x14ac:dyDescent="0.3">
      <c r="A8" s="1117" t="s">
        <v>107</v>
      </c>
      <c r="B8" s="1118" t="s">
        <v>100</v>
      </c>
      <c r="C8" s="1119"/>
      <c r="D8" s="1129" t="s">
        <v>108</v>
      </c>
      <c r="E8" s="1144" t="s">
        <v>89</v>
      </c>
      <c r="F8" s="1198"/>
      <c r="G8" s="1143" t="s">
        <v>102</v>
      </c>
      <c r="H8" s="1135" t="s">
        <v>109</v>
      </c>
      <c r="I8" s="1120"/>
      <c r="J8" s="1120"/>
      <c r="K8" s="1120"/>
      <c r="L8" s="1120"/>
      <c r="M8" s="1120"/>
      <c r="N8" s="1121"/>
      <c r="P8" s="939"/>
    </row>
    <row r="9" spans="1:16" ht="16.5" thickTop="1" x14ac:dyDescent="0.25">
      <c r="A9" s="1112" t="s">
        <v>110</v>
      </c>
      <c r="B9" s="1113" t="s">
        <v>86</v>
      </c>
      <c r="C9" s="1113" t="s">
        <v>111</v>
      </c>
      <c r="D9" s="1130" t="s">
        <v>112</v>
      </c>
      <c r="E9" s="1140" t="s">
        <v>89</v>
      </c>
      <c r="F9" s="1114"/>
      <c r="G9" s="1141"/>
      <c r="H9" s="1029"/>
      <c r="I9" s="1122"/>
      <c r="J9" s="1122"/>
      <c r="K9" s="1122"/>
      <c r="L9" s="1122"/>
      <c r="M9" s="1122"/>
      <c r="N9" s="1123"/>
    </row>
    <row r="10" spans="1:16" x14ac:dyDescent="0.25">
      <c r="A10" s="1124" t="s">
        <v>113</v>
      </c>
      <c r="B10" s="738" t="s">
        <v>96</v>
      </c>
      <c r="C10" s="1107" t="s">
        <v>114</v>
      </c>
      <c r="D10" s="1131" t="s">
        <v>115</v>
      </c>
      <c r="E10" s="1145" t="s">
        <v>89</v>
      </c>
      <c r="F10" s="1394"/>
      <c r="G10" s="1146"/>
      <c r="H10" s="1036"/>
      <c r="I10" s="1109"/>
      <c r="J10" s="1109"/>
      <c r="K10" s="1109"/>
      <c r="L10" s="1109"/>
      <c r="M10" s="1109"/>
      <c r="N10" s="1116"/>
    </row>
    <row r="11" spans="1:16" ht="30" x14ac:dyDescent="0.25">
      <c r="A11" s="1124" t="s">
        <v>116</v>
      </c>
      <c r="B11" s="1110" t="s">
        <v>100</v>
      </c>
      <c r="C11" s="738"/>
      <c r="D11" s="1131" t="s">
        <v>117</v>
      </c>
      <c r="E11" s="1145" t="s">
        <v>89</v>
      </c>
      <c r="F11" s="1108"/>
      <c r="G11" s="1174" t="s">
        <v>118</v>
      </c>
      <c r="H11" s="1404" t="s">
        <v>119</v>
      </c>
      <c r="I11" s="948"/>
      <c r="J11" s="948"/>
      <c r="K11" s="948"/>
      <c r="L11" s="948"/>
      <c r="M11" s="948"/>
      <c r="N11" s="1116"/>
    </row>
    <row r="12" spans="1:16" x14ac:dyDescent="0.25">
      <c r="A12" s="1124" t="s">
        <v>120</v>
      </c>
      <c r="B12" s="738" t="s">
        <v>96</v>
      </c>
      <c r="C12" s="738" t="s">
        <v>121</v>
      </c>
      <c r="D12" s="1131" t="s">
        <v>122</v>
      </c>
      <c r="E12" s="1145" t="s">
        <v>89</v>
      </c>
      <c r="F12" s="1394"/>
      <c r="G12" s="1146"/>
      <c r="H12" s="1036"/>
      <c r="I12" s="948"/>
      <c r="J12" s="948"/>
      <c r="K12" s="948"/>
      <c r="L12" s="948"/>
      <c r="M12" s="948"/>
      <c r="N12" s="1116"/>
    </row>
    <row r="13" spans="1:16" ht="30" x14ac:dyDescent="0.25">
      <c r="A13" s="1124" t="s">
        <v>123</v>
      </c>
      <c r="B13" s="738" t="s">
        <v>100</v>
      </c>
      <c r="C13" s="738"/>
      <c r="D13" s="1131" t="s">
        <v>124</v>
      </c>
      <c r="E13" s="1145" t="s">
        <v>89</v>
      </c>
      <c r="F13" s="1394"/>
      <c r="G13" s="1174" t="s">
        <v>125</v>
      </c>
      <c r="H13" s="1404" t="s">
        <v>126</v>
      </c>
      <c r="I13" s="948"/>
      <c r="J13" s="948"/>
      <c r="K13" s="948"/>
      <c r="L13" s="948"/>
      <c r="M13" s="948"/>
      <c r="N13" s="1116"/>
    </row>
    <row r="14" spans="1:16" x14ac:dyDescent="0.25">
      <c r="A14" s="1124" t="s">
        <v>127</v>
      </c>
      <c r="B14" s="738" t="s">
        <v>96</v>
      </c>
      <c r="C14" s="738" t="s">
        <v>128</v>
      </c>
      <c r="D14" s="1131" t="s">
        <v>129</v>
      </c>
      <c r="E14" s="1145" t="s">
        <v>89</v>
      </c>
      <c r="F14" s="1394"/>
      <c r="G14" s="1146"/>
      <c r="H14" s="1036"/>
      <c r="I14" s="948"/>
      <c r="J14" s="948"/>
      <c r="K14" s="948"/>
      <c r="L14" s="948"/>
      <c r="M14" s="948"/>
      <c r="N14" s="1116"/>
    </row>
    <row r="15" spans="1:16" ht="30" x14ac:dyDescent="0.25">
      <c r="A15" s="1124" t="s">
        <v>130</v>
      </c>
      <c r="B15" s="738" t="s">
        <v>100</v>
      </c>
      <c r="C15" s="738"/>
      <c r="D15" s="1131" t="s">
        <v>131</v>
      </c>
      <c r="E15" s="1145" t="s">
        <v>89</v>
      </c>
      <c r="F15" s="1108"/>
      <c r="G15" s="1174" t="s">
        <v>132</v>
      </c>
      <c r="H15" s="1404" t="s">
        <v>133</v>
      </c>
      <c r="I15" s="948"/>
      <c r="J15" s="948"/>
      <c r="K15" s="948"/>
      <c r="L15" s="948"/>
      <c r="M15" s="948"/>
      <c r="N15" s="1116"/>
    </row>
    <row r="16" spans="1:16" x14ac:dyDescent="0.25">
      <c r="A16" s="1124" t="s">
        <v>134</v>
      </c>
      <c r="B16" s="738" t="s">
        <v>96</v>
      </c>
      <c r="C16" s="738" t="s">
        <v>135</v>
      </c>
      <c r="D16" s="1131" t="s">
        <v>136</v>
      </c>
      <c r="E16" s="1145" t="s">
        <v>89</v>
      </c>
      <c r="F16" s="1394"/>
      <c r="G16" s="1146"/>
      <c r="H16" s="1036"/>
      <c r="I16" s="948"/>
      <c r="J16" s="948"/>
      <c r="K16" s="948"/>
      <c r="L16" s="948"/>
      <c r="M16" s="948"/>
      <c r="N16" s="1116"/>
    </row>
    <row r="17" spans="1:14" ht="30" x14ac:dyDescent="0.25">
      <c r="A17" s="1124" t="s">
        <v>137</v>
      </c>
      <c r="B17" s="738" t="s">
        <v>100</v>
      </c>
      <c r="C17" s="738"/>
      <c r="D17" s="1131" t="s">
        <v>138</v>
      </c>
      <c r="E17" s="1145" t="s">
        <v>89</v>
      </c>
      <c r="F17" s="1108"/>
      <c r="G17" s="1174" t="s">
        <v>139</v>
      </c>
      <c r="H17" s="695" t="s">
        <v>140</v>
      </c>
      <c r="I17" s="948"/>
      <c r="J17" s="948"/>
      <c r="K17" s="948"/>
      <c r="L17" s="948"/>
      <c r="M17" s="948"/>
      <c r="N17" s="1116"/>
    </row>
    <row r="18" spans="1:14" x14ac:dyDescent="0.25">
      <c r="A18" s="1124" t="s">
        <v>141</v>
      </c>
      <c r="B18" s="738" t="s">
        <v>96</v>
      </c>
      <c r="C18" s="1105" t="s">
        <v>142</v>
      </c>
      <c r="D18" s="1128" t="s">
        <v>143</v>
      </c>
      <c r="E18" s="1147" t="s">
        <v>89</v>
      </c>
      <c r="F18" s="1398"/>
      <c r="G18" s="1148"/>
      <c r="H18" s="1036"/>
      <c r="I18" s="947"/>
      <c r="J18" s="947"/>
      <c r="K18" s="947"/>
      <c r="L18" s="947"/>
      <c r="M18" s="947"/>
      <c r="N18" s="1116"/>
    </row>
    <row r="19" spans="1:14" x14ac:dyDescent="0.25">
      <c r="A19" s="1124" t="s">
        <v>144</v>
      </c>
      <c r="B19" s="1105" t="s">
        <v>145</v>
      </c>
      <c r="C19" s="1105"/>
      <c r="D19" s="1128" t="s">
        <v>146</v>
      </c>
      <c r="E19" s="1147" t="s">
        <v>89</v>
      </c>
      <c r="F19" s="1398"/>
      <c r="G19" s="1148"/>
      <c r="H19" s="1401">
        <v>14.696</v>
      </c>
      <c r="I19" s="1398">
        <v>0</v>
      </c>
      <c r="J19" s="1398">
        <v>999999999</v>
      </c>
      <c r="K19" s="1398" t="s">
        <v>147</v>
      </c>
      <c r="L19" s="1398" t="s">
        <v>148</v>
      </c>
      <c r="M19" s="1398">
        <v>9</v>
      </c>
      <c r="N19" s="1116"/>
    </row>
    <row r="20" spans="1:14" ht="30" x14ac:dyDescent="0.25">
      <c r="A20" s="1124" t="s">
        <v>149</v>
      </c>
      <c r="B20" s="738" t="s">
        <v>100</v>
      </c>
      <c r="C20" s="738"/>
      <c r="D20" s="1203" t="s">
        <v>150</v>
      </c>
      <c r="E20" s="1404" t="s">
        <v>89</v>
      </c>
      <c r="F20" s="1108"/>
      <c r="G20" s="1174" t="s">
        <v>118</v>
      </c>
      <c r="H20" s="1145" t="s">
        <v>151</v>
      </c>
      <c r="I20" s="948"/>
      <c r="J20" s="948"/>
      <c r="K20" s="948"/>
      <c r="L20" s="948"/>
      <c r="M20" s="948"/>
      <c r="N20" s="1199"/>
    </row>
    <row r="21" spans="1:14" x14ac:dyDescent="0.25">
      <c r="A21" s="1124" t="s">
        <v>152</v>
      </c>
      <c r="B21" s="738" t="s">
        <v>96</v>
      </c>
      <c r="C21" s="738" t="s">
        <v>153</v>
      </c>
      <c r="D21" s="1203" t="s">
        <v>154</v>
      </c>
      <c r="E21" s="1404" t="s">
        <v>89</v>
      </c>
      <c r="F21" s="1394"/>
      <c r="G21" s="1146"/>
      <c r="H21" s="1200"/>
      <c r="I21" s="948"/>
      <c r="J21" s="948"/>
      <c r="K21" s="948"/>
      <c r="L21" s="948"/>
      <c r="M21" s="948"/>
      <c r="N21" s="1199"/>
    </row>
    <row r="22" spans="1:14" ht="30.75" thickBot="1" x14ac:dyDescent="0.3">
      <c r="A22" s="1117" t="s">
        <v>155</v>
      </c>
      <c r="B22" s="1118" t="s">
        <v>100</v>
      </c>
      <c r="C22" s="1118"/>
      <c r="D22" s="1204" t="s">
        <v>156</v>
      </c>
      <c r="E22" s="1135" t="s">
        <v>89</v>
      </c>
      <c r="F22" s="1125"/>
      <c r="G22" s="1175" t="s">
        <v>157</v>
      </c>
      <c r="H22" s="1144" t="s">
        <v>158</v>
      </c>
      <c r="I22" s="1201"/>
      <c r="J22" s="1201"/>
      <c r="K22" s="1201"/>
      <c r="L22" s="1201"/>
      <c r="M22" s="1201"/>
      <c r="N22" s="1202"/>
    </row>
    <row r="23" spans="1:14" ht="15.75" thickTop="1" x14ac:dyDescent="0.25"/>
  </sheetData>
  <mergeCells count="2">
    <mergeCell ref="A1:D1"/>
    <mergeCell ref="H1:M1"/>
  </mergeCells>
  <phoneticPr fontId="9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7"/>
  <sheetViews>
    <sheetView zoomScale="85" zoomScaleNormal="85" workbookViewId="0">
      <pane xSplit="3" ySplit="2" topLeftCell="D19" activePane="bottomRight" state="frozen"/>
      <selection pane="topRight" activeCell="N27" sqref="N27"/>
      <selection pane="bottomLeft" activeCell="N27" sqref="N27"/>
      <selection pane="bottomRight" activeCell="A42" sqref="A42"/>
    </sheetView>
  </sheetViews>
  <sheetFormatPr defaultColWidth="9.140625" defaultRowHeight="15" x14ac:dyDescent="0.25"/>
  <cols>
    <col min="1" max="1" width="13.85546875" style="95" customWidth="1"/>
    <col min="2" max="2" width="18.42578125" style="95" customWidth="1"/>
    <col min="3" max="3" width="50.7109375" style="95" customWidth="1"/>
    <col min="4" max="4" width="50.7109375" style="163" customWidth="1"/>
    <col min="5" max="5" width="11.140625" style="95" customWidth="1"/>
    <col min="6" max="6" width="12.140625" style="544" customWidth="1"/>
    <col min="7" max="7" width="40.28515625" style="544" bestFit="1" customWidth="1"/>
    <col min="8" max="8" width="34.85546875" style="95" bestFit="1" customWidth="1"/>
    <col min="9" max="9" width="9.7109375" style="95" customWidth="1"/>
    <col min="10" max="10" width="12.42578125" style="95" customWidth="1"/>
    <col min="11" max="11" width="16.140625" style="95" bestFit="1" customWidth="1"/>
    <col min="12" max="12" width="17" style="95" bestFit="1" customWidth="1"/>
    <col min="13" max="14" width="10.7109375" style="95" customWidth="1"/>
    <col min="15" max="16384" width="9.140625" style="95"/>
  </cols>
  <sheetData>
    <row r="1" spans="1:14" ht="21.75" thickBot="1" x14ac:dyDescent="0.3">
      <c r="A1" s="1427" t="s">
        <v>70</v>
      </c>
      <c r="B1" s="1427"/>
      <c r="C1" s="1427"/>
      <c r="D1" s="1427"/>
      <c r="E1" s="1240"/>
      <c r="F1" s="1005"/>
      <c r="G1" s="1005"/>
      <c r="H1" s="1428" t="s">
        <v>71</v>
      </c>
      <c r="I1" s="1429"/>
      <c r="J1" s="1429"/>
      <c r="K1" s="1429"/>
      <c r="L1" s="1429"/>
      <c r="M1" s="1429"/>
    </row>
    <row r="2" spans="1:14" ht="27" thickTop="1" thickBot="1" x14ac:dyDescent="0.3">
      <c r="A2" s="1012" t="s">
        <v>72</v>
      </c>
      <c r="B2" s="1013" t="s">
        <v>73</v>
      </c>
      <c r="C2" s="1013" t="s">
        <v>74</v>
      </c>
      <c r="D2" s="1026" t="s">
        <v>2</v>
      </c>
      <c r="E2" s="1039" t="s">
        <v>75</v>
      </c>
      <c r="F2" s="1040" t="s">
        <v>76</v>
      </c>
      <c r="G2" s="1074" t="s">
        <v>77</v>
      </c>
      <c r="H2" s="1028" t="s">
        <v>78</v>
      </c>
      <c r="I2" s="1014" t="s">
        <v>79</v>
      </c>
      <c r="J2" s="1014" t="s">
        <v>80</v>
      </c>
      <c r="K2" s="1014" t="s">
        <v>81</v>
      </c>
      <c r="L2" s="1014" t="s">
        <v>82</v>
      </c>
      <c r="M2" s="1014" t="s">
        <v>83</v>
      </c>
      <c r="N2" s="1015" t="s">
        <v>84</v>
      </c>
    </row>
    <row r="3" spans="1:14" ht="32.25" thickTop="1" x14ac:dyDescent="0.25">
      <c r="A3" s="1093" t="s">
        <v>159</v>
      </c>
      <c r="B3" s="1016" t="s">
        <v>86</v>
      </c>
      <c r="C3" s="1205" t="s">
        <v>160</v>
      </c>
      <c r="D3" s="1206" t="s">
        <v>161</v>
      </c>
      <c r="E3" s="1041" t="s">
        <v>89</v>
      </c>
      <c r="F3" s="1083"/>
      <c r="G3" s="1082"/>
      <c r="H3" s="1029"/>
      <c r="I3" s="1017"/>
      <c r="J3" s="1017"/>
      <c r="K3" s="1017"/>
      <c r="L3" s="1017"/>
      <c r="M3" s="1017"/>
      <c r="N3" s="1018"/>
    </row>
    <row r="4" spans="1:14" x14ac:dyDescent="0.25">
      <c r="A4" s="1094" t="s">
        <v>162</v>
      </c>
      <c r="B4" s="949" t="s">
        <v>96</v>
      </c>
      <c r="C4" s="953" t="s">
        <v>163</v>
      </c>
      <c r="D4" s="1027" t="s">
        <v>164</v>
      </c>
      <c r="E4" s="1042" t="s">
        <v>89</v>
      </c>
      <c r="F4" s="1084"/>
      <c r="G4" s="1076"/>
      <c r="H4" s="1030"/>
      <c r="I4" s="921"/>
      <c r="J4" s="921"/>
      <c r="K4" s="921"/>
      <c r="L4" s="921"/>
      <c r="M4" s="921"/>
      <c r="N4" s="1019"/>
    </row>
    <row r="5" spans="1:14" ht="30" x14ac:dyDescent="0.25">
      <c r="A5" s="1094" t="s">
        <v>165</v>
      </c>
      <c r="B5" s="949" t="s">
        <v>96</v>
      </c>
      <c r="C5" s="1002" t="s">
        <v>166</v>
      </c>
      <c r="D5" s="1027" t="s">
        <v>167</v>
      </c>
      <c r="E5" s="1042" t="s">
        <v>89</v>
      </c>
      <c r="F5" s="1084"/>
      <c r="G5" s="1076"/>
      <c r="H5" s="1030"/>
      <c r="I5" s="921"/>
      <c r="J5" s="921"/>
      <c r="K5" s="921"/>
      <c r="L5" s="921"/>
      <c r="M5" s="921"/>
      <c r="N5" s="1019"/>
    </row>
    <row r="6" spans="1:14" x14ac:dyDescent="0.25">
      <c r="A6" s="1094" t="s">
        <v>168</v>
      </c>
      <c r="B6" s="949" t="s">
        <v>96</v>
      </c>
      <c r="C6" s="953" t="s">
        <v>169</v>
      </c>
      <c r="D6" s="1027" t="s">
        <v>170</v>
      </c>
      <c r="E6" s="1042" t="s">
        <v>89</v>
      </c>
      <c r="F6" s="1084"/>
      <c r="G6" s="1076"/>
      <c r="H6" s="1030"/>
      <c r="I6" s="921"/>
      <c r="J6" s="921"/>
      <c r="K6" s="921"/>
      <c r="L6" s="921"/>
      <c r="M6" s="921"/>
      <c r="N6" s="1019"/>
    </row>
    <row r="7" spans="1:14" x14ac:dyDescent="0.25">
      <c r="A7" s="1094" t="s">
        <v>171</v>
      </c>
      <c r="B7" s="949" t="s">
        <v>145</v>
      </c>
      <c r="C7" s="953"/>
      <c r="D7" s="1027" t="s">
        <v>172</v>
      </c>
      <c r="E7" s="1042" t="s">
        <v>89</v>
      </c>
      <c r="F7" s="1084"/>
      <c r="G7" s="1076"/>
      <c r="H7" s="1032" t="s">
        <v>173</v>
      </c>
      <c r="I7" s="921"/>
      <c r="J7" s="921"/>
      <c r="K7" s="919" t="s">
        <v>147</v>
      </c>
      <c r="L7" s="918" t="s">
        <v>174</v>
      </c>
      <c r="M7" s="918">
        <v>40</v>
      </c>
      <c r="N7" s="1019"/>
    </row>
    <row r="8" spans="1:14" x14ac:dyDescent="0.25">
      <c r="A8" s="1094" t="s">
        <v>175</v>
      </c>
      <c r="B8" s="949" t="s">
        <v>96</v>
      </c>
      <c r="C8" s="953" t="s">
        <v>176</v>
      </c>
      <c r="D8" s="1027" t="s">
        <v>177</v>
      </c>
      <c r="E8" s="1042" t="s">
        <v>89</v>
      </c>
      <c r="F8" s="1084"/>
      <c r="G8" s="1076"/>
      <c r="H8" s="1030"/>
      <c r="I8" s="921"/>
      <c r="J8" s="921"/>
      <c r="K8" s="921"/>
      <c r="L8" s="921"/>
      <c r="M8" s="921"/>
      <c r="N8" s="1019"/>
    </row>
    <row r="9" spans="1:14" x14ac:dyDescent="0.25">
      <c r="A9" s="1094" t="s">
        <v>178</v>
      </c>
      <c r="B9" s="949" t="s">
        <v>145</v>
      </c>
      <c r="C9" s="953"/>
      <c r="D9" s="1027" t="s">
        <v>179</v>
      </c>
      <c r="E9" s="1042" t="s">
        <v>89</v>
      </c>
      <c r="F9" s="1084"/>
      <c r="G9" s="1076"/>
      <c r="H9" s="1032" t="s">
        <v>173</v>
      </c>
      <c r="I9" s="921"/>
      <c r="J9" s="921"/>
      <c r="K9" s="921"/>
      <c r="L9" s="918" t="s">
        <v>174</v>
      </c>
      <c r="M9" s="918">
        <v>40</v>
      </c>
      <c r="N9" s="1019"/>
    </row>
    <row r="10" spans="1:14" x14ac:dyDescent="0.25">
      <c r="A10" s="1094" t="s">
        <v>180</v>
      </c>
      <c r="B10" s="949" t="s">
        <v>181</v>
      </c>
      <c r="C10" s="953" t="s">
        <v>182</v>
      </c>
      <c r="D10" s="1027" t="s">
        <v>183</v>
      </c>
      <c r="E10" s="1042" t="s">
        <v>89</v>
      </c>
      <c r="F10" s="1085" t="s">
        <v>184</v>
      </c>
      <c r="G10" s="1077"/>
      <c r="H10" s="1030"/>
      <c r="I10" s="921"/>
      <c r="J10" s="921"/>
      <c r="K10" s="921"/>
      <c r="L10" s="921"/>
      <c r="M10" s="921"/>
      <c r="N10" s="1019"/>
    </row>
    <row r="11" spans="1:14" ht="15.75" thickBot="1" x14ac:dyDescent="0.3">
      <c r="A11" s="1095" t="s">
        <v>185</v>
      </c>
      <c r="B11" s="1020" t="s">
        <v>181</v>
      </c>
      <c r="C11" s="1021" t="s">
        <v>186</v>
      </c>
      <c r="D11" s="1207" t="s">
        <v>187</v>
      </c>
      <c r="E11" s="1043" t="s">
        <v>89</v>
      </c>
      <c r="F11" s="1086" t="s">
        <v>188</v>
      </c>
      <c r="G11" s="1078"/>
      <c r="H11" s="1031"/>
      <c r="I11" s="1022"/>
      <c r="J11" s="1022"/>
      <c r="K11" s="1022"/>
      <c r="L11" s="1022"/>
      <c r="M11" s="1022"/>
      <c r="N11" s="1023"/>
    </row>
    <row r="12" spans="1:14" ht="16.5" thickTop="1" x14ac:dyDescent="0.25">
      <c r="A12" s="1093" t="s">
        <v>189</v>
      </c>
      <c r="B12" s="1016" t="s">
        <v>86</v>
      </c>
      <c r="C12" s="1205" t="s">
        <v>190</v>
      </c>
      <c r="D12" s="1206" t="s">
        <v>191</v>
      </c>
      <c r="E12" s="1041" t="s">
        <v>89</v>
      </c>
      <c r="F12" s="1083"/>
      <c r="G12" s="1082"/>
      <c r="H12" s="1029"/>
      <c r="I12" s="1017"/>
      <c r="J12" s="1017"/>
      <c r="K12" s="1017"/>
      <c r="L12" s="1017"/>
      <c r="M12" s="1017"/>
      <c r="N12" s="1018"/>
    </row>
    <row r="13" spans="1:14" x14ac:dyDescent="0.25">
      <c r="A13" s="1096" t="s">
        <v>192</v>
      </c>
      <c r="B13" s="952" t="s">
        <v>96</v>
      </c>
      <c r="C13" s="951" t="s">
        <v>193</v>
      </c>
      <c r="D13" s="1208" t="s">
        <v>194</v>
      </c>
      <c r="E13" s="1042" t="s">
        <v>89</v>
      </c>
      <c r="F13" s="1084"/>
      <c r="G13" s="1076"/>
      <c r="H13" s="1030"/>
      <c r="I13" s="921"/>
      <c r="J13" s="921"/>
      <c r="K13" s="921"/>
      <c r="L13" s="921"/>
      <c r="M13" s="921"/>
      <c r="N13" s="1019"/>
    </row>
    <row r="14" spans="1:14" x14ac:dyDescent="0.25">
      <c r="A14" s="1096" t="s">
        <v>195</v>
      </c>
      <c r="B14" s="952" t="s">
        <v>96</v>
      </c>
      <c r="C14" s="951" t="s">
        <v>196</v>
      </c>
      <c r="D14" s="1208"/>
      <c r="E14" s="1042" t="s">
        <v>89</v>
      </c>
      <c r="F14" s="1084"/>
      <c r="G14" s="1076"/>
      <c r="H14" s="1030"/>
      <c r="I14" s="921"/>
      <c r="J14" s="921"/>
      <c r="K14" s="921"/>
      <c r="L14" s="921"/>
      <c r="M14" s="921"/>
      <c r="N14" s="1019"/>
    </row>
    <row r="15" spans="1:14" x14ac:dyDescent="0.25">
      <c r="A15" s="1096" t="s">
        <v>197</v>
      </c>
      <c r="B15" s="952" t="s">
        <v>198</v>
      </c>
      <c r="C15" s="951"/>
      <c r="D15" s="1208" t="s">
        <v>199</v>
      </c>
      <c r="E15" s="1042" t="s">
        <v>89</v>
      </c>
      <c r="F15" s="1084"/>
      <c r="G15" s="1076"/>
      <c r="H15" s="1030"/>
      <c r="I15" s="921"/>
      <c r="J15" s="921"/>
      <c r="K15" s="921"/>
      <c r="L15" s="921"/>
      <c r="M15" s="921"/>
      <c r="N15" s="1019"/>
    </row>
    <row r="16" spans="1:14" x14ac:dyDescent="0.25">
      <c r="A16" s="1096" t="s">
        <v>197</v>
      </c>
      <c r="B16" s="952" t="s">
        <v>181</v>
      </c>
      <c r="C16" s="951"/>
      <c r="D16" s="1208" t="s">
        <v>200</v>
      </c>
      <c r="E16" s="1042" t="s">
        <v>89</v>
      </c>
      <c r="F16" s="1085" t="s">
        <v>201</v>
      </c>
      <c r="G16" s="1076"/>
      <c r="H16" s="1030"/>
      <c r="I16" s="921"/>
      <c r="J16" s="921"/>
      <c r="K16" s="921"/>
      <c r="L16" s="921"/>
      <c r="M16" s="921"/>
      <c r="N16" s="1019"/>
    </row>
    <row r="17" spans="1:14" x14ac:dyDescent="0.25">
      <c r="A17" s="1096" t="s">
        <v>202</v>
      </c>
      <c r="B17" s="952" t="s">
        <v>96</v>
      </c>
      <c r="C17" s="951" t="s">
        <v>203</v>
      </c>
      <c r="D17" s="1208" t="s">
        <v>194</v>
      </c>
      <c r="E17" s="1042" t="s">
        <v>204</v>
      </c>
      <c r="F17" s="1084"/>
      <c r="G17" s="1076"/>
      <c r="H17" s="1030"/>
      <c r="I17" s="921"/>
      <c r="J17" s="921"/>
      <c r="K17" s="921"/>
      <c r="L17" s="921"/>
      <c r="M17" s="921"/>
      <c r="N17" s="1019"/>
    </row>
    <row r="18" spans="1:14" ht="30" x14ac:dyDescent="0.25">
      <c r="A18" s="1096" t="s">
        <v>205</v>
      </c>
      <c r="B18" s="952" t="s">
        <v>96</v>
      </c>
      <c r="C18" s="951" t="s">
        <v>206</v>
      </c>
      <c r="D18" s="1208"/>
      <c r="E18" s="1042" t="s">
        <v>204</v>
      </c>
      <c r="F18" s="1084"/>
      <c r="G18" s="1076"/>
      <c r="H18" s="1030"/>
      <c r="I18" s="921"/>
      <c r="J18" s="921"/>
      <c r="K18" s="921"/>
      <c r="L18" s="921"/>
      <c r="M18" s="921"/>
      <c r="N18" s="1019"/>
    </row>
    <row r="19" spans="1:14" x14ac:dyDescent="0.25">
      <c r="A19" s="1096" t="s">
        <v>207</v>
      </c>
      <c r="B19" s="952" t="s">
        <v>198</v>
      </c>
      <c r="C19" s="951"/>
      <c r="D19" s="1208" t="s">
        <v>208</v>
      </c>
      <c r="E19" s="1042" t="s">
        <v>204</v>
      </c>
      <c r="F19" s="1084"/>
      <c r="G19" s="1076"/>
      <c r="H19" s="1030"/>
      <c r="I19" s="921"/>
      <c r="J19" s="921"/>
      <c r="K19" s="921"/>
      <c r="L19" s="921"/>
      <c r="M19" s="921"/>
      <c r="N19" s="1019"/>
    </row>
    <row r="20" spans="1:14" x14ac:dyDescent="0.25">
      <c r="A20" s="1096" t="s">
        <v>209</v>
      </c>
      <c r="B20" s="952" t="s">
        <v>181</v>
      </c>
      <c r="C20" s="951"/>
      <c r="D20" s="1208" t="s">
        <v>210</v>
      </c>
      <c r="E20" s="1042" t="s">
        <v>204</v>
      </c>
      <c r="F20" s="1085" t="s">
        <v>201</v>
      </c>
      <c r="G20" s="1076"/>
      <c r="H20" s="1030"/>
      <c r="I20" s="921"/>
      <c r="J20" s="921"/>
      <c r="K20" s="921"/>
      <c r="L20" s="921"/>
      <c r="M20" s="921"/>
      <c r="N20" s="1019"/>
    </row>
    <row r="21" spans="1:14" x14ac:dyDescent="0.25">
      <c r="A21" s="1096" t="s">
        <v>211</v>
      </c>
      <c r="B21" s="952" t="s">
        <v>96</v>
      </c>
      <c r="C21" s="951" t="s">
        <v>212</v>
      </c>
      <c r="D21" s="1208" t="s">
        <v>194</v>
      </c>
      <c r="E21" s="1042" t="s">
        <v>204</v>
      </c>
      <c r="F21" s="1084"/>
      <c r="G21" s="1076"/>
      <c r="H21" s="1030"/>
      <c r="I21" s="921"/>
      <c r="J21" s="921"/>
      <c r="K21" s="921"/>
      <c r="L21" s="921"/>
      <c r="M21" s="921"/>
      <c r="N21" s="1019"/>
    </row>
    <row r="22" spans="1:14" ht="30" x14ac:dyDescent="0.25">
      <c r="A22" s="1096" t="s">
        <v>213</v>
      </c>
      <c r="B22" s="952" t="s">
        <v>96</v>
      </c>
      <c r="C22" s="951" t="s">
        <v>214</v>
      </c>
      <c r="D22" s="1208"/>
      <c r="E22" s="1042" t="s">
        <v>204</v>
      </c>
      <c r="F22" s="1084"/>
      <c r="G22" s="1076"/>
      <c r="H22" s="1030"/>
      <c r="I22" s="921"/>
      <c r="J22" s="921"/>
      <c r="K22" s="921"/>
      <c r="L22" s="921"/>
      <c r="M22" s="921"/>
      <c r="N22" s="1019"/>
    </row>
    <row r="23" spans="1:14" ht="30" x14ac:dyDescent="0.25">
      <c r="A23" s="1096" t="s">
        <v>215</v>
      </c>
      <c r="B23" s="952" t="s">
        <v>198</v>
      </c>
      <c r="C23" s="951"/>
      <c r="D23" s="1208" t="s">
        <v>216</v>
      </c>
      <c r="E23" s="1042" t="s">
        <v>204</v>
      </c>
      <c r="F23" s="1084"/>
      <c r="G23" s="1076"/>
      <c r="H23" s="1030"/>
      <c r="I23" s="921"/>
      <c r="J23" s="921"/>
      <c r="K23" s="921"/>
      <c r="L23" s="921"/>
      <c r="M23" s="921"/>
      <c r="N23" s="1019"/>
    </row>
    <row r="24" spans="1:14" x14ac:dyDescent="0.25">
      <c r="A24" s="1096" t="s">
        <v>217</v>
      </c>
      <c r="B24" s="952" t="s">
        <v>181</v>
      </c>
      <c r="C24" s="951"/>
      <c r="D24" s="1208" t="s">
        <v>218</v>
      </c>
      <c r="E24" s="1042" t="s">
        <v>204</v>
      </c>
      <c r="F24" s="1085" t="s">
        <v>201</v>
      </c>
      <c r="G24" s="1076"/>
      <c r="H24" s="1030"/>
      <c r="I24" s="921"/>
      <c r="J24" s="921"/>
      <c r="K24" s="921"/>
      <c r="L24" s="921"/>
      <c r="M24" s="921"/>
      <c r="N24" s="1019"/>
    </row>
    <row r="25" spans="1:14" x14ac:dyDescent="0.25">
      <c r="A25" s="1096" t="s">
        <v>219</v>
      </c>
      <c r="B25" s="952" t="s">
        <v>96</v>
      </c>
      <c r="C25" s="951" t="s">
        <v>220</v>
      </c>
      <c r="D25" s="1208" t="s">
        <v>194</v>
      </c>
      <c r="E25" s="1042" t="s">
        <v>204</v>
      </c>
      <c r="F25" s="1084"/>
      <c r="G25" s="1076"/>
      <c r="H25" s="1030"/>
      <c r="I25" s="921"/>
      <c r="J25" s="921"/>
      <c r="K25" s="921"/>
      <c r="L25" s="921"/>
      <c r="M25" s="921"/>
      <c r="N25" s="1019"/>
    </row>
    <row r="26" spans="1:14" ht="30" x14ac:dyDescent="0.25">
      <c r="A26" s="1096" t="s">
        <v>221</v>
      </c>
      <c r="B26" s="952" t="s">
        <v>96</v>
      </c>
      <c r="C26" s="951" t="s">
        <v>222</v>
      </c>
      <c r="D26" s="1208"/>
      <c r="E26" s="1042" t="s">
        <v>204</v>
      </c>
      <c r="F26" s="1084"/>
      <c r="G26" s="1076"/>
      <c r="H26" s="1030"/>
      <c r="I26" s="921"/>
      <c r="J26" s="921"/>
      <c r="K26" s="921"/>
      <c r="L26" s="921"/>
      <c r="M26" s="921"/>
      <c r="N26" s="1019"/>
    </row>
    <row r="27" spans="1:14" x14ac:dyDescent="0.25">
      <c r="A27" s="1096" t="s">
        <v>223</v>
      </c>
      <c r="B27" s="952" t="s">
        <v>198</v>
      </c>
      <c r="C27" s="951"/>
      <c r="D27" s="1208" t="s">
        <v>224</v>
      </c>
      <c r="E27" s="1042" t="s">
        <v>204</v>
      </c>
      <c r="F27" s="1084"/>
      <c r="G27" s="1075"/>
      <c r="H27" s="1030"/>
      <c r="I27" s="921"/>
      <c r="J27" s="921"/>
      <c r="K27" s="921"/>
      <c r="L27" s="921"/>
      <c r="M27" s="921"/>
      <c r="N27" s="1019"/>
    </row>
    <row r="28" spans="1:14" x14ac:dyDescent="0.25">
      <c r="A28" s="1096" t="s">
        <v>225</v>
      </c>
      <c r="B28" s="952" t="s">
        <v>181</v>
      </c>
      <c r="C28" s="951"/>
      <c r="D28" s="1208" t="s">
        <v>226</v>
      </c>
      <c r="E28" s="1042" t="s">
        <v>204</v>
      </c>
      <c r="F28" s="1085" t="s">
        <v>201</v>
      </c>
      <c r="G28" s="1076"/>
      <c r="H28" s="1030"/>
      <c r="I28" s="921"/>
      <c r="J28" s="921"/>
      <c r="K28" s="921"/>
      <c r="L28" s="921"/>
      <c r="M28" s="921"/>
      <c r="N28" s="1019"/>
    </row>
    <row r="29" spans="1:14" ht="15.75" thickBot="1" x14ac:dyDescent="0.3">
      <c r="A29" s="1099" t="s">
        <v>227</v>
      </c>
      <c r="B29" s="1020" t="s">
        <v>181</v>
      </c>
      <c r="C29" s="1021" t="s">
        <v>182</v>
      </c>
      <c r="D29" s="1207" t="s">
        <v>183</v>
      </c>
      <c r="E29" s="1043" t="s">
        <v>89</v>
      </c>
      <c r="F29" s="1086" t="s">
        <v>184</v>
      </c>
      <c r="G29" s="1078"/>
      <c r="H29" s="1031"/>
      <c r="I29" s="1022"/>
      <c r="J29" s="1022"/>
      <c r="K29" s="1022"/>
      <c r="L29" s="1022"/>
      <c r="M29" s="1022"/>
      <c r="N29" s="1023"/>
    </row>
    <row r="30" spans="1:14" ht="32.25" thickTop="1" x14ac:dyDescent="0.25">
      <c r="A30" s="1097" t="s">
        <v>228</v>
      </c>
      <c r="B30" s="1009" t="s">
        <v>86</v>
      </c>
      <c r="C30" s="1209" t="s">
        <v>229</v>
      </c>
      <c r="D30" s="1210" t="s">
        <v>230</v>
      </c>
      <c r="E30" s="1092" t="s">
        <v>231</v>
      </c>
      <c r="F30" s="1087"/>
      <c r="G30" s="1079"/>
      <c r="H30" s="1033"/>
      <c r="I30" s="1010"/>
      <c r="J30" s="1010"/>
      <c r="K30" s="1010"/>
      <c r="L30" s="1010"/>
      <c r="M30" s="1010"/>
      <c r="N30" s="1011"/>
    </row>
    <row r="31" spans="1:14" ht="30" x14ac:dyDescent="0.25">
      <c r="A31" s="1094" t="s">
        <v>232</v>
      </c>
      <c r="B31" s="949" t="s">
        <v>181</v>
      </c>
      <c r="C31" s="953" t="s">
        <v>233</v>
      </c>
      <c r="D31" s="1027" t="s">
        <v>234</v>
      </c>
      <c r="E31" s="1044" t="s">
        <v>235</v>
      </c>
      <c r="F31" s="1085" t="s">
        <v>236</v>
      </c>
      <c r="G31" s="1077"/>
      <c r="H31" s="1034"/>
      <c r="I31" s="947"/>
      <c r="J31" s="947"/>
      <c r="K31" s="947"/>
      <c r="L31" s="947"/>
      <c r="M31" s="947"/>
      <c r="N31" s="1003"/>
    </row>
    <row r="32" spans="1:14" x14ac:dyDescent="0.25">
      <c r="A32" s="1094" t="s">
        <v>237</v>
      </c>
      <c r="B32" s="949" t="s">
        <v>198</v>
      </c>
      <c r="C32" s="953"/>
      <c r="D32" s="1027" t="s">
        <v>238</v>
      </c>
      <c r="E32" s="1044" t="s">
        <v>235</v>
      </c>
      <c r="F32" s="1085"/>
      <c r="G32" s="1077"/>
      <c r="H32" s="1034"/>
      <c r="I32" s="947"/>
      <c r="J32" s="947"/>
      <c r="K32" s="947"/>
      <c r="L32" s="947"/>
      <c r="M32" s="947"/>
      <c r="N32" s="1003"/>
    </row>
    <row r="33" spans="1:16" x14ac:dyDescent="0.25">
      <c r="A33" s="1094" t="s">
        <v>239</v>
      </c>
      <c r="B33" s="949" t="s">
        <v>96</v>
      </c>
      <c r="C33" s="953" t="s">
        <v>233</v>
      </c>
      <c r="D33" s="1027"/>
      <c r="E33" s="1044" t="s">
        <v>235</v>
      </c>
      <c r="F33" s="1085"/>
      <c r="G33" s="1077"/>
      <c r="H33" s="1034"/>
      <c r="I33" s="947"/>
      <c r="J33" s="947"/>
      <c r="K33" s="947"/>
      <c r="L33" s="947"/>
      <c r="M33" s="947"/>
      <c r="N33" s="1003"/>
    </row>
    <row r="34" spans="1:16" ht="30" x14ac:dyDescent="0.25">
      <c r="A34" s="1094" t="s">
        <v>240</v>
      </c>
      <c r="B34" s="949" t="s">
        <v>181</v>
      </c>
      <c r="C34" s="953" t="s">
        <v>241</v>
      </c>
      <c r="D34" s="1027" t="s">
        <v>242</v>
      </c>
      <c r="E34" s="1044" t="s">
        <v>235</v>
      </c>
      <c r="F34" s="1085" t="s">
        <v>236</v>
      </c>
      <c r="G34" s="1077"/>
      <c r="H34" s="1034"/>
      <c r="I34" s="947"/>
      <c r="J34" s="947"/>
      <c r="K34" s="947"/>
      <c r="L34" s="947"/>
      <c r="M34" s="947"/>
      <c r="N34" s="1003"/>
    </row>
    <row r="35" spans="1:16" x14ac:dyDescent="0.25">
      <c r="A35" s="1094" t="s">
        <v>243</v>
      </c>
      <c r="B35" s="949" t="s">
        <v>198</v>
      </c>
      <c r="C35" s="953"/>
      <c r="D35" s="1027" t="s">
        <v>244</v>
      </c>
      <c r="E35" s="1044" t="s">
        <v>235</v>
      </c>
      <c r="F35" s="1085"/>
      <c r="G35" s="1077"/>
      <c r="H35" s="1034"/>
      <c r="I35" s="947"/>
      <c r="J35" s="947"/>
      <c r="K35" s="947"/>
      <c r="L35" s="947"/>
      <c r="M35" s="947"/>
      <c r="N35" s="1003"/>
    </row>
    <row r="36" spans="1:16" x14ac:dyDescent="0.25">
      <c r="A36" s="1094" t="s">
        <v>245</v>
      </c>
      <c r="B36" s="949" t="s">
        <v>96</v>
      </c>
      <c r="C36" s="953" t="s">
        <v>241</v>
      </c>
      <c r="D36" s="1027"/>
      <c r="E36" s="1044" t="s">
        <v>235</v>
      </c>
      <c r="F36" s="1085"/>
      <c r="G36" s="1077"/>
      <c r="H36" s="1034"/>
      <c r="I36" s="947"/>
      <c r="J36" s="947"/>
      <c r="K36" s="947"/>
      <c r="L36" s="947"/>
      <c r="M36" s="947"/>
      <c r="N36" s="1003"/>
    </row>
    <row r="37" spans="1:16" x14ac:dyDescent="0.25">
      <c r="A37" s="1094" t="s">
        <v>246</v>
      </c>
      <c r="B37" s="949" t="s">
        <v>247</v>
      </c>
      <c r="C37" s="953"/>
      <c r="D37" s="1027" t="s">
        <v>248</v>
      </c>
      <c r="E37" s="1044" t="s">
        <v>249</v>
      </c>
      <c r="F37" s="1085"/>
      <c r="G37" s="1077"/>
      <c r="H37" s="1034"/>
      <c r="I37" s="947"/>
      <c r="J37" s="947"/>
      <c r="K37" s="947"/>
      <c r="L37" s="947"/>
      <c r="M37" s="947"/>
      <c r="N37" s="1003"/>
      <c r="P37" s="1049"/>
    </row>
    <row r="38" spans="1:16" x14ac:dyDescent="0.25">
      <c r="A38" s="1094" t="s">
        <v>250</v>
      </c>
      <c r="B38" s="949" t="s">
        <v>96</v>
      </c>
      <c r="C38" s="953" t="s">
        <v>251</v>
      </c>
      <c r="D38" s="1027"/>
      <c r="E38" s="1044" t="s">
        <v>252</v>
      </c>
      <c r="F38" s="954"/>
      <c r="G38" s="1076"/>
      <c r="H38" s="1034"/>
      <c r="I38" s="947"/>
      <c r="J38" s="947"/>
      <c r="K38" s="947"/>
      <c r="L38" s="947"/>
      <c r="M38" s="947"/>
      <c r="N38" s="1003"/>
    </row>
    <row r="39" spans="1:16" ht="30" x14ac:dyDescent="0.25">
      <c r="A39" s="1094" t="s">
        <v>253</v>
      </c>
      <c r="B39" s="949" t="s">
        <v>100</v>
      </c>
      <c r="C39" s="1002"/>
      <c r="D39" s="1027" t="s">
        <v>254</v>
      </c>
      <c r="E39" s="1044" t="s">
        <v>252</v>
      </c>
      <c r="F39" s="1085"/>
      <c r="G39" s="1174" t="s">
        <v>125</v>
      </c>
      <c r="H39" s="1091" t="s">
        <v>255</v>
      </c>
      <c r="I39" s="947"/>
      <c r="J39" s="947"/>
      <c r="K39" s="1397" t="s">
        <v>256</v>
      </c>
      <c r="L39" s="947"/>
      <c r="M39" s="947"/>
      <c r="N39" s="1003"/>
    </row>
    <row r="40" spans="1:16" x14ac:dyDescent="0.25">
      <c r="A40" s="1094" t="s">
        <v>257</v>
      </c>
      <c r="B40" s="949" t="s">
        <v>96</v>
      </c>
      <c r="C40" s="953" t="s">
        <v>258</v>
      </c>
      <c r="D40" s="1027"/>
      <c r="E40" s="1044" t="s">
        <v>259</v>
      </c>
      <c r="F40" s="954"/>
      <c r="G40" s="1076"/>
      <c r="H40" s="1034"/>
      <c r="I40" s="947"/>
      <c r="J40" s="947"/>
      <c r="K40" s="947"/>
      <c r="L40" s="947"/>
      <c r="M40" s="947"/>
      <c r="N40" s="1003"/>
    </row>
    <row r="41" spans="1:16" x14ac:dyDescent="0.25">
      <c r="A41" s="1238" t="s">
        <v>260</v>
      </c>
      <c r="B41" s="949" t="s">
        <v>145</v>
      </c>
      <c r="C41" s="953"/>
      <c r="D41" s="1027" t="s">
        <v>261</v>
      </c>
      <c r="E41" s="1044" t="s">
        <v>259</v>
      </c>
      <c r="F41" s="1088" t="s">
        <v>262</v>
      </c>
      <c r="G41" s="1080"/>
      <c r="H41" s="1035" t="s">
        <v>173</v>
      </c>
      <c r="I41" s="995" t="s">
        <v>263</v>
      </c>
      <c r="J41" s="995" t="s">
        <v>264</v>
      </c>
      <c r="K41" s="1397" t="s">
        <v>256</v>
      </c>
      <c r="L41" s="1394" t="s">
        <v>265</v>
      </c>
      <c r="M41" s="1394">
        <v>9</v>
      </c>
      <c r="N41" s="1003"/>
    </row>
    <row r="42" spans="1:16" x14ac:dyDescent="0.25">
      <c r="A42" s="1094" t="s">
        <v>266</v>
      </c>
      <c r="B42" s="949" t="s">
        <v>96</v>
      </c>
      <c r="C42" s="953" t="s">
        <v>267</v>
      </c>
      <c r="D42" s="1027"/>
      <c r="E42" s="1044" t="s">
        <v>259</v>
      </c>
      <c r="F42" s="1085"/>
      <c r="G42" s="1077"/>
      <c r="H42" s="1034"/>
      <c r="I42" s="947"/>
      <c r="J42" s="947"/>
      <c r="K42" s="947"/>
      <c r="L42" s="947"/>
      <c r="M42" s="947"/>
      <c r="N42" s="1003"/>
    </row>
    <row r="43" spans="1:16" x14ac:dyDescent="0.25">
      <c r="A43" s="1238" t="s">
        <v>268</v>
      </c>
      <c r="B43" s="949" t="s">
        <v>145</v>
      </c>
      <c r="C43" s="951"/>
      <c r="D43" s="1027" t="s">
        <v>269</v>
      </c>
      <c r="E43" s="1044" t="s">
        <v>259</v>
      </c>
      <c r="F43" s="1088" t="s">
        <v>270</v>
      </c>
      <c r="G43" s="1080"/>
      <c r="H43" s="1035" t="s">
        <v>173</v>
      </c>
      <c r="I43" s="995" t="s">
        <v>263</v>
      </c>
      <c r="J43" s="995" t="s">
        <v>264</v>
      </c>
      <c r="K43" s="1397" t="s">
        <v>256</v>
      </c>
      <c r="L43" s="1394" t="s">
        <v>265</v>
      </c>
      <c r="M43" s="1394">
        <v>9</v>
      </c>
      <c r="N43" s="1004"/>
    </row>
    <row r="44" spans="1:16" x14ac:dyDescent="0.25">
      <c r="A44" s="1094" t="s">
        <v>271</v>
      </c>
      <c r="B44" s="949" t="s">
        <v>96</v>
      </c>
      <c r="C44" s="1211" t="s">
        <v>272</v>
      </c>
      <c r="D44" s="1212"/>
      <c r="E44" s="1046" t="s">
        <v>273</v>
      </c>
      <c r="F44" s="1088"/>
      <c r="G44" s="1080"/>
      <c r="H44" s="1036"/>
      <c r="I44" s="948"/>
      <c r="J44" s="948"/>
      <c r="K44" s="948"/>
      <c r="L44" s="948"/>
      <c r="M44" s="948"/>
      <c r="N44" s="1004"/>
    </row>
    <row r="45" spans="1:16" x14ac:dyDescent="0.25">
      <c r="A45" s="1238" t="s">
        <v>274</v>
      </c>
      <c r="B45" s="949" t="s">
        <v>145</v>
      </c>
      <c r="C45" s="1211"/>
      <c r="D45" s="1027" t="s">
        <v>275</v>
      </c>
      <c r="E45" s="1046" t="s">
        <v>273</v>
      </c>
      <c r="F45" s="1088" t="s">
        <v>276</v>
      </c>
      <c r="G45" s="1080"/>
      <c r="H45" s="1035" t="s">
        <v>173</v>
      </c>
      <c r="I45" s="995" t="s">
        <v>263</v>
      </c>
      <c r="J45" s="995" t="s">
        <v>264</v>
      </c>
      <c r="K45" s="1397" t="s">
        <v>256</v>
      </c>
      <c r="L45" s="1394" t="s">
        <v>265</v>
      </c>
      <c r="M45" s="1394">
        <v>9</v>
      </c>
      <c r="N45" s="1004"/>
    </row>
    <row r="46" spans="1:16" x14ac:dyDescent="0.25">
      <c r="A46" s="1094" t="s">
        <v>277</v>
      </c>
      <c r="B46" s="949" t="s">
        <v>181</v>
      </c>
      <c r="C46" s="953" t="s">
        <v>182</v>
      </c>
      <c r="D46" s="1027" t="s">
        <v>278</v>
      </c>
      <c r="E46" s="1047" t="s">
        <v>89</v>
      </c>
      <c r="F46" s="1085" t="s">
        <v>184</v>
      </c>
      <c r="G46" s="1077"/>
      <c r="H46" s="1036"/>
      <c r="I46" s="948"/>
      <c r="J46" s="948"/>
      <c r="K46" s="948"/>
      <c r="L46" s="948"/>
      <c r="M46" s="948"/>
      <c r="N46" s="1004"/>
    </row>
    <row r="47" spans="1:16" ht="15.75" thickBot="1" x14ac:dyDescent="0.3">
      <c r="A47" s="1098" t="s">
        <v>279</v>
      </c>
      <c r="B47" s="1006" t="s">
        <v>181</v>
      </c>
      <c r="C47" s="1021" t="s">
        <v>186</v>
      </c>
      <c r="D47" s="1213" t="s">
        <v>280</v>
      </c>
      <c r="E47" s="1048" t="s">
        <v>89</v>
      </c>
      <c r="F47" s="1089" t="s">
        <v>188</v>
      </c>
      <c r="G47" s="1081"/>
      <c r="H47" s="1037"/>
      <c r="I47" s="1007"/>
      <c r="J47" s="1007"/>
      <c r="K47" s="1007"/>
      <c r="L47" s="1007"/>
      <c r="M47" s="1007"/>
      <c r="N47" s="1008"/>
    </row>
    <row r="48" spans="1:16" ht="32.25" thickTop="1" x14ac:dyDescent="0.25">
      <c r="A48" s="1093" t="s">
        <v>281</v>
      </c>
      <c r="B48" s="1016" t="s">
        <v>86</v>
      </c>
      <c r="C48" s="1205" t="s">
        <v>282</v>
      </c>
      <c r="D48" s="1206" t="s">
        <v>283</v>
      </c>
      <c r="E48" s="1041" t="s">
        <v>89</v>
      </c>
      <c r="F48" s="1083"/>
      <c r="G48" s="1082"/>
      <c r="H48" s="1029"/>
      <c r="I48" s="1017"/>
      <c r="J48" s="1017"/>
      <c r="K48" s="1017"/>
      <c r="L48" s="1017"/>
      <c r="M48" s="1017"/>
      <c r="N48" s="1018"/>
    </row>
    <row r="49" spans="1:16" x14ac:dyDescent="0.25">
      <c r="A49" s="1094" t="s">
        <v>284</v>
      </c>
      <c r="B49" s="949" t="s">
        <v>96</v>
      </c>
      <c r="C49" s="953" t="s">
        <v>285</v>
      </c>
      <c r="D49" s="1027"/>
      <c r="E49" s="1045" t="s">
        <v>89</v>
      </c>
      <c r="F49" s="1090"/>
      <c r="G49" s="1077"/>
      <c r="H49" s="1034"/>
      <c r="I49" s="947"/>
      <c r="J49" s="947"/>
      <c r="K49" s="947"/>
      <c r="L49" s="947"/>
      <c r="M49" s="947"/>
      <c r="N49" s="1003"/>
    </row>
    <row r="50" spans="1:16" x14ac:dyDescent="0.25">
      <c r="A50" s="1094" t="s">
        <v>286</v>
      </c>
      <c r="B50" s="949" t="s">
        <v>96</v>
      </c>
      <c r="C50" s="953" t="s">
        <v>287</v>
      </c>
      <c r="D50" s="1027"/>
      <c r="E50" s="1045" t="s">
        <v>89</v>
      </c>
      <c r="F50" s="1090"/>
      <c r="G50" s="1077"/>
      <c r="H50" s="1034"/>
      <c r="I50" s="947"/>
      <c r="J50" s="947"/>
      <c r="K50" s="947"/>
      <c r="L50" s="947"/>
      <c r="M50" s="947"/>
      <c r="N50" s="1003"/>
    </row>
    <row r="51" spans="1:16" x14ac:dyDescent="0.25">
      <c r="A51" s="1094" t="s">
        <v>288</v>
      </c>
      <c r="B51" s="949" t="s">
        <v>96</v>
      </c>
      <c r="C51" s="953" t="s">
        <v>289</v>
      </c>
      <c r="D51" s="1027"/>
      <c r="E51" s="1045" t="s">
        <v>89</v>
      </c>
      <c r="F51" s="1090"/>
      <c r="G51" s="1077"/>
      <c r="H51" s="1034"/>
      <c r="I51" s="947"/>
      <c r="J51" s="947"/>
      <c r="K51" s="947"/>
      <c r="L51" s="947"/>
      <c r="M51" s="947"/>
      <c r="N51" s="1003"/>
    </row>
    <row r="52" spans="1:16" x14ac:dyDescent="0.25">
      <c r="A52" s="1094" t="s">
        <v>290</v>
      </c>
      <c r="B52" s="949" t="s">
        <v>96</v>
      </c>
      <c r="C52" s="953" t="s">
        <v>291</v>
      </c>
      <c r="D52" s="1027"/>
      <c r="E52" s="1045" t="s">
        <v>89</v>
      </c>
      <c r="F52" s="1090"/>
      <c r="G52" s="1077"/>
      <c r="H52" s="1034"/>
      <c r="I52" s="947"/>
      <c r="J52" s="947"/>
      <c r="K52" s="947"/>
      <c r="L52" s="947"/>
      <c r="M52" s="947"/>
      <c r="N52" s="1003"/>
    </row>
    <row r="53" spans="1:16" x14ac:dyDescent="0.25">
      <c r="A53" s="1094" t="s">
        <v>292</v>
      </c>
      <c r="B53" s="949" t="s">
        <v>96</v>
      </c>
      <c r="C53" s="953" t="s">
        <v>293</v>
      </c>
      <c r="D53" s="1027"/>
      <c r="E53" s="1045" t="s">
        <v>89</v>
      </c>
      <c r="F53" s="1090"/>
      <c r="G53" s="1077"/>
      <c r="H53" s="1034"/>
      <c r="I53" s="947"/>
      <c r="J53" s="947"/>
      <c r="K53" s="947"/>
      <c r="L53" s="947"/>
      <c r="M53" s="947"/>
      <c r="N53" s="1003"/>
    </row>
    <row r="54" spans="1:16" x14ac:dyDescent="0.25">
      <c r="A54" s="1094" t="s">
        <v>294</v>
      </c>
      <c r="B54" s="949" t="s">
        <v>96</v>
      </c>
      <c r="C54" s="953" t="s">
        <v>295</v>
      </c>
      <c r="D54" s="1027"/>
      <c r="E54" s="1045" t="s">
        <v>89</v>
      </c>
      <c r="F54" s="1090"/>
      <c r="G54" s="1077"/>
      <c r="H54" s="1034"/>
      <c r="I54" s="947"/>
      <c r="J54" s="947"/>
      <c r="K54" s="947"/>
      <c r="L54" s="947"/>
      <c r="M54" s="947"/>
      <c r="N54" s="1003"/>
    </row>
    <row r="55" spans="1:16" x14ac:dyDescent="0.25">
      <c r="A55" s="1094" t="s">
        <v>296</v>
      </c>
      <c r="B55" s="949" t="s">
        <v>96</v>
      </c>
      <c r="C55" s="953" t="s">
        <v>297</v>
      </c>
      <c r="D55" s="1027"/>
      <c r="E55" s="1044" t="s">
        <v>298</v>
      </c>
      <c r="F55" s="1090"/>
      <c r="G55" s="1077"/>
      <c r="H55" s="1034"/>
      <c r="I55" s="947"/>
      <c r="J55" s="947"/>
      <c r="K55" s="947"/>
      <c r="L55" s="947"/>
      <c r="M55" s="947"/>
      <c r="N55" s="1003"/>
    </row>
    <row r="56" spans="1:16" x14ac:dyDescent="0.25">
      <c r="A56" s="1238" t="s">
        <v>299</v>
      </c>
      <c r="B56" s="949" t="s">
        <v>145</v>
      </c>
      <c r="C56" s="953"/>
      <c r="D56" s="1027" t="s">
        <v>300</v>
      </c>
      <c r="E56" s="1044" t="s">
        <v>298</v>
      </c>
      <c r="F56" s="920" t="s">
        <v>301</v>
      </c>
      <c r="G56" s="1104"/>
      <c r="H56" s="1035" t="s">
        <v>173</v>
      </c>
      <c r="I56" s="1397" t="s">
        <v>302</v>
      </c>
      <c r="J56" s="1397" t="s">
        <v>303</v>
      </c>
      <c r="K56" s="1397" t="s">
        <v>256</v>
      </c>
      <c r="L56" s="1394" t="s">
        <v>304</v>
      </c>
      <c r="M56" s="954">
        <v>9</v>
      </c>
      <c r="N56" s="1003"/>
    </row>
    <row r="57" spans="1:16" x14ac:dyDescent="0.25">
      <c r="A57" s="1238" t="s">
        <v>305</v>
      </c>
      <c r="B57" s="949" t="s">
        <v>145</v>
      </c>
      <c r="C57" s="953"/>
      <c r="D57" s="1027" t="s">
        <v>306</v>
      </c>
      <c r="E57" s="1044" t="s">
        <v>298</v>
      </c>
      <c r="F57" s="920" t="s">
        <v>307</v>
      </c>
      <c r="G57" s="1104"/>
      <c r="H57" s="1035" t="s">
        <v>173</v>
      </c>
      <c r="I57" s="1397" t="s">
        <v>302</v>
      </c>
      <c r="J57" s="1397" t="s">
        <v>303</v>
      </c>
      <c r="K57" s="1397" t="s">
        <v>204</v>
      </c>
      <c r="L57" s="1394" t="s">
        <v>304</v>
      </c>
      <c r="M57" s="954">
        <v>9</v>
      </c>
      <c r="N57" s="1003"/>
    </row>
    <row r="58" spans="1:16" x14ac:dyDescent="0.25">
      <c r="A58" s="1238" t="s">
        <v>308</v>
      </c>
      <c r="B58" s="949" t="s">
        <v>145</v>
      </c>
      <c r="C58" s="953"/>
      <c r="D58" s="1027" t="s">
        <v>309</v>
      </c>
      <c r="E58" s="1044" t="s">
        <v>298</v>
      </c>
      <c r="F58" s="920" t="s">
        <v>310</v>
      </c>
      <c r="G58" s="1104"/>
      <c r="H58" s="1035" t="s">
        <v>173</v>
      </c>
      <c r="I58" s="1397" t="s">
        <v>302</v>
      </c>
      <c r="J58" s="1397" t="s">
        <v>303</v>
      </c>
      <c r="K58" s="1397" t="s">
        <v>256</v>
      </c>
      <c r="L58" s="1394" t="s">
        <v>304</v>
      </c>
      <c r="M58" s="954">
        <v>9</v>
      </c>
      <c r="N58" s="1003"/>
    </row>
    <row r="59" spans="1:16" x14ac:dyDescent="0.25">
      <c r="A59" s="1238" t="s">
        <v>311</v>
      </c>
      <c r="B59" s="949" t="s">
        <v>145</v>
      </c>
      <c r="C59" s="953"/>
      <c r="D59" s="1027" t="s">
        <v>312</v>
      </c>
      <c r="E59" s="1044" t="s">
        <v>298</v>
      </c>
      <c r="F59" s="920" t="s">
        <v>313</v>
      </c>
      <c r="G59" s="1104"/>
      <c r="H59" s="1035" t="s">
        <v>173</v>
      </c>
      <c r="I59" s="1397" t="s">
        <v>302</v>
      </c>
      <c r="J59" s="1397" t="s">
        <v>303</v>
      </c>
      <c r="K59" s="1397" t="s">
        <v>204</v>
      </c>
      <c r="L59" s="1394" t="s">
        <v>304</v>
      </c>
      <c r="M59" s="954">
        <v>9</v>
      </c>
      <c r="N59" s="1003"/>
    </row>
    <row r="60" spans="1:16" ht="30" x14ac:dyDescent="0.25">
      <c r="A60" s="1094" t="s">
        <v>314</v>
      </c>
      <c r="B60" s="949" t="s">
        <v>100</v>
      </c>
      <c r="C60" s="1002"/>
      <c r="D60" s="1027" t="s">
        <v>315</v>
      </c>
      <c r="E60" s="1044" t="s">
        <v>298</v>
      </c>
      <c r="F60" s="1103"/>
      <c r="G60" s="1174" t="s">
        <v>118</v>
      </c>
      <c r="H60" s="1091" t="s">
        <v>255</v>
      </c>
      <c r="I60" s="947"/>
      <c r="J60" s="947"/>
      <c r="K60" s="1397" t="s">
        <v>256</v>
      </c>
      <c r="L60" s="947"/>
      <c r="M60" s="947"/>
      <c r="N60" s="1003"/>
      <c r="P60" s="1049"/>
    </row>
    <row r="61" spans="1:16" x14ac:dyDescent="0.25">
      <c r="A61" s="1094" t="s">
        <v>316</v>
      </c>
      <c r="B61" s="949" t="s">
        <v>96</v>
      </c>
      <c r="C61" s="951" t="s">
        <v>317</v>
      </c>
      <c r="D61" s="1027"/>
      <c r="E61" s="1044" t="s">
        <v>318</v>
      </c>
      <c r="F61" s="1103"/>
      <c r="G61" s="1077"/>
      <c r="H61" s="1034"/>
      <c r="I61" s="947"/>
      <c r="J61" s="947"/>
      <c r="K61" s="947"/>
      <c r="L61" s="947"/>
      <c r="M61" s="947"/>
      <c r="N61" s="1003"/>
    </row>
    <row r="62" spans="1:16" x14ac:dyDescent="0.25">
      <c r="A62" s="1238" t="s">
        <v>319</v>
      </c>
      <c r="B62" s="949" t="s">
        <v>145</v>
      </c>
      <c r="C62" s="1211"/>
      <c r="D62" s="1027" t="s">
        <v>320</v>
      </c>
      <c r="E62" s="1044" t="s">
        <v>318</v>
      </c>
      <c r="F62" s="920" t="s">
        <v>321</v>
      </c>
      <c r="G62" s="1077"/>
      <c r="H62" s="1035" t="s">
        <v>173</v>
      </c>
      <c r="I62" s="1397" t="s">
        <v>322</v>
      </c>
      <c r="J62" s="1397" t="s">
        <v>323</v>
      </c>
      <c r="K62" s="1397" t="s">
        <v>256</v>
      </c>
      <c r="L62" s="1394" t="s">
        <v>304</v>
      </c>
      <c r="M62" s="954">
        <v>9</v>
      </c>
      <c r="N62" s="1003"/>
    </row>
    <row r="63" spans="1:16" x14ac:dyDescent="0.25">
      <c r="A63" s="1238" t="s">
        <v>324</v>
      </c>
      <c r="B63" s="949" t="s">
        <v>145</v>
      </c>
      <c r="C63" s="1211"/>
      <c r="D63" s="1027" t="s">
        <v>325</v>
      </c>
      <c r="E63" s="1044" t="s">
        <v>318</v>
      </c>
      <c r="F63" s="920" t="s">
        <v>326</v>
      </c>
      <c r="G63" s="1077"/>
      <c r="H63" s="1035" t="s">
        <v>173</v>
      </c>
      <c r="I63" s="1397" t="s">
        <v>322</v>
      </c>
      <c r="J63" s="1397" t="s">
        <v>323</v>
      </c>
      <c r="K63" s="1397" t="s">
        <v>204</v>
      </c>
      <c r="L63" s="1394" t="s">
        <v>304</v>
      </c>
      <c r="M63" s="954">
        <v>9</v>
      </c>
      <c r="N63" s="1003"/>
    </row>
    <row r="64" spans="1:16" x14ac:dyDescent="0.25">
      <c r="A64" s="1238" t="s">
        <v>327</v>
      </c>
      <c r="B64" s="949" t="s">
        <v>145</v>
      </c>
      <c r="C64" s="953"/>
      <c r="D64" s="1027" t="s">
        <v>328</v>
      </c>
      <c r="E64" s="1044" t="s">
        <v>318</v>
      </c>
      <c r="F64" s="920" t="s">
        <v>329</v>
      </c>
      <c r="G64" s="1077"/>
      <c r="H64" s="1035" t="s">
        <v>173</v>
      </c>
      <c r="I64" s="1397" t="s">
        <v>322</v>
      </c>
      <c r="J64" s="1397" t="s">
        <v>323</v>
      </c>
      <c r="K64" s="1397" t="s">
        <v>256</v>
      </c>
      <c r="L64" s="1394" t="s">
        <v>304</v>
      </c>
      <c r="M64" s="954">
        <v>9</v>
      </c>
      <c r="N64" s="1003"/>
    </row>
    <row r="65" spans="1:14" x14ac:dyDescent="0.25">
      <c r="A65" s="1238" t="s">
        <v>330</v>
      </c>
      <c r="B65" s="949" t="s">
        <v>145</v>
      </c>
      <c r="C65" s="953"/>
      <c r="D65" s="1027" t="s">
        <v>331</v>
      </c>
      <c r="E65" s="1044" t="s">
        <v>318</v>
      </c>
      <c r="F65" s="920" t="s">
        <v>332</v>
      </c>
      <c r="G65" s="1077"/>
      <c r="H65" s="1035" t="s">
        <v>173</v>
      </c>
      <c r="I65" s="1397" t="s">
        <v>322</v>
      </c>
      <c r="J65" s="1397" t="s">
        <v>323</v>
      </c>
      <c r="K65" s="1397" t="s">
        <v>204</v>
      </c>
      <c r="L65" s="1394" t="s">
        <v>304</v>
      </c>
      <c r="M65" s="954">
        <v>9</v>
      </c>
      <c r="N65" s="1003"/>
    </row>
    <row r="66" spans="1:14" ht="30" x14ac:dyDescent="0.25">
      <c r="A66" s="1094" t="s">
        <v>333</v>
      </c>
      <c r="B66" s="949" t="s">
        <v>100</v>
      </c>
      <c r="C66" s="1002"/>
      <c r="D66" s="1027" t="s">
        <v>334</v>
      </c>
      <c r="E66" s="1044" t="s">
        <v>318</v>
      </c>
      <c r="F66" s="1103"/>
      <c r="G66" s="1174" t="s">
        <v>132</v>
      </c>
      <c r="H66" s="1091" t="s">
        <v>255</v>
      </c>
      <c r="I66" s="947"/>
      <c r="J66" s="947"/>
      <c r="K66" s="1397" t="s">
        <v>256</v>
      </c>
      <c r="L66" s="947"/>
      <c r="M66" s="947"/>
      <c r="N66" s="1003"/>
    </row>
    <row r="67" spans="1:14" x14ac:dyDescent="0.25">
      <c r="A67" s="1094" t="s">
        <v>335</v>
      </c>
      <c r="B67" s="949" t="s">
        <v>96</v>
      </c>
      <c r="C67" s="953" t="s">
        <v>336</v>
      </c>
      <c r="D67" s="1027"/>
      <c r="E67" s="1044" t="s">
        <v>337</v>
      </c>
      <c r="F67" s="1103"/>
      <c r="G67" s="1077"/>
      <c r="H67" s="1034"/>
      <c r="I67" s="947"/>
      <c r="J67" s="947"/>
      <c r="K67" s="947"/>
      <c r="L67" s="947"/>
      <c r="M67" s="947"/>
      <c r="N67" s="1003"/>
    </row>
    <row r="68" spans="1:14" ht="30" x14ac:dyDescent="0.25">
      <c r="A68" s="1238" t="s">
        <v>338</v>
      </c>
      <c r="B68" s="949" t="s">
        <v>145</v>
      </c>
      <c r="C68" s="1211"/>
      <c r="D68" s="1027" t="s">
        <v>339</v>
      </c>
      <c r="E68" s="1044" t="s">
        <v>337</v>
      </c>
      <c r="F68" s="920" t="s">
        <v>340</v>
      </c>
      <c r="G68" s="1077"/>
      <c r="H68" s="1035" t="s">
        <v>173</v>
      </c>
      <c r="I68" s="1397" t="s">
        <v>322</v>
      </c>
      <c r="J68" s="1397" t="s">
        <v>323</v>
      </c>
      <c r="K68" s="1397" t="s">
        <v>256</v>
      </c>
      <c r="L68" s="1394" t="s">
        <v>304</v>
      </c>
      <c r="M68" s="954">
        <v>9</v>
      </c>
      <c r="N68" s="1003"/>
    </row>
    <row r="69" spans="1:14" ht="30" x14ac:dyDescent="0.25">
      <c r="A69" s="1238" t="s">
        <v>341</v>
      </c>
      <c r="B69" s="949" t="s">
        <v>145</v>
      </c>
      <c r="C69" s="1211"/>
      <c r="D69" s="1027" t="s">
        <v>342</v>
      </c>
      <c r="E69" s="1044" t="s">
        <v>337</v>
      </c>
      <c r="F69" s="920" t="s">
        <v>343</v>
      </c>
      <c r="G69" s="1077"/>
      <c r="H69" s="1035" t="s">
        <v>173</v>
      </c>
      <c r="I69" s="1397" t="s">
        <v>322</v>
      </c>
      <c r="J69" s="1397" t="s">
        <v>323</v>
      </c>
      <c r="K69" s="1397" t="s">
        <v>204</v>
      </c>
      <c r="L69" s="1394" t="s">
        <v>304</v>
      </c>
      <c r="M69" s="954">
        <v>9</v>
      </c>
      <c r="N69" s="1003"/>
    </row>
    <row r="70" spans="1:14" ht="30" x14ac:dyDescent="0.25">
      <c r="A70" s="1238" t="s">
        <v>344</v>
      </c>
      <c r="B70" s="949" t="s">
        <v>145</v>
      </c>
      <c r="C70" s="953"/>
      <c r="D70" s="1027" t="s">
        <v>345</v>
      </c>
      <c r="E70" s="1044" t="s">
        <v>337</v>
      </c>
      <c r="F70" s="920" t="s">
        <v>346</v>
      </c>
      <c r="G70" s="1077"/>
      <c r="H70" s="1035" t="s">
        <v>173</v>
      </c>
      <c r="I70" s="1397" t="s">
        <v>322</v>
      </c>
      <c r="J70" s="1397" t="s">
        <v>323</v>
      </c>
      <c r="K70" s="1397" t="s">
        <v>256</v>
      </c>
      <c r="L70" s="1394" t="s">
        <v>304</v>
      </c>
      <c r="M70" s="954">
        <v>9</v>
      </c>
      <c r="N70" s="1003"/>
    </row>
    <row r="71" spans="1:14" ht="30" x14ac:dyDescent="0.25">
      <c r="A71" s="1238" t="s">
        <v>347</v>
      </c>
      <c r="B71" s="949" t="s">
        <v>145</v>
      </c>
      <c r="C71" s="953"/>
      <c r="D71" s="1027" t="s">
        <v>348</v>
      </c>
      <c r="E71" s="1044" t="s">
        <v>337</v>
      </c>
      <c r="F71" s="920" t="s">
        <v>349</v>
      </c>
      <c r="G71" s="1077"/>
      <c r="H71" s="1035" t="s">
        <v>173</v>
      </c>
      <c r="I71" s="1397" t="s">
        <v>322</v>
      </c>
      <c r="J71" s="1397" t="s">
        <v>323</v>
      </c>
      <c r="K71" s="1397" t="s">
        <v>204</v>
      </c>
      <c r="L71" s="1394" t="s">
        <v>304</v>
      </c>
      <c r="M71" s="954">
        <v>9</v>
      </c>
      <c r="N71" s="1003"/>
    </row>
    <row r="72" spans="1:14" ht="30" x14ac:dyDescent="0.25">
      <c r="A72" s="1094" t="s">
        <v>350</v>
      </c>
      <c r="B72" s="949" t="s">
        <v>100</v>
      </c>
      <c r="C72" s="1002"/>
      <c r="D72" s="1027" t="s">
        <v>351</v>
      </c>
      <c r="E72" s="1044" t="s">
        <v>337</v>
      </c>
      <c r="F72" s="1103"/>
      <c r="G72" s="1174" t="s">
        <v>132</v>
      </c>
      <c r="H72" s="1091" t="s">
        <v>255</v>
      </c>
      <c r="I72" s="947"/>
      <c r="J72" s="947"/>
      <c r="K72" s="1397" t="s">
        <v>256</v>
      </c>
      <c r="L72" s="947"/>
      <c r="M72" s="947"/>
      <c r="N72" s="1003"/>
    </row>
    <row r="73" spans="1:14" x14ac:dyDescent="0.25">
      <c r="A73" s="1094" t="s">
        <v>352</v>
      </c>
      <c r="B73" s="949" t="s">
        <v>96</v>
      </c>
      <c r="C73" s="953" t="s">
        <v>353</v>
      </c>
      <c r="D73" s="1027"/>
      <c r="E73" s="1044" t="s">
        <v>337</v>
      </c>
      <c r="F73" s="1103"/>
      <c r="G73" s="1077"/>
      <c r="H73" s="1034"/>
      <c r="I73" s="947"/>
      <c r="J73" s="947"/>
      <c r="K73" s="947"/>
      <c r="L73" s="947"/>
      <c r="M73" s="947"/>
      <c r="N73" s="1003"/>
    </row>
    <row r="74" spans="1:14" ht="30" x14ac:dyDescent="0.25">
      <c r="A74" s="1238" t="s">
        <v>354</v>
      </c>
      <c r="B74" s="949" t="s">
        <v>145</v>
      </c>
      <c r="C74" s="1211"/>
      <c r="D74" s="1027" t="s">
        <v>355</v>
      </c>
      <c r="E74" s="1044" t="s">
        <v>337</v>
      </c>
      <c r="F74" s="920" t="s">
        <v>356</v>
      </c>
      <c r="G74" s="1077"/>
      <c r="H74" s="1035" t="s">
        <v>173</v>
      </c>
      <c r="I74" s="1397" t="s">
        <v>322</v>
      </c>
      <c r="J74" s="1397" t="s">
        <v>323</v>
      </c>
      <c r="K74" s="1397" t="s">
        <v>256</v>
      </c>
      <c r="L74" s="1394" t="s">
        <v>304</v>
      </c>
      <c r="M74" s="954">
        <v>9</v>
      </c>
      <c r="N74" s="1003"/>
    </row>
    <row r="75" spans="1:14" ht="30" x14ac:dyDescent="0.25">
      <c r="A75" s="1238" t="s">
        <v>357</v>
      </c>
      <c r="B75" s="949" t="s">
        <v>145</v>
      </c>
      <c r="C75" s="1211"/>
      <c r="D75" s="1027" t="s">
        <v>358</v>
      </c>
      <c r="E75" s="1044" t="s">
        <v>337</v>
      </c>
      <c r="F75" s="920" t="s">
        <v>359</v>
      </c>
      <c r="G75" s="1077"/>
      <c r="H75" s="1035" t="s">
        <v>173</v>
      </c>
      <c r="I75" s="1397" t="s">
        <v>322</v>
      </c>
      <c r="J75" s="1397" t="s">
        <v>323</v>
      </c>
      <c r="K75" s="1397" t="s">
        <v>204</v>
      </c>
      <c r="L75" s="1394" t="s">
        <v>304</v>
      </c>
      <c r="M75" s="954">
        <v>9</v>
      </c>
      <c r="N75" s="1003"/>
    </row>
    <row r="76" spans="1:14" ht="30" x14ac:dyDescent="0.25">
      <c r="A76" s="1238" t="s">
        <v>360</v>
      </c>
      <c r="B76" s="949" t="s">
        <v>145</v>
      </c>
      <c r="C76" s="953"/>
      <c r="D76" s="1027" t="s">
        <v>361</v>
      </c>
      <c r="E76" s="1044" t="s">
        <v>337</v>
      </c>
      <c r="F76" s="920" t="s">
        <v>362</v>
      </c>
      <c r="G76" s="1077"/>
      <c r="H76" s="1035" t="s">
        <v>173</v>
      </c>
      <c r="I76" s="1397" t="s">
        <v>322</v>
      </c>
      <c r="J76" s="1397" t="s">
        <v>323</v>
      </c>
      <c r="K76" s="1397" t="s">
        <v>256</v>
      </c>
      <c r="L76" s="1394" t="s">
        <v>304</v>
      </c>
      <c r="M76" s="954">
        <v>9</v>
      </c>
      <c r="N76" s="1003"/>
    </row>
    <row r="77" spans="1:14" ht="30" x14ac:dyDescent="0.25">
      <c r="A77" s="1238" t="s">
        <v>363</v>
      </c>
      <c r="B77" s="949" t="s">
        <v>145</v>
      </c>
      <c r="C77" s="953"/>
      <c r="D77" s="1027" t="s">
        <v>364</v>
      </c>
      <c r="E77" s="1044" t="s">
        <v>337</v>
      </c>
      <c r="F77" s="920" t="s">
        <v>365</v>
      </c>
      <c r="G77" s="1077"/>
      <c r="H77" s="1035" t="s">
        <v>173</v>
      </c>
      <c r="I77" s="1397" t="s">
        <v>322</v>
      </c>
      <c r="J77" s="1397" t="s">
        <v>323</v>
      </c>
      <c r="K77" s="1397" t="s">
        <v>204</v>
      </c>
      <c r="L77" s="1394" t="s">
        <v>304</v>
      </c>
      <c r="M77" s="954">
        <v>9</v>
      </c>
      <c r="N77" s="1003"/>
    </row>
    <row r="78" spans="1:14" ht="30" x14ac:dyDescent="0.25">
      <c r="A78" s="1094" t="s">
        <v>366</v>
      </c>
      <c r="B78" s="949" t="s">
        <v>367</v>
      </c>
      <c r="C78" s="953"/>
      <c r="D78" s="1027" t="s">
        <v>368</v>
      </c>
      <c r="E78" s="1044" t="s">
        <v>337</v>
      </c>
      <c r="F78" s="1103"/>
      <c r="G78" s="1077"/>
      <c r="H78" s="1100" t="s">
        <v>369</v>
      </c>
      <c r="I78" s="947"/>
      <c r="J78" s="947"/>
      <c r="K78" s="947"/>
      <c r="L78" s="947"/>
      <c r="M78" s="947"/>
      <c r="N78" s="1003"/>
    </row>
    <row r="79" spans="1:14" x14ac:dyDescent="0.25">
      <c r="A79" s="1094" t="s">
        <v>370</v>
      </c>
      <c r="B79" s="949" t="s">
        <v>96</v>
      </c>
      <c r="C79" s="951" t="s">
        <v>371</v>
      </c>
      <c r="D79" s="1027"/>
      <c r="E79" s="1045" t="s">
        <v>89</v>
      </c>
      <c r="F79" s="1103"/>
      <c r="G79" s="1077"/>
      <c r="H79" s="1034"/>
      <c r="I79" s="947"/>
      <c r="J79" s="947"/>
      <c r="K79" s="947"/>
      <c r="L79" s="947"/>
      <c r="M79" s="947"/>
      <c r="N79" s="1003"/>
    </row>
    <row r="80" spans="1:14" x14ac:dyDescent="0.25">
      <c r="A80" s="1238" t="s">
        <v>372</v>
      </c>
      <c r="B80" s="949" t="s">
        <v>145</v>
      </c>
      <c r="C80" s="1211"/>
      <c r="D80" s="1027" t="s">
        <v>373</v>
      </c>
      <c r="E80" s="1045" t="s">
        <v>89</v>
      </c>
      <c r="F80" s="920" t="s">
        <v>374</v>
      </c>
      <c r="G80" s="1077"/>
      <c r="H80" s="1035" t="s">
        <v>173</v>
      </c>
      <c r="I80" s="1397" t="s">
        <v>322</v>
      </c>
      <c r="J80" s="1397" t="s">
        <v>323</v>
      </c>
      <c r="K80" s="1397" t="s">
        <v>147</v>
      </c>
      <c r="L80" s="1394" t="s">
        <v>304</v>
      </c>
      <c r="M80" s="954">
        <v>9</v>
      </c>
      <c r="N80" s="1003"/>
    </row>
    <row r="81" spans="1:14" x14ac:dyDescent="0.25">
      <c r="A81" s="1238" t="s">
        <v>375</v>
      </c>
      <c r="B81" s="949" t="s">
        <v>145</v>
      </c>
      <c r="C81" s="1211"/>
      <c r="D81" s="1027" t="s">
        <v>376</v>
      </c>
      <c r="E81" s="1045" t="s">
        <v>89</v>
      </c>
      <c r="F81" s="920" t="s">
        <v>377</v>
      </c>
      <c r="G81" s="1077"/>
      <c r="H81" s="1035" t="s">
        <v>173</v>
      </c>
      <c r="I81" s="1397" t="s">
        <v>322</v>
      </c>
      <c r="J81" s="1397" t="s">
        <v>323</v>
      </c>
      <c r="K81" s="1397" t="s">
        <v>204</v>
      </c>
      <c r="L81" s="1394" t="s">
        <v>304</v>
      </c>
      <c r="M81" s="954">
        <v>9</v>
      </c>
      <c r="N81" s="1003"/>
    </row>
    <row r="82" spans="1:14" x14ac:dyDescent="0.25">
      <c r="A82" s="1238" t="s">
        <v>378</v>
      </c>
      <c r="B82" s="949" t="s">
        <v>145</v>
      </c>
      <c r="C82" s="953"/>
      <c r="D82" s="1027" t="s">
        <v>379</v>
      </c>
      <c r="E82" s="1045" t="s">
        <v>89</v>
      </c>
      <c r="F82" s="920" t="s">
        <v>380</v>
      </c>
      <c r="G82" s="1077"/>
      <c r="H82" s="1035" t="s">
        <v>173</v>
      </c>
      <c r="I82" s="1397" t="s">
        <v>322</v>
      </c>
      <c r="J82" s="1397" t="s">
        <v>323</v>
      </c>
      <c r="K82" s="1397" t="s">
        <v>147</v>
      </c>
      <c r="L82" s="1394" t="s">
        <v>304</v>
      </c>
      <c r="M82" s="954">
        <v>9</v>
      </c>
      <c r="N82" s="1003"/>
    </row>
    <row r="83" spans="1:14" x14ac:dyDescent="0.25">
      <c r="A83" s="1238" t="s">
        <v>381</v>
      </c>
      <c r="B83" s="949" t="s">
        <v>367</v>
      </c>
      <c r="C83" s="953"/>
      <c r="D83" s="1027" t="s">
        <v>382</v>
      </c>
      <c r="E83" s="1045" t="s">
        <v>89</v>
      </c>
      <c r="F83" s="1090"/>
      <c r="G83" s="1174"/>
      <c r="H83" s="1100" t="s">
        <v>383</v>
      </c>
      <c r="I83" s="947"/>
      <c r="J83" s="947"/>
      <c r="K83" s="947"/>
      <c r="L83" s="947"/>
      <c r="M83" s="947"/>
      <c r="N83" s="1003"/>
    </row>
    <row r="84" spans="1:14" ht="30" x14ac:dyDescent="0.25">
      <c r="A84" s="1238" t="s">
        <v>384</v>
      </c>
      <c r="B84" s="949" t="s">
        <v>91</v>
      </c>
      <c r="C84" s="953" t="s">
        <v>385</v>
      </c>
      <c r="D84" s="1027" t="s">
        <v>386</v>
      </c>
      <c r="E84" s="1044" t="s">
        <v>387</v>
      </c>
      <c r="F84" s="1090"/>
      <c r="G84" s="1077"/>
      <c r="H84" s="1050" t="s">
        <v>94</v>
      </c>
      <c r="I84" s="947"/>
      <c r="J84" s="947"/>
      <c r="K84" s="947"/>
      <c r="L84" s="947"/>
      <c r="M84" s="947"/>
      <c r="N84" s="1003"/>
    </row>
    <row r="85" spans="1:14" ht="45" x14ac:dyDescent="0.25">
      <c r="A85" s="1238" t="s">
        <v>388</v>
      </c>
      <c r="B85" s="949" t="s">
        <v>91</v>
      </c>
      <c r="C85" s="951" t="s">
        <v>389</v>
      </c>
      <c r="D85" s="1027" t="s">
        <v>390</v>
      </c>
      <c r="E85" s="1045" t="s">
        <v>89</v>
      </c>
      <c r="F85" s="1090"/>
      <c r="G85" s="1077"/>
      <c r="H85" s="1050" t="s">
        <v>94</v>
      </c>
      <c r="I85" s="947"/>
      <c r="J85" s="947"/>
      <c r="K85" s="947"/>
      <c r="L85" s="947"/>
      <c r="M85" s="947"/>
      <c r="N85" s="1003"/>
    </row>
    <row r="86" spans="1:14" ht="45" x14ac:dyDescent="0.25">
      <c r="A86" s="1238" t="s">
        <v>391</v>
      </c>
      <c r="B86" s="949" t="s">
        <v>392</v>
      </c>
      <c r="C86" s="951"/>
      <c r="D86" s="1027" t="s">
        <v>393</v>
      </c>
      <c r="E86" s="1045" t="s">
        <v>89</v>
      </c>
      <c r="F86" s="1090"/>
      <c r="G86" s="1077"/>
      <c r="H86" s="1034"/>
      <c r="I86" s="947"/>
      <c r="J86" s="947"/>
      <c r="K86" s="947"/>
      <c r="L86" s="947"/>
      <c r="M86" s="947"/>
      <c r="N86" s="1003"/>
    </row>
    <row r="87" spans="1:14" x14ac:dyDescent="0.25">
      <c r="A87" s="1094" t="s">
        <v>394</v>
      </c>
      <c r="B87" s="949" t="s">
        <v>96</v>
      </c>
      <c r="C87" s="951" t="s">
        <v>395</v>
      </c>
      <c r="D87" s="1027"/>
      <c r="E87" s="1044" t="s">
        <v>396</v>
      </c>
      <c r="F87" s="1090"/>
      <c r="G87" s="1077"/>
      <c r="H87" s="1034"/>
      <c r="I87" s="947"/>
      <c r="J87" s="947"/>
      <c r="K87" s="947"/>
      <c r="L87" s="947"/>
      <c r="M87" s="947"/>
      <c r="N87" s="1003"/>
    </row>
    <row r="88" spans="1:14" ht="30" x14ac:dyDescent="0.25">
      <c r="A88" s="1094" t="s">
        <v>397</v>
      </c>
      <c r="B88" s="949" t="s">
        <v>145</v>
      </c>
      <c r="C88" s="1211"/>
      <c r="D88" s="1027" t="s">
        <v>398</v>
      </c>
      <c r="E88" s="1044" t="s">
        <v>396</v>
      </c>
      <c r="F88" s="1103"/>
      <c r="G88" s="1077"/>
      <c r="H88" s="1035" t="s">
        <v>173</v>
      </c>
      <c r="I88" s="1197" t="s">
        <v>322</v>
      </c>
      <c r="J88" s="1197" t="s">
        <v>323</v>
      </c>
      <c r="K88" s="1397" t="s">
        <v>256</v>
      </c>
      <c r="L88" s="1394" t="s">
        <v>304</v>
      </c>
      <c r="M88" s="954">
        <v>9</v>
      </c>
      <c r="N88" s="1003"/>
    </row>
    <row r="89" spans="1:14" ht="30" x14ac:dyDescent="0.25">
      <c r="A89" s="1238" t="s">
        <v>399</v>
      </c>
      <c r="B89" s="949" t="s">
        <v>367</v>
      </c>
      <c r="C89" s="953"/>
      <c r="D89" s="1027" t="s">
        <v>400</v>
      </c>
      <c r="E89" s="1044" t="s">
        <v>396</v>
      </c>
      <c r="F89" s="1090"/>
      <c r="G89" s="1077"/>
      <c r="H89" s="1100" t="s">
        <v>383</v>
      </c>
      <c r="I89" s="947"/>
      <c r="J89" s="947"/>
      <c r="K89" s="947"/>
      <c r="L89" s="947"/>
      <c r="M89" s="947"/>
      <c r="N89" s="1003"/>
    </row>
    <row r="90" spans="1:14" x14ac:dyDescent="0.25">
      <c r="A90" s="1094" t="s">
        <v>401</v>
      </c>
      <c r="B90" s="949" t="s">
        <v>96</v>
      </c>
      <c r="C90" s="1211" t="s">
        <v>402</v>
      </c>
      <c r="D90" s="1212"/>
      <c r="E90" s="1045" t="s">
        <v>89</v>
      </c>
      <c r="F90" s="1090"/>
      <c r="G90" s="1077"/>
      <c r="H90" s="1034"/>
      <c r="I90" s="947"/>
      <c r="J90" s="947"/>
      <c r="K90" s="947"/>
      <c r="L90" s="947"/>
      <c r="M90" s="947"/>
      <c r="N90" s="1003"/>
    </row>
    <row r="91" spans="1:14" x14ac:dyDescent="0.25">
      <c r="A91" s="1238" t="s">
        <v>403</v>
      </c>
      <c r="B91" s="949" t="s">
        <v>100</v>
      </c>
      <c r="C91" s="1002"/>
      <c r="D91" s="1027" t="s">
        <v>404</v>
      </c>
      <c r="E91" s="1045" t="s">
        <v>89</v>
      </c>
      <c r="F91" s="1090"/>
      <c r="G91" s="1104" t="s">
        <v>405</v>
      </c>
      <c r="H91" s="1035" t="s">
        <v>406</v>
      </c>
      <c r="I91" s="947"/>
      <c r="J91" s="947"/>
      <c r="K91" s="1397" t="s">
        <v>147</v>
      </c>
      <c r="L91" s="947"/>
      <c r="M91" s="947"/>
      <c r="N91" s="1003"/>
    </row>
    <row r="92" spans="1:14" x14ac:dyDescent="0.25">
      <c r="A92" s="1094" t="s">
        <v>407</v>
      </c>
      <c r="B92" s="949" t="s">
        <v>96</v>
      </c>
      <c r="C92" s="953" t="s">
        <v>408</v>
      </c>
      <c r="D92" s="1027"/>
      <c r="E92" s="1044" t="s">
        <v>409</v>
      </c>
      <c r="F92" s="1090"/>
      <c r="G92" s="1077"/>
      <c r="H92" s="1034"/>
      <c r="I92" s="947"/>
      <c r="J92" s="947"/>
      <c r="K92" s="947"/>
      <c r="L92" s="947"/>
      <c r="M92" s="947"/>
      <c r="N92" s="1003"/>
    </row>
    <row r="93" spans="1:14" x14ac:dyDescent="0.25">
      <c r="A93" s="1094" t="s">
        <v>410</v>
      </c>
      <c r="B93" s="949" t="s">
        <v>145</v>
      </c>
      <c r="C93" s="1002"/>
      <c r="D93" s="1027" t="s">
        <v>411</v>
      </c>
      <c r="E93" s="1044" t="s">
        <v>409</v>
      </c>
      <c r="F93" s="1090"/>
      <c r="G93" s="1077"/>
      <c r="H93" s="1035" t="s">
        <v>173</v>
      </c>
      <c r="I93" s="947"/>
      <c r="J93" s="947"/>
      <c r="K93" s="1397" t="s">
        <v>256</v>
      </c>
      <c r="L93" s="918" t="s">
        <v>174</v>
      </c>
      <c r="M93" s="918">
        <v>40</v>
      </c>
      <c r="N93" s="1003"/>
    </row>
    <row r="94" spans="1:14" x14ac:dyDescent="0.25">
      <c r="A94" s="1094" t="s">
        <v>412</v>
      </c>
      <c r="B94" s="949" t="s">
        <v>413</v>
      </c>
      <c r="C94" s="953" t="s">
        <v>414</v>
      </c>
      <c r="D94" s="1027"/>
      <c r="E94" s="1046" t="s">
        <v>415</v>
      </c>
      <c r="F94" s="1090"/>
      <c r="G94" s="1077"/>
      <c r="H94" s="1034"/>
      <c r="I94" s="947"/>
      <c r="J94" s="947"/>
      <c r="K94" s="947"/>
      <c r="L94" s="947"/>
      <c r="M94" s="947"/>
      <c r="N94" s="1003"/>
    </row>
    <row r="95" spans="1:14" x14ac:dyDescent="0.25">
      <c r="A95" s="1094" t="s">
        <v>416</v>
      </c>
      <c r="B95" s="949" t="s">
        <v>145</v>
      </c>
      <c r="C95" s="951"/>
      <c r="D95" s="1027" t="s">
        <v>417</v>
      </c>
      <c r="E95" s="1046" t="s">
        <v>415</v>
      </c>
      <c r="F95" s="1103"/>
      <c r="G95" s="1077"/>
      <c r="H95" s="1035" t="s">
        <v>173</v>
      </c>
      <c r="I95" s="954" t="s">
        <v>418</v>
      </c>
      <c r="J95" s="947"/>
      <c r="K95" s="1397" t="s">
        <v>256</v>
      </c>
      <c r="L95" s="1394" t="s">
        <v>419</v>
      </c>
      <c r="M95" s="954">
        <v>9</v>
      </c>
      <c r="N95" s="1003"/>
    </row>
    <row r="96" spans="1:14" x14ac:dyDescent="0.25">
      <c r="A96" s="1101" t="s">
        <v>420</v>
      </c>
      <c r="B96" s="949" t="s">
        <v>96</v>
      </c>
      <c r="C96" s="1214" t="s">
        <v>421</v>
      </c>
      <c r="D96" s="1212"/>
      <c r="E96" s="1046" t="s">
        <v>415</v>
      </c>
      <c r="F96" s="1090"/>
      <c r="G96" s="1077"/>
      <c r="H96" s="1034"/>
      <c r="I96" s="947"/>
      <c r="J96" s="947"/>
      <c r="K96" s="947"/>
      <c r="L96" s="947"/>
      <c r="M96" s="947"/>
      <c r="N96" s="1003"/>
    </row>
    <row r="97" spans="1:14" ht="30" x14ac:dyDescent="0.25">
      <c r="A97" s="1094" t="s">
        <v>422</v>
      </c>
      <c r="B97" s="949" t="s">
        <v>100</v>
      </c>
      <c r="C97" s="1002" t="s">
        <v>423</v>
      </c>
      <c r="D97" s="1027" t="s">
        <v>424</v>
      </c>
      <c r="E97" s="1044" t="s">
        <v>425</v>
      </c>
      <c r="F97" s="1090"/>
      <c r="G97" s="1174" t="s">
        <v>157</v>
      </c>
      <c r="H97" s="1091" t="s">
        <v>255</v>
      </c>
      <c r="I97" s="947"/>
      <c r="J97" s="947"/>
      <c r="K97" s="1397" t="s">
        <v>256</v>
      </c>
      <c r="L97" s="947"/>
      <c r="M97" s="947"/>
      <c r="N97" s="1003"/>
    </row>
    <row r="98" spans="1:14" x14ac:dyDescent="0.25">
      <c r="A98" s="1094" t="s">
        <v>426</v>
      </c>
      <c r="B98" s="949" t="s">
        <v>181</v>
      </c>
      <c r="C98" s="953" t="s">
        <v>182</v>
      </c>
      <c r="D98" s="1027" t="s">
        <v>278</v>
      </c>
      <c r="E98" s="1047" t="s">
        <v>89</v>
      </c>
      <c r="F98" s="1088" t="s">
        <v>184</v>
      </c>
      <c r="G98" s="1080"/>
      <c r="H98" s="1034"/>
      <c r="I98" s="947"/>
      <c r="J98" s="947"/>
      <c r="K98" s="947"/>
      <c r="L98" s="947"/>
      <c r="M98" s="947"/>
      <c r="N98" s="1003"/>
    </row>
    <row r="99" spans="1:14" ht="15.75" thickBot="1" x14ac:dyDescent="0.3">
      <c r="A99" s="1102" t="s">
        <v>427</v>
      </c>
      <c r="B99" s="1020" t="s">
        <v>181</v>
      </c>
      <c r="C99" s="1021" t="s">
        <v>186</v>
      </c>
      <c r="D99" s="1207" t="s">
        <v>280</v>
      </c>
      <c r="E99" s="1051" t="s">
        <v>89</v>
      </c>
      <c r="F99" s="1086" t="s">
        <v>188</v>
      </c>
      <c r="G99" s="1078"/>
      <c r="H99" s="1038"/>
      <c r="I99" s="1024"/>
      <c r="J99" s="1024"/>
      <c r="K99" s="1024"/>
      <c r="L99" s="1024"/>
      <c r="M99" s="1024"/>
      <c r="N99" s="1025"/>
    </row>
    <row r="100" spans="1:14" ht="32.25" thickTop="1" x14ac:dyDescent="0.25">
      <c r="A100" s="1093" t="s">
        <v>428</v>
      </c>
      <c r="B100" s="1016" t="s">
        <v>86</v>
      </c>
      <c r="C100" s="1205" t="s">
        <v>429</v>
      </c>
      <c r="D100" s="1206" t="s">
        <v>430</v>
      </c>
      <c r="E100" s="1041" t="s">
        <v>89</v>
      </c>
      <c r="F100" s="1083"/>
      <c r="G100" s="1082"/>
      <c r="H100" s="1029"/>
      <c r="I100" s="1017"/>
      <c r="J100" s="1017"/>
      <c r="K100" s="1017"/>
      <c r="L100" s="1017"/>
      <c r="M100" s="1017"/>
      <c r="N100" s="1018"/>
    </row>
    <row r="101" spans="1:14" ht="15.75" x14ac:dyDescent="0.25">
      <c r="A101" s="1094" t="s">
        <v>431</v>
      </c>
      <c r="B101" s="949" t="s">
        <v>96</v>
      </c>
      <c r="C101" s="951" t="s">
        <v>432</v>
      </c>
      <c r="D101" s="1210"/>
      <c r="E101" s="1152" t="s">
        <v>89</v>
      </c>
      <c r="F101" s="1087"/>
      <c r="G101" s="1079"/>
      <c r="H101" s="1033"/>
      <c r="I101" s="1010"/>
      <c r="J101" s="1010"/>
      <c r="K101" s="1010"/>
      <c r="L101" s="1010"/>
      <c r="M101" s="1010"/>
      <c r="N101" s="1011"/>
    </row>
    <row r="102" spans="1:14" x14ac:dyDescent="0.25">
      <c r="A102" s="1094" t="s">
        <v>433</v>
      </c>
      <c r="B102" s="949" t="s">
        <v>413</v>
      </c>
      <c r="C102" s="951" t="s">
        <v>434</v>
      </c>
      <c r="D102" s="1027"/>
      <c r="E102" s="1152" t="s">
        <v>89</v>
      </c>
      <c r="F102" s="1103"/>
      <c r="G102" s="1104" t="s">
        <v>435</v>
      </c>
      <c r="H102" s="1091" t="s">
        <v>436</v>
      </c>
      <c r="I102" s="947"/>
      <c r="J102" s="947"/>
      <c r="K102" s="947"/>
      <c r="L102" s="947"/>
      <c r="M102" s="947"/>
      <c r="N102" s="1003"/>
    </row>
    <row r="103" spans="1:14" x14ac:dyDescent="0.25">
      <c r="A103" s="1094" t="s">
        <v>437</v>
      </c>
      <c r="B103" s="949" t="s">
        <v>438</v>
      </c>
      <c r="C103" s="951"/>
      <c r="D103" s="1027" t="s">
        <v>439</v>
      </c>
      <c r="E103" s="1046" t="s">
        <v>440</v>
      </c>
      <c r="F103" s="920" t="s">
        <v>441</v>
      </c>
      <c r="G103" s="1077"/>
      <c r="H103" s="1091" t="s">
        <v>442</v>
      </c>
      <c r="I103" s="947"/>
      <c r="J103" s="947"/>
      <c r="K103" s="947"/>
      <c r="L103" s="947"/>
      <c r="M103" s="947"/>
      <c r="N103" s="1003"/>
    </row>
    <row r="104" spans="1:14" x14ac:dyDescent="0.25">
      <c r="A104" s="1094" t="s">
        <v>443</v>
      </c>
      <c r="B104" s="949" t="s">
        <v>198</v>
      </c>
      <c r="C104" s="951"/>
      <c r="D104" s="1027" t="s">
        <v>444</v>
      </c>
      <c r="E104" s="1046" t="s">
        <v>440</v>
      </c>
      <c r="F104" s="1103"/>
      <c r="G104" s="1077"/>
      <c r="H104" s="1034"/>
      <c r="I104" s="947"/>
      <c r="J104" s="947"/>
      <c r="K104" s="947"/>
      <c r="L104" s="947"/>
      <c r="M104" s="947"/>
      <c r="N104" s="1003"/>
    </row>
    <row r="105" spans="1:14" ht="90" x14ac:dyDescent="0.25">
      <c r="A105" s="1094" t="s">
        <v>445</v>
      </c>
      <c r="B105" s="949" t="s">
        <v>96</v>
      </c>
      <c r="C105" s="1027" t="s">
        <v>446</v>
      </c>
      <c r="D105" s="1027" t="s">
        <v>447</v>
      </c>
      <c r="E105" s="1046" t="s">
        <v>440</v>
      </c>
      <c r="F105" s="1103"/>
      <c r="G105" s="1077"/>
      <c r="H105" s="1034"/>
      <c r="I105" s="947"/>
      <c r="J105" s="947"/>
      <c r="K105" s="947"/>
      <c r="L105" s="947"/>
      <c r="M105" s="947"/>
      <c r="N105" s="1003"/>
    </row>
    <row r="106" spans="1:14" x14ac:dyDescent="0.25">
      <c r="A106" s="1094" t="s">
        <v>448</v>
      </c>
      <c r="B106" s="949" t="s">
        <v>438</v>
      </c>
      <c r="C106" s="951"/>
      <c r="D106" s="1027" t="s">
        <v>449</v>
      </c>
      <c r="E106" s="1046" t="s">
        <v>440</v>
      </c>
      <c r="F106" s="920" t="s">
        <v>441</v>
      </c>
      <c r="G106" s="1077"/>
      <c r="H106" s="1091" t="s">
        <v>450</v>
      </c>
      <c r="I106" s="947"/>
      <c r="J106" s="947"/>
      <c r="K106" s="947"/>
      <c r="L106" s="947"/>
      <c r="M106" s="947"/>
      <c r="N106" s="1003"/>
    </row>
    <row r="107" spans="1:14" x14ac:dyDescent="0.25">
      <c r="A107" s="1094" t="s">
        <v>451</v>
      </c>
      <c r="B107" s="949" t="s">
        <v>198</v>
      </c>
      <c r="C107" s="951"/>
      <c r="D107" s="1027" t="s">
        <v>452</v>
      </c>
      <c r="E107" s="1046" t="s">
        <v>440</v>
      </c>
      <c r="F107" s="1103"/>
      <c r="G107" s="1077"/>
      <c r="H107" s="1034"/>
      <c r="I107" s="947"/>
      <c r="J107" s="947"/>
      <c r="K107" s="947"/>
      <c r="L107" s="947"/>
      <c r="M107" s="947"/>
      <c r="N107" s="1003"/>
    </row>
    <row r="108" spans="1:14" ht="90" x14ac:dyDescent="0.25">
      <c r="A108" s="1094" t="s">
        <v>453</v>
      </c>
      <c r="B108" s="949" t="s">
        <v>96</v>
      </c>
      <c r="C108" s="1027" t="s">
        <v>454</v>
      </c>
      <c r="D108" s="1027" t="s">
        <v>447</v>
      </c>
      <c r="E108" s="1046" t="s">
        <v>440</v>
      </c>
      <c r="F108" s="1103"/>
      <c r="G108" s="1077"/>
      <c r="H108" s="1034"/>
      <c r="I108" s="947"/>
      <c r="J108" s="947"/>
      <c r="K108" s="947"/>
      <c r="L108" s="947"/>
      <c r="M108" s="947"/>
      <c r="N108" s="1003"/>
    </row>
    <row r="109" spans="1:14" x14ac:dyDescent="0.25">
      <c r="A109" s="1094" t="s">
        <v>455</v>
      </c>
      <c r="B109" s="949" t="s">
        <v>438</v>
      </c>
      <c r="C109" s="951"/>
      <c r="D109" s="1027" t="s">
        <v>456</v>
      </c>
      <c r="E109" s="1046" t="s">
        <v>440</v>
      </c>
      <c r="F109" s="920" t="s">
        <v>441</v>
      </c>
      <c r="G109" s="1077"/>
      <c r="H109" s="1091" t="s">
        <v>450</v>
      </c>
      <c r="I109" s="947"/>
      <c r="J109" s="947"/>
      <c r="K109" s="947"/>
      <c r="L109" s="947"/>
      <c r="M109" s="947"/>
      <c r="N109" s="1003"/>
    </row>
    <row r="110" spans="1:14" x14ac:dyDescent="0.25">
      <c r="A110" s="1094" t="s">
        <v>457</v>
      </c>
      <c r="B110" s="949" t="s">
        <v>198</v>
      </c>
      <c r="C110" s="951"/>
      <c r="D110" s="1027" t="s">
        <v>458</v>
      </c>
      <c r="E110" s="1046" t="s">
        <v>440</v>
      </c>
      <c r="F110" s="1103"/>
      <c r="G110" s="1077"/>
      <c r="H110" s="1034"/>
      <c r="I110" s="947"/>
      <c r="J110" s="947"/>
      <c r="K110" s="947"/>
      <c r="L110" s="947"/>
      <c r="M110" s="947"/>
      <c r="N110" s="1003"/>
    </row>
    <row r="111" spans="1:14" ht="45" x14ac:dyDescent="0.25">
      <c r="A111" s="1094" t="s">
        <v>459</v>
      </c>
      <c r="B111" s="949" t="s">
        <v>96</v>
      </c>
      <c r="C111" s="1027" t="s">
        <v>460</v>
      </c>
      <c r="D111" s="1027" t="s">
        <v>461</v>
      </c>
      <c r="E111" s="1046" t="s">
        <v>440</v>
      </c>
      <c r="F111" s="1103"/>
      <c r="G111" s="1077"/>
      <c r="H111" s="1034"/>
      <c r="I111" s="947"/>
      <c r="J111" s="947"/>
      <c r="K111" s="947"/>
      <c r="L111" s="947"/>
      <c r="M111" s="947"/>
      <c r="N111" s="1003"/>
    </row>
    <row r="112" spans="1:14" x14ac:dyDescent="0.25">
      <c r="A112" s="1094" t="s">
        <v>462</v>
      </c>
      <c r="B112" s="949" t="s">
        <v>438</v>
      </c>
      <c r="C112" s="951" t="s">
        <v>463</v>
      </c>
      <c r="D112" s="1027" t="s">
        <v>464</v>
      </c>
      <c r="E112" s="1046" t="s">
        <v>440</v>
      </c>
      <c r="F112" s="920" t="s">
        <v>441</v>
      </c>
      <c r="G112" s="1077"/>
      <c r="H112" s="1091" t="s">
        <v>450</v>
      </c>
      <c r="I112" s="947"/>
      <c r="J112" s="947"/>
      <c r="K112" s="947"/>
      <c r="L112" s="947"/>
      <c r="M112" s="947"/>
      <c r="N112" s="1003"/>
    </row>
    <row r="113" spans="1:14" x14ac:dyDescent="0.25">
      <c r="A113" s="1094" t="s">
        <v>465</v>
      </c>
      <c r="B113" s="949" t="s">
        <v>198</v>
      </c>
      <c r="C113" s="951"/>
      <c r="D113" s="1027" t="s">
        <v>466</v>
      </c>
      <c r="E113" s="1046" t="s">
        <v>440</v>
      </c>
      <c r="F113" s="1103"/>
      <c r="G113" s="1077"/>
      <c r="H113" s="1034"/>
      <c r="I113" s="947"/>
      <c r="J113" s="947"/>
      <c r="K113" s="947"/>
      <c r="L113" s="947"/>
      <c r="M113" s="947"/>
      <c r="N113" s="1003"/>
    </row>
    <row r="114" spans="1:14" ht="45" x14ac:dyDescent="0.25">
      <c r="A114" s="1094" t="s">
        <v>467</v>
      </c>
      <c r="B114" s="949" t="s">
        <v>96</v>
      </c>
      <c r="C114" s="1027" t="s">
        <v>468</v>
      </c>
      <c r="D114" s="1027" t="s">
        <v>461</v>
      </c>
      <c r="E114" s="1046" t="s">
        <v>440</v>
      </c>
      <c r="F114" s="1103"/>
      <c r="G114" s="1077"/>
      <c r="H114" s="1034"/>
      <c r="I114" s="947"/>
      <c r="J114" s="947"/>
      <c r="K114" s="947"/>
      <c r="L114" s="947"/>
      <c r="M114" s="947"/>
      <c r="N114" s="1003"/>
    </row>
    <row r="115" spans="1:14" x14ac:dyDescent="0.25">
      <c r="A115" s="1094" t="s">
        <v>469</v>
      </c>
      <c r="B115" s="949" t="s">
        <v>438</v>
      </c>
      <c r="C115" s="951"/>
      <c r="D115" s="1027" t="s">
        <v>470</v>
      </c>
      <c r="E115" s="1046" t="s">
        <v>471</v>
      </c>
      <c r="F115" s="920" t="s">
        <v>441</v>
      </c>
      <c r="G115" s="1077"/>
      <c r="H115" s="1091" t="s">
        <v>442</v>
      </c>
      <c r="I115" s="947"/>
      <c r="J115" s="947"/>
      <c r="K115" s="947"/>
      <c r="L115" s="947"/>
      <c r="M115" s="947"/>
      <c r="N115" s="1003"/>
    </row>
    <row r="116" spans="1:14" x14ac:dyDescent="0.25">
      <c r="A116" s="1094" t="s">
        <v>472</v>
      </c>
      <c r="B116" s="949" t="s">
        <v>198</v>
      </c>
      <c r="C116" s="951"/>
      <c r="D116" s="1027" t="s">
        <v>473</v>
      </c>
      <c r="E116" s="1046" t="s">
        <v>471</v>
      </c>
      <c r="F116" s="1103"/>
      <c r="G116" s="1077"/>
      <c r="H116" s="1034"/>
      <c r="I116" s="947"/>
      <c r="J116" s="947"/>
      <c r="K116" s="947"/>
      <c r="L116" s="947"/>
      <c r="M116" s="947"/>
      <c r="N116" s="1003"/>
    </row>
    <row r="117" spans="1:14" ht="90" x14ac:dyDescent="0.25">
      <c r="A117" s="1094" t="s">
        <v>474</v>
      </c>
      <c r="B117" s="949" t="s">
        <v>96</v>
      </c>
      <c r="C117" s="951" t="s">
        <v>475</v>
      </c>
      <c r="D117" s="1027" t="s">
        <v>447</v>
      </c>
      <c r="E117" s="1046" t="s">
        <v>471</v>
      </c>
      <c r="F117" s="1103"/>
      <c r="G117" s="1077"/>
      <c r="H117" s="1034"/>
      <c r="I117" s="947"/>
      <c r="J117" s="947"/>
      <c r="K117" s="947"/>
      <c r="L117" s="947"/>
      <c r="M117" s="947"/>
      <c r="N117" s="1003"/>
    </row>
    <row r="118" spans="1:14" x14ac:dyDescent="0.25">
      <c r="A118" s="1094" t="s">
        <v>476</v>
      </c>
      <c r="B118" s="949" t="s">
        <v>438</v>
      </c>
      <c r="C118" s="951"/>
      <c r="D118" s="1027" t="s">
        <v>477</v>
      </c>
      <c r="E118" s="1046" t="s">
        <v>471</v>
      </c>
      <c r="F118" s="920" t="s">
        <v>441</v>
      </c>
      <c r="G118" s="1077"/>
      <c r="H118" s="1091" t="s">
        <v>450</v>
      </c>
      <c r="I118" s="947"/>
      <c r="J118" s="947"/>
      <c r="K118" s="947"/>
      <c r="L118" s="947"/>
      <c r="M118" s="947"/>
      <c r="N118" s="1003"/>
    </row>
    <row r="119" spans="1:14" x14ac:dyDescent="0.25">
      <c r="A119" s="1094" t="s">
        <v>478</v>
      </c>
      <c r="B119" s="949" t="s">
        <v>198</v>
      </c>
      <c r="C119" s="951"/>
      <c r="D119" s="1027" t="s">
        <v>479</v>
      </c>
      <c r="E119" s="1046" t="s">
        <v>471</v>
      </c>
      <c r="F119" s="1103"/>
      <c r="G119" s="1077"/>
      <c r="H119" s="1034"/>
      <c r="I119" s="947"/>
      <c r="J119" s="947"/>
      <c r="K119" s="947"/>
      <c r="L119" s="947"/>
      <c r="M119" s="947"/>
      <c r="N119" s="1003"/>
    </row>
    <row r="120" spans="1:14" ht="75" x14ac:dyDescent="0.25">
      <c r="A120" s="1094" t="s">
        <v>480</v>
      </c>
      <c r="B120" s="949" t="s">
        <v>96</v>
      </c>
      <c r="C120" s="951" t="s">
        <v>481</v>
      </c>
      <c r="D120" s="1027" t="s">
        <v>461</v>
      </c>
      <c r="E120" s="1046" t="s">
        <v>471</v>
      </c>
      <c r="F120" s="1103"/>
      <c r="G120" s="1077"/>
      <c r="H120" s="1034"/>
      <c r="I120" s="947"/>
      <c r="J120" s="947"/>
      <c r="K120" s="947"/>
      <c r="L120" s="947"/>
      <c r="M120" s="947"/>
      <c r="N120" s="1003"/>
    </row>
    <row r="121" spans="1:14" x14ac:dyDescent="0.25">
      <c r="A121" s="1094" t="s">
        <v>482</v>
      </c>
      <c r="B121" s="949" t="s">
        <v>181</v>
      </c>
      <c r="C121" s="953" t="s">
        <v>182</v>
      </c>
      <c r="D121" s="1027" t="s">
        <v>278</v>
      </c>
      <c r="E121" s="1047" t="s">
        <v>89</v>
      </c>
      <c r="F121" s="1088" t="s">
        <v>184</v>
      </c>
      <c r="G121" s="1080"/>
      <c r="H121" s="1034"/>
      <c r="I121" s="947"/>
      <c r="J121" s="947"/>
      <c r="K121" s="947"/>
      <c r="L121" s="947"/>
      <c r="M121" s="947"/>
      <c r="N121" s="1003"/>
    </row>
    <row r="122" spans="1:14" ht="15.75" thickBot="1" x14ac:dyDescent="0.3">
      <c r="A122" s="1094" t="s">
        <v>483</v>
      </c>
      <c r="B122" s="1020" t="s">
        <v>181</v>
      </c>
      <c r="C122" s="1021" t="s">
        <v>186</v>
      </c>
      <c r="D122" s="1207" t="s">
        <v>280</v>
      </c>
      <c r="E122" s="1051" t="s">
        <v>89</v>
      </c>
      <c r="F122" s="1086" t="s">
        <v>188</v>
      </c>
      <c r="G122" s="1078"/>
      <c r="H122" s="1038"/>
      <c r="I122" s="1024"/>
      <c r="J122" s="1024"/>
      <c r="K122" s="1024"/>
      <c r="L122" s="1024"/>
      <c r="M122" s="1024"/>
      <c r="N122" s="1025"/>
    </row>
    <row r="123" spans="1:14" ht="32.25" thickTop="1" x14ac:dyDescent="0.25">
      <c r="A123" s="1093" t="s">
        <v>484</v>
      </c>
      <c r="B123" s="1016" t="s">
        <v>86</v>
      </c>
      <c r="C123" s="1205" t="s">
        <v>485</v>
      </c>
      <c r="D123" s="1206" t="s">
        <v>486</v>
      </c>
      <c r="E123" s="1041" t="s">
        <v>89</v>
      </c>
      <c r="F123" s="1083"/>
      <c r="G123" s="1082"/>
      <c r="H123" s="1029"/>
      <c r="I123" s="1017"/>
      <c r="J123" s="1017"/>
      <c r="K123" s="1017"/>
      <c r="L123" s="1017"/>
      <c r="M123" s="1017"/>
      <c r="N123" s="1018"/>
    </row>
    <row r="124" spans="1:14" x14ac:dyDescent="0.25">
      <c r="A124" s="1094" t="s">
        <v>487</v>
      </c>
      <c r="B124" s="949" t="s">
        <v>96</v>
      </c>
      <c r="C124" s="951" t="s">
        <v>432</v>
      </c>
      <c r="D124" s="1027"/>
      <c r="E124" s="1047" t="s">
        <v>89</v>
      </c>
      <c r="F124" s="1103"/>
      <c r="G124" s="1077"/>
      <c r="H124" s="1034"/>
      <c r="I124" s="947"/>
      <c r="J124" s="947"/>
      <c r="K124" s="947"/>
      <c r="L124" s="947"/>
      <c r="M124" s="947"/>
      <c r="N124" s="1003"/>
    </row>
    <row r="125" spans="1:14" x14ac:dyDescent="0.25">
      <c r="A125" s="1094" t="s">
        <v>488</v>
      </c>
      <c r="B125" s="949" t="s">
        <v>367</v>
      </c>
      <c r="C125" s="1151" t="s">
        <v>489</v>
      </c>
      <c r="D125" s="1027" t="s">
        <v>490</v>
      </c>
      <c r="E125" s="1046" t="s">
        <v>491</v>
      </c>
      <c r="F125" s="1103"/>
      <c r="G125" s="1077"/>
      <c r="H125" s="1034"/>
      <c r="I125" s="947"/>
      <c r="J125" s="947"/>
      <c r="K125" s="947"/>
      <c r="L125" s="947"/>
      <c r="M125" s="947"/>
      <c r="N125" s="1003"/>
    </row>
    <row r="126" spans="1:14" x14ac:dyDescent="0.25">
      <c r="A126" s="1094" t="s">
        <v>492</v>
      </c>
      <c r="B126" s="949" t="s">
        <v>247</v>
      </c>
      <c r="C126" s="951"/>
      <c r="D126" s="1027" t="s">
        <v>493</v>
      </c>
      <c r="E126" s="1046" t="s">
        <v>494</v>
      </c>
      <c r="F126" s="1103"/>
      <c r="G126" s="1077"/>
      <c r="H126" s="1034"/>
      <c r="I126" s="947"/>
      <c r="J126" s="947"/>
      <c r="K126" s="947"/>
      <c r="L126" s="947"/>
      <c r="M126" s="947"/>
      <c r="N126" s="1003"/>
    </row>
    <row r="127" spans="1:14" x14ac:dyDescent="0.25">
      <c r="A127" s="1094" t="s">
        <v>495</v>
      </c>
      <c r="B127" s="949" t="s">
        <v>96</v>
      </c>
      <c r="C127" s="951" t="s">
        <v>496</v>
      </c>
      <c r="D127" s="1027"/>
      <c r="E127" s="1047" t="s">
        <v>89</v>
      </c>
      <c r="F127" s="1103"/>
      <c r="G127" s="1077"/>
      <c r="H127" s="1034"/>
      <c r="I127" s="947"/>
      <c r="J127" s="947"/>
      <c r="K127" s="947"/>
      <c r="L127" s="947"/>
      <c r="M127" s="947"/>
      <c r="N127" s="1003"/>
    </row>
    <row r="128" spans="1:14" x14ac:dyDescent="0.25">
      <c r="A128" s="1094" t="s">
        <v>497</v>
      </c>
      <c r="B128" s="949" t="s">
        <v>96</v>
      </c>
      <c r="C128" s="951" t="s">
        <v>498</v>
      </c>
      <c r="D128" s="1027"/>
      <c r="E128" s="1047" t="s">
        <v>89</v>
      </c>
      <c r="F128" s="1103"/>
      <c r="G128" s="1077"/>
      <c r="H128" s="1034"/>
      <c r="I128" s="947"/>
      <c r="J128" s="947"/>
      <c r="K128" s="947"/>
      <c r="L128" s="947"/>
      <c r="M128" s="947"/>
      <c r="N128" s="1003"/>
    </row>
    <row r="129" spans="1:14" x14ac:dyDescent="0.25">
      <c r="A129" s="1094" t="s">
        <v>499</v>
      </c>
      <c r="B129" s="949" t="s">
        <v>100</v>
      </c>
      <c r="C129" s="1151"/>
      <c r="D129" s="1027" t="s">
        <v>500</v>
      </c>
      <c r="E129" s="1047" t="s">
        <v>89</v>
      </c>
      <c r="F129" s="1103"/>
      <c r="G129" s="1104" t="s">
        <v>501</v>
      </c>
      <c r="H129" s="1184" t="s">
        <v>502</v>
      </c>
      <c r="I129" s="947"/>
      <c r="J129" s="947"/>
      <c r="K129" s="954" t="s">
        <v>147</v>
      </c>
      <c r="L129" s="947"/>
      <c r="M129" s="947"/>
      <c r="N129" s="1003"/>
    </row>
    <row r="130" spans="1:14" x14ac:dyDescent="0.25">
      <c r="A130" s="1094" t="s">
        <v>503</v>
      </c>
      <c r="B130" s="949" t="s">
        <v>96</v>
      </c>
      <c r="C130" s="951" t="s">
        <v>504</v>
      </c>
      <c r="D130" s="1027"/>
      <c r="E130" s="1046" t="s">
        <v>505</v>
      </c>
      <c r="F130" s="1103"/>
      <c r="G130" s="1077"/>
      <c r="H130" s="1034"/>
      <c r="I130" s="947"/>
      <c r="J130" s="947"/>
      <c r="K130" s="947"/>
      <c r="L130" s="947"/>
      <c r="M130" s="947"/>
      <c r="N130" s="1003"/>
    </row>
    <row r="131" spans="1:14" x14ac:dyDescent="0.25">
      <c r="A131" s="1094" t="s">
        <v>506</v>
      </c>
      <c r="B131" s="949" t="s">
        <v>100</v>
      </c>
      <c r="C131" s="1151"/>
      <c r="D131" s="1027" t="s">
        <v>507</v>
      </c>
      <c r="E131" s="1046" t="s">
        <v>505</v>
      </c>
      <c r="F131" s="1103"/>
      <c r="G131" s="1104" t="s">
        <v>508</v>
      </c>
      <c r="H131" s="1184" t="s">
        <v>509</v>
      </c>
      <c r="I131" s="947"/>
      <c r="J131" s="947"/>
      <c r="K131" s="954" t="s">
        <v>256</v>
      </c>
      <c r="L131" s="947"/>
      <c r="M131" s="947"/>
      <c r="N131" s="1003"/>
    </row>
    <row r="132" spans="1:14" x14ac:dyDescent="0.25">
      <c r="A132" s="1094" t="s">
        <v>510</v>
      </c>
      <c r="B132" s="949" t="s">
        <v>96</v>
      </c>
      <c r="C132" s="951" t="s">
        <v>511</v>
      </c>
      <c r="D132" s="1027"/>
      <c r="E132" s="1047" t="s">
        <v>89</v>
      </c>
      <c r="F132" s="1103"/>
      <c r="G132" s="1077"/>
      <c r="H132" s="1034"/>
      <c r="I132" s="947"/>
      <c r="J132" s="947"/>
      <c r="K132" s="947"/>
      <c r="L132" s="947"/>
      <c r="M132" s="947"/>
      <c r="N132" s="1003"/>
    </row>
    <row r="133" spans="1:14" x14ac:dyDescent="0.25">
      <c r="A133" s="1094" t="s">
        <v>512</v>
      </c>
      <c r="B133" s="949" t="s">
        <v>100</v>
      </c>
      <c r="C133" s="1151"/>
      <c r="D133" s="1027" t="s">
        <v>513</v>
      </c>
      <c r="E133" s="1047" t="s">
        <v>89</v>
      </c>
      <c r="F133" s="1103"/>
      <c r="G133" s="1104" t="s">
        <v>514</v>
      </c>
      <c r="H133" s="1184" t="s">
        <v>515</v>
      </c>
      <c r="I133" s="947"/>
      <c r="J133" s="947"/>
      <c r="K133" s="954" t="s">
        <v>147</v>
      </c>
      <c r="L133" s="947"/>
      <c r="M133" s="947"/>
      <c r="N133" s="1003"/>
    </row>
    <row r="134" spans="1:14" x14ac:dyDescent="0.25">
      <c r="A134" s="1094" t="s">
        <v>516</v>
      </c>
      <c r="B134" s="949" t="s">
        <v>96</v>
      </c>
      <c r="C134" s="951" t="s">
        <v>517</v>
      </c>
      <c r="D134" s="1027"/>
      <c r="E134" s="1047" t="s">
        <v>89</v>
      </c>
      <c r="F134" s="1103"/>
      <c r="G134" s="1077"/>
      <c r="H134" s="1034"/>
      <c r="I134" s="947"/>
      <c r="J134" s="947"/>
      <c r="K134" s="947"/>
      <c r="L134" s="947"/>
      <c r="M134" s="947"/>
      <c r="N134" s="1003"/>
    </row>
    <row r="135" spans="1:14" x14ac:dyDescent="0.25">
      <c r="A135" s="1094" t="s">
        <v>518</v>
      </c>
      <c r="B135" s="949" t="s">
        <v>100</v>
      </c>
      <c r="C135" s="1215"/>
      <c r="D135" s="1027" t="s">
        <v>519</v>
      </c>
      <c r="E135" s="1047" t="s">
        <v>89</v>
      </c>
      <c r="F135" s="1103"/>
      <c r="G135" s="1104" t="s">
        <v>520</v>
      </c>
      <c r="H135" s="1184" t="s">
        <v>521</v>
      </c>
      <c r="I135" s="947"/>
      <c r="J135" s="947"/>
      <c r="K135" s="954" t="s">
        <v>147</v>
      </c>
      <c r="L135" s="947"/>
      <c r="M135" s="947"/>
      <c r="N135" s="1003"/>
    </row>
    <row r="136" spans="1:14" x14ac:dyDescent="0.25">
      <c r="A136" s="1094" t="s">
        <v>522</v>
      </c>
      <c r="B136" s="949" t="s">
        <v>96</v>
      </c>
      <c r="C136" s="951" t="s">
        <v>523</v>
      </c>
      <c r="D136" s="1027"/>
      <c r="E136" s="1046" t="s">
        <v>524</v>
      </c>
      <c r="F136" s="1103"/>
      <c r="G136" s="1077"/>
      <c r="H136" s="1034"/>
      <c r="I136" s="947"/>
      <c r="J136" s="947"/>
      <c r="K136" s="947"/>
      <c r="L136" s="947"/>
      <c r="M136" s="947"/>
      <c r="N136" s="1003"/>
    </row>
    <row r="137" spans="1:14" ht="30" x14ac:dyDescent="0.25">
      <c r="A137" s="1094" t="s">
        <v>525</v>
      </c>
      <c r="B137" s="949" t="s">
        <v>526</v>
      </c>
      <c r="C137" s="951"/>
      <c r="D137" s="1027" t="s">
        <v>527</v>
      </c>
      <c r="E137" s="1046" t="s">
        <v>524</v>
      </c>
      <c r="F137" s="1103"/>
      <c r="G137" s="1077"/>
      <c r="H137" s="1034"/>
      <c r="I137" s="947"/>
      <c r="J137" s="947"/>
      <c r="K137" s="947"/>
      <c r="L137" s="947"/>
      <c r="M137" s="947"/>
      <c r="N137" s="1003"/>
    </row>
    <row r="138" spans="1:14" x14ac:dyDescent="0.25">
      <c r="A138" s="1094" t="s">
        <v>528</v>
      </c>
      <c r="B138" s="949" t="s">
        <v>100</v>
      </c>
      <c r="C138" s="1151"/>
      <c r="D138" s="1027" t="s">
        <v>529</v>
      </c>
      <c r="E138" s="1046" t="s">
        <v>524</v>
      </c>
      <c r="F138" s="1103"/>
      <c r="G138" s="1104" t="s">
        <v>530</v>
      </c>
      <c r="H138" s="1184" t="s">
        <v>531</v>
      </c>
      <c r="I138" s="947"/>
      <c r="J138" s="947"/>
      <c r="K138" s="954" t="s">
        <v>256</v>
      </c>
      <c r="L138" s="947"/>
      <c r="M138" s="947"/>
      <c r="N138" s="1003"/>
    </row>
    <row r="139" spans="1:14" x14ac:dyDescent="0.25">
      <c r="A139" s="1094" t="s">
        <v>532</v>
      </c>
      <c r="B139" s="949" t="s">
        <v>96</v>
      </c>
      <c r="C139" s="951" t="s">
        <v>533</v>
      </c>
      <c r="D139" s="1027"/>
      <c r="E139" s="1046" t="s">
        <v>524</v>
      </c>
      <c r="F139" s="1103"/>
      <c r="G139" s="1077"/>
      <c r="H139" s="1034"/>
      <c r="I139" s="947"/>
      <c r="J139" s="947"/>
      <c r="K139" s="947"/>
      <c r="L139" s="947"/>
      <c r="M139" s="947"/>
      <c r="N139" s="1003"/>
    </row>
    <row r="140" spans="1:14" ht="30" x14ac:dyDescent="0.25">
      <c r="A140" s="1094" t="s">
        <v>534</v>
      </c>
      <c r="B140" s="949" t="s">
        <v>526</v>
      </c>
      <c r="C140" s="951"/>
      <c r="D140" s="1027" t="s">
        <v>535</v>
      </c>
      <c r="E140" s="1046" t="s">
        <v>524</v>
      </c>
      <c r="F140" s="1103"/>
      <c r="G140" s="1077"/>
      <c r="H140" s="1034"/>
      <c r="I140" s="947"/>
      <c r="J140" s="947"/>
      <c r="K140" s="947"/>
      <c r="L140" s="947"/>
      <c r="M140" s="947"/>
      <c r="N140" s="1003"/>
    </row>
    <row r="141" spans="1:14" x14ac:dyDescent="0.25">
      <c r="A141" s="1094" t="s">
        <v>536</v>
      </c>
      <c r="B141" s="949" t="s">
        <v>100</v>
      </c>
      <c r="C141" s="1151"/>
      <c r="D141" s="1027" t="s">
        <v>537</v>
      </c>
      <c r="E141" s="1046" t="s">
        <v>524</v>
      </c>
      <c r="F141" s="1103"/>
      <c r="G141" s="1104" t="s">
        <v>538</v>
      </c>
      <c r="H141" s="1184" t="s">
        <v>539</v>
      </c>
      <c r="I141" s="947"/>
      <c r="J141" s="947"/>
      <c r="K141" s="954" t="s">
        <v>256</v>
      </c>
      <c r="L141" s="947"/>
      <c r="M141" s="947"/>
      <c r="N141" s="1003"/>
    </row>
    <row r="142" spans="1:14" x14ac:dyDescent="0.25">
      <c r="A142" s="1094" t="s">
        <v>540</v>
      </c>
      <c r="B142" s="949" t="s">
        <v>96</v>
      </c>
      <c r="C142" s="951" t="s">
        <v>541</v>
      </c>
      <c r="D142" s="1027"/>
      <c r="E142" s="1046" t="s">
        <v>524</v>
      </c>
      <c r="F142" s="920"/>
      <c r="G142" s="1077"/>
      <c r="H142" s="1034"/>
      <c r="I142" s="947"/>
      <c r="J142" s="947"/>
      <c r="K142" s="947"/>
      <c r="L142" s="947"/>
      <c r="M142" s="947"/>
      <c r="N142" s="1003"/>
    </row>
    <row r="143" spans="1:14" x14ac:dyDescent="0.25">
      <c r="A143" s="1094" t="s">
        <v>542</v>
      </c>
      <c r="B143" s="949" t="s">
        <v>100</v>
      </c>
      <c r="C143" s="1151"/>
      <c r="D143" s="1027" t="s">
        <v>543</v>
      </c>
      <c r="E143" s="1046" t="s">
        <v>524</v>
      </c>
      <c r="F143" s="920"/>
      <c r="G143" s="1104" t="s">
        <v>544</v>
      </c>
      <c r="H143" s="1184" t="s">
        <v>545</v>
      </c>
      <c r="I143" s="947"/>
      <c r="J143" s="947"/>
      <c r="K143" s="954" t="s">
        <v>204</v>
      </c>
      <c r="L143" s="947"/>
      <c r="M143" s="947"/>
      <c r="N143" s="1003"/>
    </row>
    <row r="144" spans="1:14" x14ac:dyDescent="0.25">
      <c r="A144" s="1094" t="s">
        <v>546</v>
      </c>
      <c r="B144" s="949" t="s">
        <v>181</v>
      </c>
      <c r="C144" s="953" t="s">
        <v>182</v>
      </c>
      <c r="D144" s="1027" t="s">
        <v>278</v>
      </c>
      <c r="E144" s="1047" t="s">
        <v>89</v>
      </c>
      <c r="F144" s="1088" t="s">
        <v>184</v>
      </c>
      <c r="G144" s="1080"/>
      <c r="H144" s="1034"/>
      <c r="I144" s="947"/>
      <c r="J144" s="947"/>
      <c r="K144" s="947"/>
      <c r="L144" s="947"/>
      <c r="M144" s="947"/>
      <c r="N144" s="1003"/>
    </row>
    <row r="145" spans="1:14" ht="15.75" thickBot="1" x14ac:dyDescent="0.3">
      <c r="A145" s="1094" t="s">
        <v>547</v>
      </c>
      <c r="B145" s="1020" t="s">
        <v>181</v>
      </c>
      <c r="C145" s="1021" t="s">
        <v>186</v>
      </c>
      <c r="D145" s="1207" t="s">
        <v>280</v>
      </c>
      <c r="E145" s="1051" t="s">
        <v>89</v>
      </c>
      <c r="F145" s="1086" t="s">
        <v>188</v>
      </c>
      <c r="G145" s="1078"/>
      <c r="H145" s="1038"/>
      <c r="I145" s="1024"/>
      <c r="J145" s="1024"/>
      <c r="K145" s="1024"/>
      <c r="L145" s="1024"/>
      <c r="M145" s="1024"/>
      <c r="N145" s="1025"/>
    </row>
    <row r="146" spans="1:14" ht="32.25" thickTop="1" x14ac:dyDescent="0.25">
      <c r="A146" s="1150" t="s">
        <v>548</v>
      </c>
      <c r="B146" s="1016" t="s">
        <v>86</v>
      </c>
      <c r="C146" s="1205" t="s">
        <v>549</v>
      </c>
      <c r="D146" s="1206" t="s">
        <v>550</v>
      </c>
      <c r="E146" s="1041" t="s">
        <v>89</v>
      </c>
      <c r="F146" s="1083"/>
      <c r="G146" s="1082"/>
      <c r="H146" s="1029"/>
      <c r="I146" s="1017"/>
      <c r="J146" s="1017"/>
      <c r="K146" s="1017"/>
      <c r="L146" s="1017"/>
      <c r="M146" s="1017"/>
      <c r="N146" s="1018"/>
    </row>
    <row r="147" spans="1:14" x14ac:dyDescent="0.25">
      <c r="A147" s="1149" t="s">
        <v>551</v>
      </c>
      <c r="B147" s="949" t="s">
        <v>96</v>
      </c>
      <c r="C147" s="951" t="s">
        <v>552</v>
      </c>
      <c r="D147" s="1027"/>
      <c r="E147" s="1152" t="s">
        <v>89</v>
      </c>
      <c r="F147" s="1103"/>
      <c r="G147" s="1077"/>
      <c r="H147" s="1034"/>
      <c r="I147" s="947"/>
      <c r="J147" s="947"/>
      <c r="K147" s="947"/>
      <c r="L147" s="947"/>
      <c r="M147" s="947"/>
      <c r="N147" s="1003"/>
    </row>
    <row r="148" spans="1:14" x14ac:dyDescent="0.25">
      <c r="A148" s="1149" t="s">
        <v>553</v>
      </c>
      <c r="B148" s="949" t="s">
        <v>96</v>
      </c>
      <c r="C148" s="951" t="s">
        <v>402</v>
      </c>
      <c r="D148" s="1027"/>
      <c r="E148" s="1152" t="s">
        <v>89</v>
      </c>
      <c r="F148" s="1103"/>
      <c r="G148" s="1077"/>
      <c r="H148" s="1034"/>
      <c r="I148" s="947"/>
      <c r="J148" s="947"/>
      <c r="K148" s="947"/>
      <c r="L148" s="947"/>
      <c r="M148" s="947"/>
      <c r="N148" s="1003"/>
    </row>
    <row r="149" spans="1:14" x14ac:dyDescent="0.25">
      <c r="A149" s="1149" t="s">
        <v>554</v>
      </c>
      <c r="B149" s="949" t="s">
        <v>367</v>
      </c>
      <c r="C149" s="1151" t="s">
        <v>555</v>
      </c>
      <c r="D149" s="1027" t="s">
        <v>556</v>
      </c>
      <c r="E149" s="1152" t="s">
        <v>89</v>
      </c>
      <c r="F149" s="1103" t="s">
        <v>557</v>
      </c>
      <c r="G149" s="1077"/>
      <c r="H149" s="1034"/>
      <c r="I149" s="947"/>
      <c r="J149" s="947"/>
      <c r="K149" s="947"/>
      <c r="L149" s="947"/>
      <c r="M149" s="947"/>
      <c r="N149" s="1003"/>
    </row>
    <row r="150" spans="1:14" x14ac:dyDescent="0.25">
      <c r="A150" s="1149" t="s">
        <v>558</v>
      </c>
      <c r="B150" s="949" t="s">
        <v>96</v>
      </c>
      <c r="C150" s="951" t="s">
        <v>559</v>
      </c>
      <c r="D150" s="1027"/>
      <c r="E150" s="1152" t="s">
        <v>89</v>
      </c>
      <c r="F150" s="1103"/>
      <c r="G150" s="1104" t="s">
        <v>560</v>
      </c>
      <c r="H150" s="1184" t="s">
        <v>173</v>
      </c>
      <c r="I150" s="947"/>
      <c r="J150" s="947"/>
      <c r="K150" s="954" t="s">
        <v>147</v>
      </c>
      <c r="L150" s="947"/>
      <c r="M150" s="947"/>
      <c r="N150" s="1003"/>
    </row>
    <row r="151" spans="1:14" x14ac:dyDescent="0.25">
      <c r="A151" s="1149" t="s">
        <v>561</v>
      </c>
      <c r="B151" s="949" t="s">
        <v>100</v>
      </c>
      <c r="C151" s="1151" t="s">
        <v>562</v>
      </c>
      <c r="D151" s="1027" t="s">
        <v>563</v>
      </c>
      <c r="E151" s="1152" t="s">
        <v>89</v>
      </c>
      <c r="F151" s="1103"/>
      <c r="G151" s="1077"/>
      <c r="H151" s="1034"/>
      <c r="I151" s="947"/>
      <c r="J151" s="947"/>
      <c r="K151" s="947"/>
      <c r="L151" s="947"/>
      <c r="M151" s="947"/>
      <c r="N151" s="1003"/>
    </row>
    <row r="152" spans="1:14" ht="30" x14ac:dyDescent="0.25">
      <c r="A152" s="1149" t="s">
        <v>564</v>
      </c>
      <c r="B152" s="949" t="s">
        <v>526</v>
      </c>
      <c r="C152" s="951"/>
      <c r="D152" s="1027" t="s">
        <v>565</v>
      </c>
      <c r="E152" s="1152" t="s">
        <v>89</v>
      </c>
      <c r="F152" s="1103"/>
      <c r="G152" s="1077"/>
      <c r="H152" s="1034"/>
      <c r="I152" s="947"/>
      <c r="J152" s="947"/>
      <c r="K152" s="947"/>
      <c r="L152" s="947"/>
      <c r="M152" s="947"/>
      <c r="N152" s="1003"/>
    </row>
    <row r="153" spans="1:14" x14ac:dyDescent="0.25">
      <c r="A153" s="1149" t="s">
        <v>566</v>
      </c>
      <c r="B153" s="949" t="s">
        <v>96</v>
      </c>
      <c r="C153" s="951" t="s">
        <v>567</v>
      </c>
      <c r="D153" s="1027"/>
      <c r="E153" s="1152" t="s">
        <v>557</v>
      </c>
      <c r="F153" s="1103"/>
      <c r="G153" s="1077"/>
      <c r="H153" s="1034"/>
      <c r="I153" s="947"/>
      <c r="J153" s="947"/>
      <c r="K153" s="947"/>
      <c r="L153" s="947"/>
      <c r="M153" s="947"/>
      <c r="N153" s="1003"/>
    </row>
    <row r="154" spans="1:14" x14ac:dyDescent="0.25">
      <c r="A154" s="1149" t="s">
        <v>568</v>
      </c>
      <c r="B154" s="949" t="s">
        <v>100</v>
      </c>
      <c r="C154" s="1151" t="s">
        <v>562</v>
      </c>
      <c r="D154" s="1027" t="s">
        <v>569</v>
      </c>
      <c r="E154" s="1152" t="s">
        <v>557</v>
      </c>
      <c r="F154" s="1103"/>
      <c r="G154" s="1104" t="s">
        <v>570</v>
      </c>
      <c r="H154" s="1184" t="s">
        <v>173</v>
      </c>
      <c r="I154" s="947"/>
      <c r="J154" s="947"/>
      <c r="K154" s="954" t="s">
        <v>147</v>
      </c>
      <c r="L154" s="947"/>
      <c r="M154" s="947"/>
      <c r="N154" s="1003"/>
    </row>
    <row r="155" spans="1:14" x14ac:dyDescent="0.25">
      <c r="A155" s="1149" t="s">
        <v>571</v>
      </c>
      <c r="B155" s="949" t="s">
        <v>96</v>
      </c>
      <c r="C155" s="951" t="s">
        <v>572</v>
      </c>
      <c r="D155" s="1027"/>
      <c r="E155" s="1152" t="s">
        <v>557</v>
      </c>
      <c r="F155" s="1103"/>
      <c r="G155" s="1077"/>
      <c r="H155" s="1034"/>
      <c r="I155" s="947"/>
      <c r="J155" s="947"/>
      <c r="K155" s="947"/>
      <c r="L155" s="947"/>
      <c r="M155" s="947"/>
      <c r="N155" s="1003"/>
    </row>
    <row r="156" spans="1:14" x14ac:dyDescent="0.25">
      <c r="A156" s="1149" t="s">
        <v>573</v>
      </c>
      <c r="B156" s="949" t="s">
        <v>100</v>
      </c>
      <c r="C156" s="1151" t="s">
        <v>562</v>
      </c>
      <c r="D156" s="1027" t="s">
        <v>574</v>
      </c>
      <c r="E156" s="1152" t="s">
        <v>557</v>
      </c>
      <c r="F156" s="1103"/>
      <c r="G156" s="1104" t="s">
        <v>575</v>
      </c>
      <c r="H156" s="1184" t="s">
        <v>173</v>
      </c>
      <c r="I156" s="947"/>
      <c r="J156" s="947"/>
      <c r="K156" s="954" t="s">
        <v>147</v>
      </c>
      <c r="L156" s="947"/>
      <c r="M156" s="947"/>
      <c r="N156" s="1003"/>
    </row>
    <row r="157" spans="1:14" x14ac:dyDescent="0.25">
      <c r="A157" s="1149" t="s">
        <v>576</v>
      </c>
      <c r="B157" s="949" t="s">
        <v>96</v>
      </c>
      <c r="C157" s="1216" t="s">
        <v>577</v>
      </c>
      <c r="D157" s="1027"/>
      <c r="E157" s="1152" t="s">
        <v>557</v>
      </c>
      <c r="F157" s="1103"/>
      <c r="G157" s="1077"/>
      <c r="H157" s="1034"/>
      <c r="I157" s="947"/>
      <c r="J157" s="947"/>
      <c r="K157" s="947"/>
      <c r="L157" s="947"/>
      <c r="M157" s="947"/>
      <c r="N157" s="1003"/>
    </row>
    <row r="158" spans="1:14" x14ac:dyDescent="0.25">
      <c r="A158" s="1149" t="s">
        <v>578</v>
      </c>
      <c r="B158" s="949" t="s">
        <v>100</v>
      </c>
      <c r="C158" s="1151" t="s">
        <v>562</v>
      </c>
      <c r="D158" s="1027" t="s">
        <v>579</v>
      </c>
      <c r="E158" s="1152" t="s">
        <v>557</v>
      </c>
      <c r="F158" s="1103"/>
      <c r="G158" s="1104" t="s">
        <v>580</v>
      </c>
      <c r="H158" s="1184" t="s">
        <v>173</v>
      </c>
      <c r="I158" s="947"/>
      <c r="J158" s="947"/>
      <c r="K158" s="954" t="s">
        <v>147</v>
      </c>
      <c r="L158" s="947"/>
      <c r="M158" s="947"/>
      <c r="N158" s="1003"/>
    </row>
    <row r="159" spans="1:14" x14ac:dyDescent="0.25">
      <c r="A159" s="1149" t="s">
        <v>581</v>
      </c>
      <c r="B159" s="949" t="s">
        <v>96</v>
      </c>
      <c r="C159" s="951" t="s">
        <v>582</v>
      </c>
      <c r="D159" s="1027"/>
      <c r="E159" s="1152" t="s">
        <v>557</v>
      </c>
      <c r="F159" s="1103"/>
      <c r="G159" s="1077"/>
      <c r="H159" s="1034"/>
      <c r="I159" s="947"/>
      <c r="J159" s="947"/>
      <c r="K159" s="947"/>
      <c r="L159" s="947"/>
      <c r="M159" s="947"/>
      <c r="N159" s="1003"/>
    </row>
    <row r="160" spans="1:14" x14ac:dyDescent="0.25">
      <c r="A160" s="1149" t="s">
        <v>583</v>
      </c>
      <c r="B160" s="949" t="s">
        <v>100</v>
      </c>
      <c r="C160" s="1151" t="s">
        <v>562</v>
      </c>
      <c r="D160" s="1027" t="s">
        <v>584</v>
      </c>
      <c r="E160" s="1152" t="s">
        <v>557</v>
      </c>
      <c r="F160" s="1103"/>
      <c r="G160" s="1104" t="s">
        <v>585</v>
      </c>
      <c r="H160" s="1184" t="s">
        <v>173</v>
      </c>
      <c r="I160" s="947"/>
      <c r="J160" s="947"/>
      <c r="K160" s="954" t="s">
        <v>147</v>
      </c>
      <c r="L160" s="947"/>
      <c r="M160" s="947"/>
      <c r="N160" s="1003"/>
    </row>
    <row r="161" spans="1:14" x14ac:dyDescent="0.25">
      <c r="A161" s="1149" t="s">
        <v>586</v>
      </c>
      <c r="B161" s="949" t="s">
        <v>96</v>
      </c>
      <c r="C161" s="951" t="s">
        <v>587</v>
      </c>
      <c r="D161" s="1027"/>
      <c r="E161" s="1152" t="s">
        <v>557</v>
      </c>
      <c r="F161" s="1103"/>
      <c r="G161" s="1077"/>
      <c r="H161" s="1034"/>
      <c r="I161" s="947"/>
      <c r="J161" s="947"/>
      <c r="K161" s="947"/>
      <c r="L161" s="947"/>
      <c r="M161" s="947"/>
      <c r="N161" s="1003"/>
    </row>
    <row r="162" spans="1:14" x14ac:dyDescent="0.25">
      <c r="A162" s="1149" t="s">
        <v>588</v>
      </c>
      <c r="B162" s="949" t="s">
        <v>100</v>
      </c>
      <c r="C162" s="1151" t="s">
        <v>562</v>
      </c>
      <c r="D162" s="1027" t="s">
        <v>589</v>
      </c>
      <c r="E162" s="1152" t="s">
        <v>557</v>
      </c>
      <c r="F162" s="1103"/>
      <c r="G162" s="1104" t="s">
        <v>590</v>
      </c>
      <c r="H162" s="1184" t="s">
        <v>173</v>
      </c>
      <c r="I162" s="947"/>
      <c r="J162" s="947"/>
      <c r="K162" s="954" t="s">
        <v>147</v>
      </c>
      <c r="L162" s="947"/>
      <c r="M162" s="947"/>
      <c r="N162" s="1003"/>
    </row>
    <row r="163" spans="1:14" x14ac:dyDescent="0.25">
      <c r="A163" s="1149" t="s">
        <v>586</v>
      </c>
      <c r="B163" s="949" t="s">
        <v>96</v>
      </c>
      <c r="C163" s="951" t="s">
        <v>591</v>
      </c>
      <c r="D163" s="1027"/>
      <c r="E163" s="1152" t="s">
        <v>557</v>
      </c>
      <c r="F163" s="1103"/>
      <c r="G163" s="1077"/>
      <c r="H163" s="1034"/>
      <c r="I163" s="947"/>
      <c r="J163" s="947"/>
      <c r="K163" s="947"/>
      <c r="L163" s="947"/>
      <c r="M163" s="947"/>
      <c r="N163" s="1003"/>
    </row>
    <row r="164" spans="1:14" x14ac:dyDescent="0.25">
      <c r="A164" s="1149" t="s">
        <v>588</v>
      </c>
      <c r="B164" s="949" t="s">
        <v>100</v>
      </c>
      <c r="C164" s="1151" t="s">
        <v>562</v>
      </c>
      <c r="D164" s="1027" t="s">
        <v>592</v>
      </c>
      <c r="E164" s="1152" t="s">
        <v>557</v>
      </c>
      <c r="F164" s="1103"/>
      <c r="G164" s="1104" t="s">
        <v>593</v>
      </c>
      <c r="H164" s="1184" t="s">
        <v>173</v>
      </c>
      <c r="I164" s="947"/>
      <c r="J164" s="947"/>
      <c r="K164" s="954" t="s">
        <v>147</v>
      </c>
      <c r="L164" s="947"/>
      <c r="M164" s="947"/>
      <c r="N164" s="1003"/>
    </row>
    <row r="165" spans="1:14" x14ac:dyDescent="0.25">
      <c r="A165" s="1094"/>
      <c r="B165" s="949" t="s">
        <v>181</v>
      </c>
      <c r="C165" s="953" t="s">
        <v>182</v>
      </c>
      <c r="D165" s="1027" t="s">
        <v>278</v>
      </c>
      <c r="E165" s="1152" t="s">
        <v>89</v>
      </c>
      <c r="F165" s="1088" t="s">
        <v>184</v>
      </c>
      <c r="G165" s="1080"/>
      <c r="H165" s="1034"/>
      <c r="I165" s="947"/>
      <c r="J165" s="947"/>
      <c r="K165" s="947"/>
      <c r="L165" s="947"/>
      <c r="M165" s="947"/>
      <c r="N165" s="1003"/>
    </row>
    <row r="166" spans="1:14" ht="15.75" thickBot="1" x14ac:dyDescent="0.3">
      <c r="A166" s="1094"/>
      <c r="B166" s="1020" t="s">
        <v>181</v>
      </c>
      <c r="C166" s="1021" t="s">
        <v>186</v>
      </c>
      <c r="D166" s="1207" t="s">
        <v>280</v>
      </c>
      <c r="E166" s="1051" t="s">
        <v>89</v>
      </c>
      <c r="F166" s="1086" t="s">
        <v>188</v>
      </c>
      <c r="G166" s="1078"/>
      <c r="H166" s="1038"/>
      <c r="I166" s="1024"/>
      <c r="J166" s="1024"/>
      <c r="K166" s="1024"/>
      <c r="L166" s="1024"/>
      <c r="M166" s="1024"/>
      <c r="N166" s="1025"/>
    </row>
    <row r="167" spans="1:14" ht="32.25" thickTop="1" x14ac:dyDescent="0.25">
      <c r="A167" s="1150" t="s">
        <v>594</v>
      </c>
      <c r="B167" s="1016" t="s">
        <v>86</v>
      </c>
      <c r="C167" s="1205" t="s">
        <v>595</v>
      </c>
      <c r="D167" s="1206" t="s">
        <v>596</v>
      </c>
      <c r="E167" s="1041" t="s">
        <v>89</v>
      </c>
      <c r="F167" s="1083"/>
      <c r="G167" s="1082"/>
    </row>
    <row r="168" spans="1:14" x14ac:dyDescent="0.25">
      <c r="A168" s="1149" t="s">
        <v>597</v>
      </c>
      <c r="B168" s="949" t="s">
        <v>96</v>
      </c>
      <c r="C168" s="951" t="s">
        <v>598</v>
      </c>
      <c r="D168" s="1027"/>
      <c r="E168" s="1046"/>
      <c r="F168" s="1103"/>
      <c r="G168" s="1077"/>
    </row>
    <row r="169" spans="1:14" x14ac:dyDescent="0.25">
      <c r="A169" s="1149" t="s">
        <v>599</v>
      </c>
      <c r="B169" s="949" t="s">
        <v>96</v>
      </c>
      <c r="C169" s="951" t="s">
        <v>317</v>
      </c>
      <c r="D169" s="1027"/>
      <c r="E169" s="1046"/>
      <c r="F169" s="1103"/>
      <c r="G169" s="1077"/>
    </row>
    <row r="170" spans="1:14" ht="30" x14ac:dyDescent="0.25">
      <c r="A170" s="1149" t="s">
        <v>600</v>
      </c>
      <c r="B170" s="949" t="s">
        <v>367</v>
      </c>
      <c r="C170" s="1151" t="s">
        <v>601</v>
      </c>
      <c r="D170" s="1027" t="s">
        <v>602</v>
      </c>
      <c r="E170" s="1046"/>
      <c r="F170" s="1103"/>
      <c r="G170" s="1077"/>
    </row>
    <row r="171" spans="1:14" x14ac:dyDescent="0.25">
      <c r="A171" s="1149" t="s">
        <v>603</v>
      </c>
      <c r="B171" s="949" t="s">
        <v>96</v>
      </c>
      <c r="C171" s="951" t="s">
        <v>604</v>
      </c>
      <c r="D171" s="1027"/>
      <c r="E171" s="1046"/>
      <c r="F171" s="1103"/>
      <c r="G171" s="1077"/>
    </row>
    <row r="172" spans="1:14" ht="30" x14ac:dyDescent="0.25">
      <c r="A172" s="1149" t="s">
        <v>605</v>
      </c>
      <c r="B172" s="949" t="s">
        <v>367</v>
      </c>
      <c r="C172" s="1151" t="s">
        <v>606</v>
      </c>
      <c r="D172" s="1027" t="s">
        <v>607</v>
      </c>
      <c r="E172" s="1046"/>
      <c r="F172" s="1103"/>
      <c r="G172" s="1077"/>
    </row>
    <row r="173" spans="1:14" x14ac:dyDescent="0.25">
      <c r="A173" s="1149" t="s">
        <v>608</v>
      </c>
      <c r="B173" s="949" t="s">
        <v>96</v>
      </c>
      <c r="C173" s="951" t="s">
        <v>609</v>
      </c>
      <c r="D173" s="1027"/>
      <c r="E173" s="1046"/>
      <c r="F173" s="1103"/>
      <c r="G173" s="1077"/>
    </row>
    <row r="174" spans="1:14" ht="30" x14ac:dyDescent="0.25">
      <c r="A174" s="1149" t="s">
        <v>610</v>
      </c>
      <c r="B174" s="949" t="s">
        <v>526</v>
      </c>
      <c r="C174" s="951"/>
      <c r="D174" s="1027" t="s">
        <v>611</v>
      </c>
      <c r="E174" s="1046"/>
      <c r="F174" s="1103"/>
      <c r="G174" s="1077"/>
    </row>
    <row r="175" spans="1:14" x14ac:dyDescent="0.25">
      <c r="A175" s="1149" t="s">
        <v>612</v>
      </c>
      <c r="B175" s="949" t="s">
        <v>613</v>
      </c>
      <c r="C175" s="951"/>
      <c r="D175" s="1027" t="s">
        <v>614</v>
      </c>
      <c r="E175" s="1046"/>
      <c r="F175" s="1103"/>
      <c r="G175" s="1077"/>
    </row>
    <row r="176" spans="1:14" ht="30" x14ac:dyDescent="0.25">
      <c r="A176" s="1149" t="s">
        <v>615</v>
      </c>
      <c r="B176" s="949" t="s">
        <v>413</v>
      </c>
      <c r="C176" s="951" t="s">
        <v>616</v>
      </c>
      <c r="D176" s="1027"/>
      <c r="E176" s="1046"/>
      <c r="F176" s="1103"/>
      <c r="G176" s="1077"/>
    </row>
    <row r="177" spans="1:7" x14ac:dyDescent="0.25">
      <c r="A177" s="1149" t="s">
        <v>617</v>
      </c>
      <c r="B177" s="949" t="s">
        <v>367</v>
      </c>
      <c r="C177" s="1151" t="s">
        <v>618</v>
      </c>
      <c r="D177" s="1027"/>
      <c r="E177" s="1046"/>
      <c r="F177" s="1103"/>
      <c r="G177" s="1077"/>
    </row>
    <row r="178" spans="1:7" x14ac:dyDescent="0.25">
      <c r="A178" s="1149" t="s">
        <v>619</v>
      </c>
      <c r="B178" s="949" t="s">
        <v>100</v>
      </c>
      <c r="C178" s="951"/>
      <c r="D178" s="1027" t="s">
        <v>620</v>
      </c>
      <c r="E178" s="1046"/>
      <c r="F178" s="1103"/>
      <c r="G178" s="1077"/>
    </row>
    <row r="179" spans="1:7" x14ac:dyDescent="0.25">
      <c r="A179" s="1149" t="s">
        <v>621</v>
      </c>
      <c r="B179" s="949" t="s">
        <v>96</v>
      </c>
      <c r="C179" s="951" t="s">
        <v>622</v>
      </c>
      <c r="D179" s="1027"/>
      <c r="E179" s="1152"/>
      <c r="F179" s="1103"/>
      <c r="G179" s="1077"/>
    </row>
    <row r="180" spans="1:7" ht="30" x14ac:dyDescent="0.25">
      <c r="A180" s="1149" t="s">
        <v>623</v>
      </c>
      <c r="B180" s="949" t="s">
        <v>100</v>
      </c>
      <c r="C180" s="951"/>
      <c r="D180" s="1027" t="s">
        <v>624</v>
      </c>
      <c r="E180" s="1152"/>
      <c r="F180" s="1103"/>
      <c r="G180" s="1077"/>
    </row>
    <row r="181" spans="1:7" x14ac:dyDescent="0.25">
      <c r="A181" s="1149" t="s">
        <v>625</v>
      </c>
      <c r="B181" s="949" t="s">
        <v>96</v>
      </c>
      <c r="C181" s="951" t="s">
        <v>626</v>
      </c>
      <c r="D181" s="1027"/>
      <c r="E181" s="1046"/>
      <c r="F181" s="1103"/>
      <c r="G181" s="1077"/>
    </row>
    <row r="182" spans="1:7" ht="30" x14ac:dyDescent="0.25">
      <c r="A182" s="1149" t="s">
        <v>627</v>
      </c>
      <c r="B182" s="949" t="s">
        <v>526</v>
      </c>
      <c r="C182" s="951"/>
      <c r="D182" s="1027" t="s">
        <v>628</v>
      </c>
      <c r="E182" s="1046"/>
      <c r="F182" s="1103"/>
      <c r="G182" s="1077"/>
    </row>
    <row r="183" spans="1:7" x14ac:dyDescent="0.25">
      <c r="A183" s="1149" t="s">
        <v>629</v>
      </c>
      <c r="B183" s="949" t="s">
        <v>613</v>
      </c>
      <c r="C183" s="951"/>
      <c r="D183" s="1027" t="s">
        <v>630</v>
      </c>
      <c r="E183" s="1046"/>
      <c r="F183" s="1103"/>
      <c r="G183" s="1077"/>
    </row>
    <row r="184" spans="1:7" x14ac:dyDescent="0.25">
      <c r="A184" s="1149" t="s">
        <v>631</v>
      </c>
      <c r="B184" s="949" t="s">
        <v>438</v>
      </c>
      <c r="C184" s="951" t="s">
        <v>632</v>
      </c>
      <c r="D184" s="1027"/>
      <c r="E184" s="1046"/>
      <c r="F184" s="1103"/>
      <c r="G184" s="1077"/>
    </row>
    <row r="185" spans="1:7" x14ac:dyDescent="0.25">
      <c r="A185" s="1149" t="s">
        <v>633</v>
      </c>
      <c r="B185" s="949" t="s">
        <v>438</v>
      </c>
      <c r="C185" s="951" t="s">
        <v>634</v>
      </c>
      <c r="D185" s="1027"/>
      <c r="E185" s="1046"/>
      <c r="F185" s="1103"/>
      <c r="G185" s="1077"/>
    </row>
    <row r="186" spans="1:7" x14ac:dyDescent="0.25">
      <c r="A186" s="1149" t="s">
        <v>635</v>
      </c>
      <c r="B186" s="949" t="s">
        <v>438</v>
      </c>
      <c r="C186" s="951" t="s">
        <v>636</v>
      </c>
      <c r="D186" s="1027"/>
      <c r="E186" s="1046"/>
      <c r="F186" s="1103"/>
      <c r="G186" s="1077"/>
    </row>
    <row r="187" spans="1:7" x14ac:dyDescent="0.25">
      <c r="C187" s="1216"/>
      <c r="D187" s="1217"/>
    </row>
  </sheetData>
  <mergeCells count="2">
    <mergeCell ref="A1:D1"/>
    <mergeCell ref="H1:M1"/>
  </mergeCells>
  <phoneticPr fontId="90" type="noConversion"/>
  <hyperlinks>
    <hyperlink ref="F10" location="Rules!C3" display="Rule 1"/>
    <hyperlink ref="F11" location="Rules!C4" display="Rule 2"/>
    <hyperlink ref="F46" location="Rules!C3" display="Rule 1"/>
    <hyperlink ref="F47" location="Rules!C4" display="Rule 2"/>
    <hyperlink ref="F31" location="Rules!C6" display="Rule 3"/>
    <hyperlink ref="F34" location="Rules!C6" display="Rule 3"/>
    <hyperlink ref="E37" location="Rules!C7" display="Rule 4"/>
    <hyperlink ref="F43" location="Rules!C12" display="Rule 8"/>
    <hyperlink ref="E44" location="Rules!C14" display="Rule 9"/>
    <hyperlink ref="F41" location="Rules!C10" display="Rule 7"/>
    <hyperlink ref="F45" location="Rules!C15" display="Rule 10"/>
    <hyperlink ref="F98" location="Rules!C3" display="Rule 1"/>
    <hyperlink ref="F99" location="Rules!C4" display="Rule 2"/>
    <hyperlink ref="E30" location="Rules!C8" display="Rule 5"/>
    <hyperlink ref="E31" location="Rules!C9" display="Rule 6"/>
    <hyperlink ref="E32" location="Rules!C9" display="Rule 6"/>
    <hyperlink ref="E34" location="Rules!C9" display="Rule 6"/>
    <hyperlink ref="E35" location="Rules!C9" display="Rule 6"/>
    <hyperlink ref="E38" location="Rules!C17" display="Rule 11"/>
    <hyperlink ref="E40" location="Rules!C18" display="Rule 12"/>
    <hyperlink ref="E55:E60" location="Rules!C17" display="Rule 13"/>
    <hyperlink ref="E61:E66" location="Rules!C18" display="Rule 14"/>
    <hyperlink ref="E67:E78" location="Rules!C19" display="Rule 15"/>
    <hyperlink ref="E84" location="Rules!C20" display="Rule 16"/>
    <hyperlink ref="F29" location="Rules!C3" display="Rule 1"/>
    <hyperlink ref="F16" location="Rules!C23" display="Rule 17"/>
    <hyperlink ref="H78" location="Rules!C22" display="Rule 18"/>
    <hyperlink ref="H83" location="Rules!C23" display="Rule 19"/>
    <hyperlink ref="H89" location="Rules!C23" display="Rule 19"/>
    <hyperlink ref="E87:E89" location="Rules!C24" display="Rule 20"/>
    <hyperlink ref="E92:E93" location="Rules!C25" display="Rule 21"/>
    <hyperlink ref="E94:E96" location="Rules!C26" display="Rule 22"/>
    <hyperlink ref="F56" location="Rules!C27" display="Rule 23"/>
    <hyperlink ref="F57" location="Rules!C28" display="Rule 24"/>
    <hyperlink ref="F58" location="Rules!C29" display="Rule 25"/>
    <hyperlink ref="F59" location="Rules!C30" display="Rule 26"/>
    <hyperlink ref="F62" location="Rules!C31" display="Rule 27"/>
    <hyperlink ref="F63" location="Rules!C32" display="Rule 28"/>
    <hyperlink ref="F64" location="Rules!C33" display="Rule 29"/>
    <hyperlink ref="F65" location="Rules!C34" display="Rule 30"/>
    <hyperlink ref="F68" location="Rules!C35" display="Rule 31"/>
    <hyperlink ref="F69" location="Rules!C36" display="Rule 32"/>
    <hyperlink ref="F70" location="Rules!C37" display="Rule 33"/>
    <hyperlink ref="F71" location="Rules!C38" display="Rule 34"/>
    <hyperlink ref="F74" location="Rules!C39" display="Rule 35"/>
    <hyperlink ref="F75" location="Rules!C40" display="Rule 36"/>
    <hyperlink ref="F76" location="Rules!C41" display="Rule 37"/>
    <hyperlink ref="F77" location="Rules!C42" display="Rule 38"/>
    <hyperlink ref="F80" location="Rules!C43" display="Rule 39"/>
    <hyperlink ref="F81" location="Rules!C44" display="Rule 40"/>
    <hyperlink ref="F82" location="Rules!C45" display="Rule 41"/>
    <hyperlink ref="G91" location="DiaphragmCompatibility!C6" display="DiaphragmCompatibility_ProcessFillFluid"/>
    <hyperlink ref="E97" location="Rules!C46" display="Rule 42"/>
    <hyperlink ref="F121" location="Rules!C3" display="Rule 1"/>
    <hyperlink ref="F122" location="Rules!C4" display="Rule 2"/>
    <hyperlink ref="E103" location="Rules!C47" display="Rule 43"/>
    <hyperlink ref="E104:E114" location="Rules!C47" display="Rule 43"/>
    <hyperlink ref="E115" location="Rules!C48" display="Rule 44"/>
    <hyperlink ref="E116:E120" location="Rules!C48" display="Rule 44"/>
    <hyperlink ref="F103" location="Rules!C49" display="Rule 45"/>
    <hyperlink ref="F106" location="Rules!C49" display="Rule 45"/>
    <hyperlink ref="F109" location="Rules!C49" display="Rule 45"/>
    <hyperlink ref="F112" location="Rules!C49" display="Rule 45"/>
    <hyperlink ref="F115" location="Rules!C49" display="Rule 45"/>
    <hyperlink ref="F118" location="Rules!C49" display="Rule 45"/>
    <hyperlink ref="F144" location="Rules!C3" display="Rule 1"/>
    <hyperlink ref="F145" location="Rules!C4" display="Rule 2"/>
    <hyperlink ref="E125" location="Rules!C50" display="Rule 46"/>
    <hyperlink ref="E126" location="Rules!C51" display="Rule 46"/>
    <hyperlink ref="G129" location="IndustryStandard!E2" display="IndustryStandard"/>
    <hyperlink ref="G102" location="SealClass!E2" display="SealClass"/>
    <hyperlink ref="G131" location="GasketSurface!F2" display="GasketSurface"/>
    <hyperlink ref="G133" location="ConnectionSize!F2" display="ConnectionSize"/>
    <hyperlink ref="G135" location="PressureRating!F2" display="PressureRating"/>
    <hyperlink ref="G138" location="ExtensionDiameter!F2" display="ExtensionDiameter"/>
    <hyperlink ref="G141" location="ExtensionLength!F2" display="ExtensionLength"/>
    <hyperlink ref="G143" location="AddExtensionLength!F2" display="AddExtensionLength"/>
    <hyperlink ref="E130" location="Rules!C52" display="Rule 48"/>
    <hyperlink ref="E131" location="Rules!C52" display="Rule 48"/>
    <hyperlink ref="E136" location="Rules!C53" display="Rule 49"/>
    <hyperlink ref="E137:E141" location="Rules!C53" display="Rule 49"/>
    <hyperlink ref="E142" location="Rules!C53" display="Rule 49"/>
    <hyperlink ref="E143" location="Rules!C53" display="Rule 49"/>
    <hyperlink ref="E36" location="Rules!C9" display="Rule 6"/>
    <hyperlink ref="E33" location="Rules!C9" display="Rule 6"/>
    <hyperlink ref="G150" location="DiaphragmMaterial!D2" display="DiaphragmMaterial"/>
    <hyperlink ref="G154" location="DiaphragmCoating!F2" display="DiaphragmCoating"/>
    <hyperlink ref="G156" location="FlangeMaterial!F2" display="FlangeMaterial"/>
    <hyperlink ref="G158" location="LowerHousingMaterial!A1" display="LowerHousingMaterial"/>
    <hyperlink ref="G160" location="FlushSizeQty!F2" display="FlushSizeQty"/>
    <hyperlink ref="F165" location="Rules!C3" display="Rule 1"/>
    <hyperlink ref="F166" location="Rules!C4" display="Rule 2"/>
    <hyperlink ref="G162" location="GasketMaterial!A1" display="GasketMaterial"/>
    <hyperlink ref="G164" location="ExtensionMaterial!A1" display="ExtensionMaterial"/>
    <hyperlink ref="F20" location="Rules!C23" display="Rule 17"/>
    <hyperlink ref="F24" location="Rules!C23" display="Rule 17"/>
    <hyperlink ref="F28" location="Rules!C23" display="Rule 17"/>
    <hyperlink ref="E39" location="Rules!C17" display="Rule 11"/>
    <hyperlink ref="E41" location="Rules!C18" display="Rule 12"/>
    <hyperlink ref="E42" location="Rules!C18" display="Rule 12"/>
    <hyperlink ref="E43" location="Rules!C18" display="Rule 12"/>
    <hyperlink ref="E45" location="Rules!C14" display="Rule 9"/>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
  <sheetViews>
    <sheetView zoomScaleNormal="100" workbookViewId="0">
      <pane ySplit="2" topLeftCell="A8" activePane="bottomLeft" state="frozen"/>
      <selection pane="bottomLeft" activeCell="C17" sqref="C17"/>
    </sheetView>
  </sheetViews>
  <sheetFormatPr defaultRowHeight="15" x14ac:dyDescent="0.25"/>
  <cols>
    <col min="1" max="1" width="11.5703125" bestFit="1" customWidth="1"/>
    <col min="2" max="2" width="19.7109375" style="4" bestFit="1" customWidth="1"/>
    <col min="3" max="3" width="14.42578125" style="4" bestFit="1" customWidth="1"/>
    <col min="4" max="4" width="105.5703125" customWidth="1"/>
    <col min="5" max="5" width="25.28515625" style="4" bestFit="1" customWidth="1"/>
    <col min="7" max="7" width="9.140625" customWidth="1"/>
  </cols>
  <sheetData>
    <row r="1" spans="1:6" x14ac:dyDescent="0.25">
      <c r="A1" s="923" t="s">
        <v>637</v>
      </c>
      <c r="B1" s="924" t="s">
        <v>638</v>
      </c>
      <c r="C1" s="925" t="s">
        <v>639</v>
      </c>
    </row>
    <row r="2" spans="1:6" x14ac:dyDescent="0.25">
      <c r="B2" s="4" t="s">
        <v>1</v>
      </c>
      <c r="C2" s="4" t="s">
        <v>557</v>
      </c>
      <c r="D2" t="s">
        <v>2</v>
      </c>
      <c r="E2" s="4" t="s">
        <v>640</v>
      </c>
    </row>
    <row r="3" spans="1:6" s="926" customFormat="1" ht="30" x14ac:dyDescent="0.25">
      <c r="B3" s="927"/>
      <c r="C3" s="927">
        <v>1</v>
      </c>
      <c r="D3" s="1395" t="s">
        <v>641</v>
      </c>
      <c r="E3" s="1235"/>
      <c r="F3" s="931"/>
    </row>
    <row r="4" spans="1:6" s="926" customFormat="1" ht="30" x14ac:dyDescent="0.25">
      <c r="B4" s="927"/>
      <c r="C4" s="927" t="s">
        <v>642</v>
      </c>
      <c r="D4" s="1405" t="s">
        <v>643</v>
      </c>
      <c r="E4" s="1235"/>
      <c r="F4" s="931"/>
    </row>
    <row r="5" spans="1:6" s="926" customFormat="1" ht="30" x14ac:dyDescent="0.25">
      <c r="B5" s="927"/>
      <c r="C5" s="927" t="s">
        <v>644</v>
      </c>
      <c r="D5" s="1405" t="s">
        <v>645</v>
      </c>
      <c r="E5" s="991">
        <v>1</v>
      </c>
      <c r="F5" s="931"/>
    </row>
    <row r="6" spans="1:6" s="926" customFormat="1" ht="105" x14ac:dyDescent="0.25">
      <c r="B6" s="927"/>
      <c r="C6" s="927">
        <v>3</v>
      </c>
      <c r="D6" s="1406" t="s">
        <v>646</v>
      </c>
      <c r="E6" s="1235"/>
      <c r="F6" s="931"/>
    </row>
    <row r="7" spans="1:6" s="926" customFormat="1" ht="75" x14ac:dyDescent="0.25">
      <c r="B7" s="927"/>
      <c r="C7" s="927">
        <v>4</v>
      </c>
      <c r="D7" s="1405" t="s">
        <v>647</v>
      </c>
      <c r="E7" s="1235"/>
      <c r="F7" s="931"/>
    </row>
    <row r="8" spans="1:6" s="926" customFormat="1" ht="60" x14ac:dyDescent="0.25">
      <c r="B8" s="927"/>
      <c r="C8" s="927">
        <v>5</v>
      </c>
      <c r="D8" s="1405" t="s">
        <v>648</v>
      </c>
      <c r="E8" s="1235"/>
      <c r="F8" s="931"/>
    </row>
    <row r="9" spans="1:6" s="926" customFormat="1" x14ac:dyDescent="0.25">
      <c r="B9" s="927"/>
      <c r="C9" s="927">
        <v>6</v>
      </c>
      <c r="D9" s="1407" t="s">
        <v>649</v>
      </c>
      <c r="E9" s="1235"/>
      <c r="F9" s="931"/>
    </row>
    <row r="10" spans="1:6" s="926" customFormat="1" ht="30" x14ac:dyDescent="0.25">
      <c r="B10" s="927"/>
      <c r="C10" s="1237" t="s">
        <v>650</v>
      </c>
      <c r="D10" s="1405" t="s">
        <v>651</v>
      </c>
      <c r="E10" s="991">
        <v>17</v>
      </c>
    </row>
    <row r="11" spans="1:6" s="926" customFormat="1" x14ac:dyDescent="0.25">
      <c r="B11" s="927"/>
      <c r="C11" s="1237" t="s">
        <v>652</v>
      </c>
      <c r="D11" s="1405" t="s">
        <v>653</v>
      </c>
      <c r="E11" s="991">
        <v>2</v>
      </c>
    </row>
    <row r="12" spans="1:6" s="926" customFormat="1" ht="30" x14ac:dyDescent="0.25">
      <c r="B12" s="927"/>
      <c r="C12" s="1237" t="s">
        <v>654</v>
      </c>
      <c r="D12" s="1405" t="s">
        <v>655</v>
      </c>
      <c r="E12" s="991">
        <v>17</v>
      </c>
    </row>
    <row r="13" spans="1:6" s="926" customFormat="1" x14ac:dyDescent="0.25">
      <c r="B13" s="927"/>
      <c r="C13" s="1237" t="s">
        <v>656</v>
      </c>
      <c r="D13" s="1405" t="s">
        <v>657</v>
      </c>
      <c r="E13" s="991">
        <v>3</v>
      </c>
    </row>
    <row r="14" spans="1:6" s="926" customFormat="1" ht="60" x14ac:dyDescent="0.25">
      <c r="B14" s="927"/>
      <c r="C14" s="927">
        <v>9</v>
      </c>
      <c r="D14" s="1405" t="s">
        <v>658</v>
      </c>
      <c r="F14" s="931"/>
    </row>
    <row r="15" spans="1:6" s="926" customFormat="1" ht="30" x14ac:dyDescent="0.25">
      <c r="B15" s="927"/>
      <c r="C15" s="1237" t="s">
        <v>659</v>
      </c>
      <c r="D15" s="1405" t="s">
        <v>660</v>
      </c>
      <c r="E15" s="991" t="s">
        <v>661</v>
      </c>
    </row>
    <row r="16" spans="1:6" s="926" customFormat="1" x14ac:dyDescent="0.25">
      <c r="B16" s="927"/>
      <c r="C16" s="1237" t="s">
        <v>662</v>
      </c>
      <c r="D16" s="1405" t="s">
        <v>663</v>
      </c>
      <c r="E16" s="991" t="s">
        <v>664</v>
      </c>
    </row>
    <row r="17" spans="2:6" s="926" customFormat="1" ht="75" x14ac:dyDescent="0.25">
      <c r="B17" s="927"/>
      <c r="C17" s="927">
        <v>11</v>
      </c>
      <c r="D17" s="1405" t="s">
        <v>665</v>
      </c>
      <c r="E17" s="1235"/>
      <c r="F17" s="931"/>
    </row>
    <row r="18" spans="2:6" s="926" customFormat="1" x14ac:dyDescent="0.25">
      <c r="B18" s="927"/>
      <c r="C18" s="927">
        <v>12</v>
      </c>
      <c r="D18" s="1405" t="s">
        <v>666</v>
      </c>
      <c r="E18" s="1235"/>
      <c r="F18" s="931"/>
    </row>
    <row r="19" spans="2:6" s="926" customFormat="1" ht="75" x14ac:dyDescent="0.25">
      <c r="B19" s="927"/>
      <c r="C19" s="927">
        <v>13</v>
      </c>
      <c r="D19" s="1405" t="s">
        <v>667</v>
      </c>
      <c r="E19" s="1235"/>
      <c r="F19" s="931"/>
    </row>
    <row r="20" spans="2:6" s="926" customFormat="1" ht="45" x14ac:dyDescent="0.25">
      <c r="B20" s="927"/>
      <c r="C20" s="927">
        <v>14</v>
      </c>
      <c r="D20" s="1405" t="s">
        <v>668</v>
      </c>
      <c r="E20" s="1235"/>
      <c r="F20" s="931"/>
    </row>
    <row r="21" spans="2:6" s="926" customFormat="1" x14ac:dyDescent="0.25">
      <c r="B21" s="927"/>
      <c r="C21" s="1237">
        <v>15</v>
      </c>
      <c r="D21" s="1405" t="s">
        <v>669</v>
      </c>
      <c r="E21" s="1235"/>
      <c r="F21" s="931"/>
    </row>
    <row r="22" spans="2:6" s="926" customFormat="1" ht="60" x14ac:dyDescent="0.25">
      <c r="B22" s="927"/>
      <c r="C22" s="927">
        <v>16</v>
      </c>
      <c r="D22" s="1405" t="s">
        <v>670</v>
      </c>
      <c r="E22" s="1235"/>
      <c r="F22" s="931"/>
    </row>
    <row r="23" spans="2:6" s="926" customFormat="1" x14ac:dyDescent="0.25">
      <c r="B23" s="927"/>
      <c r="C23" s="927">
        <v>17</v>
      </c>
      <c r="D23" s="1405" t="s">
        <v>671</v>
      </c>
      <c r="E23" s="1235"/>
      <c r="F23" s="931"/>
    </row>
    <row r="24" spans="2:6" s="926" customFormat="1" x14ac:dyDescent="0.25">
      <c r="B24" s="927"/>
      <c r="C24" s="927">
        <v>18</v>
      </c>
      <c r="D24" s="1405" t="s">
        <v>672</v>
      </c>
      <c r="E24" s="1235"/>
      <c r="F24" s="931"/>
    </row>
    <row r="25" spans="2:6" s="926" customFormat="1" ht="45" x14ac:dyDescent="0.25">
      <c r="B25" s="927"/>
      <c r="C25" s="1237">
        <v>19</v>
      </c>
      <c r="D25" s="1405" t="s">
        <v>673</v>
      </c>
      <c r="E25" s="1235"/>
      <c r="F25" s="931"/>
    </row>
    <row r="26" spans="2:6" s="926" customFormat="1" ht="30" x14ac:dyDescent="0.25">
      <c r="B26" s="927"/>
      <c r="C26" s="1237">
        <v>20</v>
      </c>
      <c r="D26" s="1405" t="s">
        <v>674</v>
      </c>
      <c r="E26" s="1235"/>
      <c r="F26" s="931"/>
    </row>
    <row r="27" spans="2:6" s="926" customFormat="1" x14ac:dyDescent="0.25">
      <c r="B27" s="927"/>
      <c r="C27" s="927">
        <v>21</v>
      </c>
      <c r="D27" s="1405" t="s">
        <v>675</v>
      </c>
      <c r="E27" s="932"/>
      <c r="F27" s="931"/>
    </row>
    <row r="28" spans="2:6" s="926" customFormat="1" x14ac:dyDescent="0.25">
      <c r="B28" s="927"/>
      <c r="C28" s="927">
        <v>22</v>
      </c>
      <c r="D28" s="1405" t="s">
        <v>676</v>
      </c>
      <c r="E28" s="1235"/>
      <c r="F28" s="931"/>
    </row>
    <row r="29" spans="2:6" s="926" customFormat="1" ht="15" customHeight="1" x14ac:dyDescent="0.25">
      <c r="B29" s="1430" t="s">
        <v>677</v>
      </c>
      <c r="C29" s="1408" t="s">
        <v>678</v>
      </c>
      <c r="D29" s="1409" t="s">
        <v>679</v>
      </c>
      <c r="E29" s="1410">
        <v>5</v>
      </c>
      <c r="F29" s="931"/>
    </row>
    <row r="30" spans="2:6" s="926" customFormat="1" ht="30" x14ac:dyDescent="0.25">
      <c r="B30" s="1431"/>
      <c r="C30" s="1237" t="s">
        <v>680</v>
      </c>
      <c r="D30" s="1405" t="s">
        <v>681</v>
      </c>
      <c r="E30" s="1411">
        <v>16</v>
      </c>
    </row>
    <row r="31" spans="2:6" s="926" customFormat="1" ht="30" x14ac:dyDescent="0.25">
      <c r="B31" s="1431"/>
      <c r="C31" s="1237" t="s">
        <v>682</v>
      </c>
      <c r="D31" s="1405" t="s">
        <v>683</v>
      </c>
      <c r="E31" s="1411">
        <v>6</v>
      </c>
      <c r="F31" s="931"/>
    </row>
    <row r="32" spans="2:6" s="926" customFormat="1" ht="30" x14ac:dyDescent="0.25">
      <c r="B32" s="1431"/>
      <c r="C32" s="1237" t="s">
        <v>684</v>
      </c>
      <c r="D32" s="1405" t="s">
        <v>685</v>
      </c>
      <c r="E32" s="1411">
        <v>16</v>
      </c>
    </row>
    <row r="33" spans="2:6" s="926" customFormat="1" ht="30" x14ac:dyDescent="0.25">
      <c r="B33" s="1431"/>
      <c r="C33" s="1237" t="s">
        <v>686</v>
      </c>
      <c r="D33" s="1405" t="s">
        <v>687</v>
      </c>
      <c r="E33" s="1411">
        <v>7</v>
      </c>
      <c r="F33" s="931"/>
    </row>
    <row r="34" spans="2:6" s="926" customFormat="1" ht="30" x14ac:dyDescent="0.25">
      <c r="B34" s="1431"/>
      <c r="C34" s="1237" t="s">
        <v>688</v>
      </c>
      <c r="D34" s="1405" t="s">
        <v>689</v>
      </c>
      <c r="E34" s="1411">
        <v>16</v>
      </c>
    </row>
    <row r="35" spans="2:6" s="926" customFormat="1" x14ac:dyDescent="0.25">
      <c r="B35" s="1431"/>
      <c r="C35" s="1237" t="s">
        <v>690</v>
      </c>
      <c r="D35" s="1405" t="s">
        <v>691</v>
      </c>
      <c r="E35" s="1411">
        <v>8</v>
      </c>
      <c r="F35" s="931"/>
    </row>
    <row r="36" spans="2:6" s="926" customFormat="1" ht="30" x14ac:dyDescent="0.25">
      <c r="B36" s="1432"/>
      <c r="C36" s="1412" t="s">
        <v>692</v>
      </c>
      <c r="D36" s="1413" t="s">
        <v>693</v>
      </c>
      <c r="E36" s="1414">
        <v>16</v>
      </c>
    </row>
    <row r="37" spans="2:6" s="926" customFormat="1" x14ac:dyDescent="0.25">
      <c r="B37" s="1433" t="s">
        <v>694</v>
      </c>
      <c r="C37" s="1408" t="s">
        <v>695</v>
      </c>
      <c r="D37" s="1409" t="s">
        <v>696</v>
      </c>
      <c r="E37" s="1410">
        <v>9</v>
      </c>
      <c r="F37" s="931"/>
    </row>
    <row r="38" spans="2:6" s="926" customFormat="1" ht="30" x14ac:dyDescent="0.25">
      <c r="B38" s="1434"/>
      <c r="C38" s="1237" t="s">
        <v>697</v>
      </c>
      <c r="D38" s="1405" t="s">
        <v>698</v>
      </c>
      <c r="E38" s="1411">
        <v>18</v>
      </c>
      <c r="F38" s="931"/>
    </row>
    <row r="39" spans="2:6" s="926" customFormat="1" ht="30" x14ac:dyDescent="0.25">
      <c r="B39" s="1434"/>
      <c r="C39" s="1237" t="s">
        <v>699</v>
      </c>
      <c r="D39" s="1405" t="s">
        <v>700</v>
      </c>
      <c r="E39" s="1411">
        <v>10</v>
      </c>
      <c r="F39" s="931"/>
    </row>
    <row r="40" spans="2:6" s="926" customFormat="1" ht="30" x14ac:dyDescent="0.25">
      <c r="B40" s="1434"/>
      <c r="C40" s="1237" t="s">
        <v>701</v>
      </c>
      <c r="D40" s="1405" t="s">
        <v>702</v>
      </c>
      <c r="E40" s="1411">
        <v>18</v>
      </c>
      <c r="F40" s="931"/>
    </row>
    <row r="41" spans="2:6" s="926" customFormat="1" ht="30" x14ac:dyDescent="0.25">
      <c r="B41" s="1434"/>
      <c r="C41" s="1237" t="s">
        <v>703</v>
      </c>
      <c r="D41" s="1405" t="s">
        <v>704</v>
      </c>
      <c r="E41" s="1411">
        <v>11</v>
      </c>
      <c r="F41" s="931"/>
    </row>
    <row r="42" spans="2:6" s="926" customFormat="1" ht="30" x14ac:dyDescent="0.25">
      <c r="B42" s="1434"/>
      <c r="C42" s="1237" t="s">
        <v>705</v>
      </c>
      <c r="D42" s="1405" t="s">
        <v>706</v>
      </c>
      <c r="E42" s="1411">
        <v>18</v>
      </c>
      <c r="F42" s="931"/>
    </row>
    <row r="43" spans="2:6" s="926" customFormat="1" x14ac:dyDescent="0.25">
      <c r="B43" s="1434"/>
      <c r="C43" s="1237" t="s">
        <v>707</v>
      </c>
      <c r="D43" s="1405" t="s">
        <v>708</v>
      </c>
      <c r="E43" s="1411">
        <v>12</v>
      </c>
      <c r="F43" s="931"/>
    </row>
    <row r="44" spans="2:6" s="926" customFormat="1" ht="30" x14ac:dyDescent="0.25">
      <c r="B44" s="1435"/>
      <c r="C44" s="1412" t="s">
        <v>709</v>
      </c>
      <c r="D44" s="1413" t="s">
        <v>710</v>
      </c>
      <c r="E44" s="1414">
        <v>18</v>
      </c>
      <c r="F44" s="931"/>
    </row>
    <row r="45" spans="2:6" s="926" customFormat="1" ht="30" x14ac:dyDescent="0.25">
      <c r="B45" s="1430" t="s">
        <v>711</v>
      </c>
      <c r="C45" s="1408" t="s">
        <v>712</v>
      </c>
      <c r="D45" s="1409" t="s">
        <v>713</v>
      </c>
      <c r="E45" s="1410">
        <v>9</v>
      </c>
      <c r="F45" s="931"/>
    </row>
    <row r="46" spans="2:6" s="926" customFormat="1" ht="30" x14ac:dyDescent="0.25">
      <c r="B46" s="1431"/>
      <c r="C46" s="1237" t="s">
        <v>714</v>
      </c>
      <c r="D46" s="1405" t="s">
        <v>715</v>
      </c>
      <c r="E46" s="1411">
        <v>19</v>
      </c>
      <c r="F46" s="931"/>
    </row>
    <row r="47" spans="2:6" s="926" customFormat="1" ht="30" x14ac:dyDescent="0.25">
      <c r="B47" s="1431"/>
      <c r="C47" s="1237" t="s">
        <v>716</v>
      </c>
      <c r="D47" s="1405" t="s">
        <v>717</v>
      </c>
      <c r="E47" s="1411">
        <v>10</v>
      </c>
      <c r="F47" s="931"/>
    </row>
    <row r="48" spans="2:6" s="926" customFormat="1" ht="30" x14ac:dyDescent="0.25">
      <c r="B48" s="1431"/>
      <c r="C48" s="1237" t="s">
        <v>718</v>
      </c>
      <c r="D48" s="1405" t="s">
        <v>719</v>
      </c>
      <c r="E48" s="1411">
        <v>19</v>
      </c>
      <c r="F48" s="931"/>
    </row>
    <row r="49" spans="2:6" s="926" customFormat="1" ht="30" x14ac:dyDescent="0.25">
      <c r="B49" s="1431"/>
      <c r="C49" s="1237" t="s">
        <v>720</v>
      </c>
      <c r="D49" s="1405" t="s">
        <v>721</v>
      </c>
      <c r="E49" s="1411">
        <v>11</v>
      </c>
      <c r="F49" s="931"/>
    </row>
    <row r="50" spans="2:6" s="926" customFormat="1" ht="30" x14ac:dyDescent="0.25">
      <c r="B50" s="1431"/>
      <c r="C50" s="1237" t="s">
        <v>722</v>
      </c>
      <c r="D50" s="1405" t="s">
        <v>723</v>
      </c>
      <c r="E50" s="1411">
        <v>19</v>
      </c>
      <c r="F50" s="931"/>
    </row>
    <row r="51" spans="2:6" s="926" customFormat="1" ht="30" x14ac:dyDescent="0.25">
      <c r="B51" s="1431"/>
      <c r="C51" s="1237" t="s">
        <v>724</v>
      </c>
      <c r="D51" s="1405" t="s">
        <v>725</v>
      </c>
      <c r="E51" s="1411">
        <v>12</v>
      </c>
      <c r="F51" s="931"/>
    </row>
    <row r="52" spans="2:6" s="926" customFormat="1" ht="30" x14ac:dyDescent="0.25">
      <c r="B52" s="1432"/>
      <c r="C52" s="1412" t="s">
        <v>726</v>
      </c>
      <c r="D52" s="1413" t="s">
        <v>727</v>
      </c>
      <c r="E52" s="1414">
        <v>19</v>
      </c>
      <c r="F52" s="931"/>
    </row>
    <row r="53" spans="2:6" s="926" customFormat="1" ht="30" x14ac:dyDescent="0.25">
      <c r="B53" s="1430" t="s">
        <v>728</v>
      </c>
      <c r="C53" s="1408" t="s">
        <v>729</v>
      </c>
      <c r="D53" s="1409" t="s">
        <v>730</v>
      </c>
      <c r="E53" s="1410">
        <v>9</v>
      </c>
      <c r="F53" s="931"/>
    </row>
    <row r="54" spans="2:6" s="926" customFormat="1" ht="30" x14ac:dyDescent="0.25">
      <c r="B54" s="1431"/>
      <c r="C54" s="1237" t="s">
        <v>731</v>
      </c>
      <c r="D54" s="1405" t="s">
        <v>732</v>
      </c>
      <c r="E54" s="1411">
        <v>20</v>
      </c>
      <c r="F54" s="931"/>
    </row>
    <row r="55" spans="2:6" s="926" customFormat="1" ht="30" x14ac:dyDescent="0.25">
      <c r="B55" s="1431"/>
      <c r="C55" s="1237" t="s">
        <v>733</v>
      </c>
      <c r="D55" s="1405" t="s">
        <v>734</v>
      </c>
      <c r="E55" s="1411">
        <v>10</v>
      </c>
      <c r="F55" s="931"/>
    </row>
    <row r="56" spans="2:6" s="926" customFormat="1" ht="30" x14ac:dyDescent="0.25">
      <c r="B56" s="1431"/>
      <c r="C56" s="1237" t="s">
        <v>735</v>
      </c>
      <c r="D56" s="1405" t="s">
        <v>736</v>
      </c>
      <c r="E56" s="1411">
        <v>20</v>
      </c>
      <c r="F56" s="931"/>
    </row>
    <row r="57" spans="2:6" s="926" customFormat="1" ht="30" x14ac:dyDescent="0.25">
      <c r="B57" s="1431"/>
      <c r="C57" s="1237" t="s">
        <v>737</v>
      </c>
      <c r="D57" s="1405" t="s">
        <v>738</v>
      </c>
      <c r="E57" s="1411">
        <v>11</v>
      </c>
      <c r="F57" s="931"/>
    </row>
    <row r="58" spans="2:6" s="926" customFormat="1" ht="30" x14ac:dyDescent="0.25">
      <c r="B58" s="1431"/>
      <c r="C58" s="1237" t="s">
        <v>739</v>
      </c>
      <c r="D58" s="1405" t="s">
        <v>740</v>
      </c>
      <c r="E58" s="1411">
        <v>20</v>
      </c>
      <c r="F58" s="931"/>
    </row>
    <row r="59" spans="2:6" s="926" customFormat="1" ht="30" x14ac:dyDescent="0.25">
      <c r="B59" s="1431"/>
      <c r="C59" s="1237" t="s">
        <v>741</v>
      </c>
      <c r="D59" s="1405" t="s">
        <v>742</v>
      </c>
      <c r="E59" s="1411">
        <v>12</v>
      </c>
      <c r="F59" s="931"/>
    </row>
    <row r="60" spans="2:6" s="926" customFormat="1" ht="30" x14ac:dyDescent="0.25">
      <c r="B60" s="1432"/>
      <c r="C60" s="1412" t="s">
        <v>743</v>
      </c>
      <c r="D60" s="1413" t="s">
        <v>744</v>
      </c>
      <c r="E60" s="1414">
        <v>20</v>
      </c>
      <c r="F60" s="931"/>
    </row>
    <row r="61" spans="2:6" s="926" customFormat="1" x14ac:dyDescent="0.25">
      <c r="B61" s="1433" t="s">
        <v>745</v>
      </c>
      <c r="C61" s="1408" t="s">
        <v>746</v>
      </c>
      <c r="D61" s="1409" t="s">
        <v>747</v>
      </c>
      <c r="E61" s="1410">
        <v>13</v>
      </c>
      <c r="F61" s="931"/>
    </row>
    <row r="62" spans="2:6" s="926" customFormat="1" ht="30" x14ac:dyDescent="0.25">
      <c r="B62" s="1434"/>
      <c r="C62" s="1237" t="s">
        <v>748</v>
      </c>
      <c r="D62" s="1405" t="s">
        <v>749</v>
      </c>
      <c r="E62" s="1411">
        <v>21</v>
      </c>
      <c r="F62" s="931"/>
    </row>
    <row r="63" spans="2:6" s="926" customFormat="1" ht="30" x14ac:dyDescent="0.25">
      <c r="B63" s="1434"/>
      <c r="C63" s="1237" t="s">
        <v>750</v>
      </c>
      <c r="D63" s="1405" t="s">
        <v>751</v>
      </c>
      <c r="E63" s="1411">
        <v>14</v>
      </c>
      <c r="F63" s="931"/>
    </row>
    <row r="64" spans="2:6" s="926" customFormat="1" ht="30" x14ac:dyDescent="0.25">
      <c r="B64" s="1434"/>
      <c r="C64" s="1237" t="s">
        <v>752</v>
      </c>
      <c r="D64" s="1405" t="s">
        <v>753</v>
      </c>
      <c r="E64" s="1411">
        <v>21</v>
      </c>
      <c r="F64" s="931"/>
    </row>
    <row r="65" spans="2:6" s="926" customFormat="1" x14ac:dyDescent="0.25">
      <c r="B65" s="1434"/>
      <c r="C65" s="1237" t="s">
        <v>754</v>
      </c>
      <c r="D65" s="1405" t="s">
        <v>755</v>
      </c>
      <c r="E65" s="1411">
        <v>15</v>
      </c>
      <c r="F65" s="931"/>
    </row>
    <row r="66" spans="2:6" s="926" customFormat="1" ht="30" x14ac:dyDescent="0.25">
      <c r="B66" s="1435"/>
      <c r="C66" s="1412" t="s">
        <v>756</v>
      </c>
      <c r="D66" s="1413" t="s">
        <v>757</v>
      </c>
      <c r="E66" s="1414">
        <v>21</v>
      </c>
      <c r="F66" s="931"/>
    </row>
    <row r="67" spans="2:6" s="926" customFormat="1" x14ac:dyDescent="0.25">
      <c r="B67" s="927"/>
      <c r="C67" s="927">
        <v>42</v>
      </c>
      <c r="D67" s="1405" t="s">
        <v>758</v>
      </c>
      <c r="E67" s="1235"/>
      <c r="F67" s="931"/>
    </row>
    <row r="68" spans="2:6" s="926" customFormat="1" x14ac:dyDescent="0.25">
      <c r="B68" s="927"/>
      <c r="C68" s="927">
        <v>43</v>
      </c>
      <c r="D68" s="1405" t="s">
        <v>759</v>
      </c>
      <c r="E68" s="1235"/>
      <c r="F68" s="931"/>
    </row>
    <row r="69" spans="2:6" s="926" customFormat="1" x14ac:dyDescent="0.25">
      <c r="B69" s="927"/>
      <c r="C69" s="927">
        <v>44</v>
      </c>
      <c r="D69" s="1405" t="s">
        <v>760</v>
      </c>
      <c r="E69" s="1235"/>
      <c r="F69" s="931"/>
    </row>
    <row r="70" spans="2:6" s="926" customFormat="1" ht="30" x14ac:dyDescent="0.25">
      <c r="B70" s="927"/>
      <c r="C70" s="927">
        <v>45</v>
      </c>
      <c r="D70" s="1405" t="s">
        <v>761</v>
      </c>
      <c r="E70" s="1235"/>
      <c r="F70" s="931"/>
    </row>
    <row r="71" spans="2:6" s="926" customFormat="1" ht="30" x14ac:dyDescent="0.25">
      <c r="B71" s="927"/>
      <c r="C71" s="927">
        <v>46</v>
      </c>
      <c r="D71" s="1395" t="s">
        <v>762</v>
      </c>
      <c r="E71" s="1235"/>
      <c r="F71" s="931"/>
    </row>
    <row r="72" spans="2:6" s="926" customFormat="1" ht="30" x14ac:dyDescent="0.25">
      <c r="B72" s="927"/>
      <c r="C72" s="927">
        <v>47</v>
      </c>
      <c r="D72" s="1395" t="s">
        <v>763</v>
      </c>
      <c r="E72" s="1235"/>
      <c r="F72" s="931"/>
    </row>
    <row r="73" spans="2:6" s="926" customFormat="1" ht="90" x14ac:dyDescent="0.25">
      <c r="B73" s="927"/>
      <c r="C73" s="927">
        <v>48</v>
      </c>
      <c r="D73" s="1405" t="s">
        <v>764</v>
      </c>
      <c r="E73" s="1235"/>
      <c r="F73" s="931"/>
    </row>
    <row r="74" spans="2:6" s="926" customFormat="1" x14ac:dyDescent="0.25">
      <c r="B74" s="927"/>
      <c r="C74" s="927">
        <v>49</v>
      </c>
      <c r="D74" s="1405" t="s">
        <v>765</v>
      </c>
      <c r="E74" s="1235"/>
      <c r="F74" s="931"/>
    </row>
    <row r="75" spans="2:6" s="926" customFormat="1" x14ac:dyDescent="0.25">
      <c r="B75" s="927"/>
      <c r="C75" s="927"/>
      <c r="D75" s="1405"/>
      <c r="E75" s="1235"/>
      <c r="F75" s="931"/>
    </row>
    <row r="76" spans="2:6" s="926" customFormat="1" x14ac:dyDescent="0.25">
      <c r="B76" s="927"/>
      <c r="E76" s="930"/>
      <c r="F76" s="931"/>
    </row>
    <row r="77" spans="2:6" s="926" customFormat="1" x14ac:dyDescent="0.25">
      <c r="B77" s="927"/>
      <c r="C77" s="928"/>
      <c r="D77" s="929"/>
      <c r="E77" s="930"/>
      <c r="F77" s="931"/>
    </row>
    <row r="78" spans="2:6" s="926" customFormat="1" x14ac:dyDescent="0.25">
      <c r="B78" s="927"/>
      <c r="C78" s="928"/>
      <c r="D78" s="929"/>
      <c r="E78" s="930"/>
      <c r="F78" s="931"/>
    </row>
    <row r="79" spans="2:6" s="926" customFormat="1" x14ac:dyDescent="0.25">
      <c r="B79" s="927"/>
      <c r="C79" s="928"/>
      <c r="D79" s="929"/>
      <c r="E79" s="932"/>
      <c r="F79" s="931"/>
    </row>
    <row r="80" spans="2:6" s="926" customFormat="1" x14ac:dyDescent="0.25">
      <c r="B80" s="927"/>
      <c r="C80" s="928"/>
      <c r="D80" s="929"/>
      <c r="E80" s="930"/>
      <c r="F80" s="931"/>
    </row>
    <row r="81" spans="2:6" s="926" customFormat="1" x14ac:dyDescent="0.25">
      <c r="B81" s="927"/>
      <c r="C81" s="928"/>
      <c r="D81" s="929"/>
      <c r="E81" s="930"/>
      <c r="F81" s="931"/>
    </row>
    <row r="82" spans="2:6" s="926" customFormat="1" x14ac:dyDescent="0.25">
      <c r="B82" s="927"/>
      <c r="C82" s="928"/>
      <c r="D82" s="929"/>
      <c r="E82" s="932"/>
      <c r="F82" s="931"/>
    </row>
    <row r="83" spans="2:6" s="926" customFormat="1" x14ac:dyDescent="0.25">
      <c r="B83" s="927"/>
      <c r="C83" s="928"/>
      <c r="D83" s="929"/>
      <c r="E83" s="930"/>
      <c r="F83" s="931"/>
    </row>
    <row r="84" spans="2:6" s="926" customFormat="1" x14ac:dyDescent="0.25">
      <c r="B84" s="927"/>
      <c r="C84" s="928"/>
      <c r="D84" s="929"/>
      <c r="E84" s="930"/>
      <c r="F84" s="931"/>
    </row>
    <row r="85" spans="2:6" s="926" customFormat="1" x14ac:dyDescent="0.25">
      <c r="B85" s="927"/>
      <c r="C85" s="928"/>
      <c r="D85" s="929"/>
      <c r="E85" s="930"/>
      <c r="F85" s="931"/>
    </row>
    <row r="86" spans="2:6" s="926" customFormat="1" x14ac:dyDescent="0.25">
      <c r="B86" s="927"/>
      <c r="C86" s="928"/>
      <c r="D86" s="929"/>
      <c r="E86" s="932"/>
      <c r="F86" s="931"/>
    </row>
    <row r="87" spans="2:6" x14ac:dyDescent="0.25">
      <c r="C87" s="928"/>
      <c r="D87" s="929"/>
      <c r="E87" s="930"/>
      <c r="F87" s="931"/>
    </row>
    <row r="88" spans="2:6" x14ac:dyDescent="0.25">
      <c r="C88" s="928"/>
      <c r="D88" s="929"/>
      <c r="E88" s="930"/>
      <c r="F88" s="931"/>
    </row>
    <row r="89" spans="2:6" x14ac:dyDescent="0.25">
      <c r="C89" s="928"/>
      <c r="D89" s="929"/>
      <c r="E89" s="930"/>
      <c r="F89" s="931"/>
    </row>
    <row r="90" spans="2:6" x14ac:dyDescent="0.25">
      <c r="C90" s="928"/>
      <c r="D90" s="929"/>
      <c r="E90" s="930"/>
      <c r="F90" s="931"/>
    </row>
    <row r="91" spans="2:6" x14ac:dyDescent="0.25">
      <c r="C91" s="928"/>
      <c r="D91" s="929"/>
      <c r="E91" s="930"/>
      <c r="F91" s="931"/>
    </row>
    <row r="92" spans="2:6" x14ac:dyDescent="0.25">
      <c r="C92" s="928"/>
      <c r="D92" s="929"/>
      <c r="E92" s="930"/>
      <c r="F92" s="931"/>
    </row>
    <row r="93" spans="2:6" s="926" customFormat="1" x14ac:dyDescent="0.25">
      <c r="B93" s="927"/>
      <c r="C93" s="928"/>
      <c r="D93" s="929"/>
      <c r="E93" s="930"/>
      <c r="F93" s="931"/>
    </row>
    <row r="94" spans="2:6" s="926" customFormat="1" x14ac:dyDescent="0.25">
      <c r="B94" s="927"/>
      <c r="C94" s="928"/>
      <c r="D94" s="929"/>
      <c r="E94" s="932"/>
      <c r="F94" s="931"/>
    </row>
    <row r="95" spans="2:6" s="926" customFormat="1" x14ac:dyDescent="0.25">
      <c r="B95" s="927"/>
      <c r="C95" s="928"/>
      <c r="D95" s="929"/>
      <c r="E95" s="932"/>
      <c r="F95" s="931"/>
    </row>
    <row r="96" spans="2:6" s="926" customFormat="1" x14ac:dyDescent="0.25">
      <c r="B96" s="927"/>
      <c r="C96" s="928"/>
      <c r="D96" s="929"/>
      <c r="E96" s="932"/>
      <c r="F96" s="931"/>
    </row>
    <row r="97" spans="2:6" s="926" customFormat="1" x14ac:dyDescent="0.25">
      <c r="B97" s="927"/>
      <c r="C97" s="928"/>
      <c r="D97" s="929"/>
      <c r="E97" s="930"/>
      <c r="F97" s="931"/>
    </row>
    <row r="98" spans="2:6" s="926" customFormat="1" x14ac:dyDescent="0.25">
      <c r="B98" s="927"/>
      <c r="C98" s="928"/>
      <c r="D98" s="929"/>
      <c r="E98" s="932"/>
      <c r="F98" s="931"/>
    </row>
    <row r="99" spans="2:6" s="926" customFormat="1" x14ac:dyDescent="0.25">
      <c r="B99" s="927"/>
      <c r="C99" s="928"/>
      <c r="D99" s="929"/>
      <c r="E99" s="932"/>
      <c r="F99" s="931"/>
    </row>
    <row r="100" spans="2:6" x14ac:dyDescent="0.25">
      <c r="C100" s="928"/>
      <c r="D100" s="929"/>
      <c r="E100" s="930"/>
      <c r="F100" s="931"/>
    </row>
    <row r="101" spans="2:6" x14ac:dyDescent="0.25">
      <c r="C101" s="928"/>
      <c r="D101" s="929"/>
      <c r="E101" s="930"/>
      <c r="F101" s="931"/>
    </row>
    <row r="102" spans="2:6" x14ac:dyDescent="0.25">
      <c r="C102" s="928"/>
      <c r="D102" s="929"/>
      <c r="E102" s="930"/>
      <c r="F102" s="931"/>
    </row>
    <row r="103" spans="2:6" x14ac:dyDescent="0.25">
      <c r="C103" s="928"/>
      <c r="D103" s="929"/>
      <c r="E103" s="930"/>
      <c r="F103" s="931"/>
    </row>
    <row r="104" spans="2:6" x14ac:dyDescent="0.25">
      <c r="C104" s="928">
        <v>164</v>
      </c>
      <c r="D104" s="939" t="s">
        <v>102</v>
      </c>
      <c r="E104" s="930"/>
      <c r="F104" s="931"/>
    </row>
    <row r="105" spans="2:6" x14ac:dyDescent="0.25">
      <c r="C105" s="928"/>
      <c r="D105" s="929"/>
      <c r="E105" s="930"/>
      <c r="F105" s="931"/>
    </row>
    <row r="106" spans="2:6" x14ac:dyDescent="0.25">
      <c r="C106" s="928"/>
      <c r="D106" s="929"/>
      <c r="E106" s="930"/>
      <c r="F106" s="931"/>
    </row>
    <row r="107" spans="2:6" x14ac:dyDescent="0.25">
      <c r="C107" s="928"/>
      <c r="D107" s="929"/>
      <c r="E107" s="930"/>
      <c r="F107" s="931"/>
    </row>
    <row r="108" spans="2:6" x14ac:dyDescent="0.25">
      <c r="C108" s="928"/>
      <c r="D108" s="929"/>
      <c r="E108" s="930"/>
      <c r="F108" s="931"/>
    </row>
    <row r="109" spans="2:6" x14ac:dyDescent="0.25">
      <c r="C109" s="928"/>
      <c r="D109" s="929"/>
      <c r="E109" s="930"/>
      <c r="F109" s="931"/>
    </row>
    <row r="110" spans="2:6" x14ac:dyDescent="0.25">
      <c r="C110" s="928"/>
      <c r="D110" s="929"/>
      <c r="E110" s="930"/>
      <c r="F110" s="931"/>
    </row>
    <row r="111" spans="2:6" x14ac:dyDescent="0.25">
      <c r="C111" s="928"/>
      <c r="D111" s="929"/>
      <c r="E111" s="930"/>
      <c r="F111" s="931"/>
    </row>
    <row r="112" spans="2:6" x14ac:dyDescent="0.25">
      <c r="C112" s="928"/>
      <c r="D112" s="929"/>
      <c r="E112" s="930"/>
      <c r="F112" s="931"/>
    </row>
    <row r="113" spans="2:6" x14ac:dyDescent="0.25">
      <c r="C113" s="928"/>
      <c r="D113" s="929"/>
      <c r="E113" s="932"/>
      <c r="F113" s="931"/>
    </row>
    <row r="114" spans="2:6" s="926" customFormat="1" x14ac:dyDescent="0.25">
      <c r="B114" s="927"/>
      <c r="C114" s="928"/>
      <c r="D114" s="929"/>
      <c r="E114" s="932"/>
      <c r="F114" s="931"/>
    </row>
    <row r="115" spans="2:6" s="926" customFormat="1" x14ac:dyDescent="0.25">
      <c r="B115" s="927"/>
      <c r="C115" s="928"/>
      <c r="D115" s="929"/>
      <c r="E115" s="932"/>
      <c r="F115" s="931"/>
    </row>
    <row r="116" spans="2:6" x14ac:dyDescent="0.25">
      <c r="C116" s="928"/>
      <c r="D116" s="929"/>
      <c r="E116" s="930"/>
      <c r="F116" s="931"/>
    </row>
    <row r="117" spans="2:6" x14ac:dyDescent="0.25">
      <c r="C117" s="928"/>
      <c r="D117" s="929"/>
      <c r="E117" s="930"/>
      <c r="F117" s="931"/>
    </row>
    <row r="118" spans="2:6" x14ac:dyDescent="0.25">
      <c r="C118" s="928"/>
      <c r="D118" s="929"/>
      <c r="E118" s="932"/>
      <c r="F118" s="931"/>
    </row>
    <row r="119" spans="2:6" x14ac:dyDescent="0.25">
      <c r="C119" s="928"/>
      <c r="D119" s="929"/>
      <c r="E119" s="932"/>
      <c r="F119" s="931"/>
    </row>
    <row r="120" spans="2:6" x14ac:dyDescent="0.25">
      <c r="C120" s="928"/>
      <c r="D120" s="929"/>
      <c r="E120" s="930"/>
      <c r="F120" s="931"/>
    </row>
    <row r="121" spans="2:6" x14ac:dyDescent="0.25">
      <c r="C121" s="928"/>
      <c r="D121" s="929"/>
      <c r="E121" s="930"/>
      <c r="F121" s="931"/>
    </row>
    <row r="122" spans="2:6" x14ac:dyDescent="0.25">
      <c r="C122" s="928"/>
      <c r="D122" s="929"/>
      <c r="E122" s="930"/>
      <c r="F122" s="931"/>
    </row>
    <row r="123" spans="2:6" x14ac:dyDescent="0.25">
      <c r="C123" s="928"/>
      <c r="D123" s="929"/>
      <c r="E123" s="930"/>
      <c r="F123" s="931"/>
    </row>
    <row r="124" spans="2:6" x14ac:dyDescent="0.25">
      <c r="C124" s="928"/>
      <c r="D124" s="929"/>
      <c r="E124" s="930"/>
      <c r="F124" s="931"/>
    </row>
    <row r="125" spans="2:6" x14ac:dyDescent="0.25">
      <c r="C125" s="928"/>
      <c r="D125" s="929"/>
      <c r="E125" s="930"/>
      <c r="F125" s="931"/>
    </row>
    <row r="126" spans="2:6" x14ac:dyDescent="0.25">
      <c r="C126" s="928"/>
      <c r="D126" s="929"/>
      <c r="E126" s="930"/>
      <c r="F126" s="931"/>
    </row>
    <row r="127" spans="2:6" x14ac:dyDescent="0.25">
      <c r="C127" s="928"/>
      <c r="D127" s="929"/>
      <c r="E127" s="930"/>
      <c r="F127" s="931"/>
    </row>
    <row r="128" spans="2:6" x14ac:dyDescent="0.25">
      <c r="C128" s="928"/>
      <c r="D128" s="934"/>
      <c r="E128" s="930"/>
      <c r="F128" s="931"/>
    </row>
    <row r="129" spans="2:7" s="926" customFormat="1" x14ac:dyDescent="0.25">
      <c r="B129" s="927"/>
      <c r="C129" s="928"/>
      <c r="D129" s="929"/>
      <c r="E129" s="935"/>
      <c r="F129" s="931"/>
      <c r="G129" s="936"/>
    </row>
    <row r="130" spans="2:7" s="926" customFormat="1" x14ac:dyDescent="0.25">
      <c r="B130" s="927"/>
      <c r="C130" s="928"/>
      <c r="D130" s="929"/>
      <c r="E130" s="935"/>
      <c r="F130" s="931"/>
      <c r="G130" s="936"/>
    </row>
    <row r="131" spans="2:7" s="926" customFormat="1" x14ac:dyDescent="0.25">
      <c r="B131" s="927"/>
      <c r="C131" s="928"/>
      <c r="D131" s="929"/>
      <c r="E131" s="935"/>
      <c r="F131" s="931"/>
      <c r="G131" s="936"/>
    </row>
    <row r="132" spans="2:7" s="926" customFormat="1" x14ac:dyDescent="0.25">
      <c r="B132" s="927"/>
      <c r="C132" s="928"/>
      <c r="D132" s="929"/>
      <c r="E132" s="935"/>
      <c r="F132" s="931"/>
      <c r="G132" s="936"/>
    </row>
    <row r="133" spans="2:7" s="926" customFormat="1" x14ac:dyDescent="0.25">
      <c r="B133" s="927"/>
      <c r="C133" s="928"/>
      <c r="D133" s="929"/>
      <c r="E133" s="932"/>
      <c r="F133" s="931"/>
    </row>
    <row r="134" spans="2:7" s="926" customFormat="1" x14ac:dyDescent="0.25">
      <c r="B134" s="927"/>
      <c r="C134" s="928"/>
      <c r="D134" s="929"/>
      <c r="E134" s="935"/>
      <c r="F134" s="931"/>
      <c r="G134" s="936"/>
    </row>
    <row r="135" spans="2:7" s="926" customFormat="1" x14ac:dyDescent="0.25">
      <c r="B135" s="927"/>
      <c r="C135" s="928"/>
      <c r="D135" s="929"/>
      <c r="E135" s="932"/>
      <c r="F135" s="931"/>
    </row>
    <row r="136" spans="2:7" s="926" customFormat="1" x14ac:dyDescent="0.25">
      <c r="B136" s="927"/>
      <c r="C136" s="928"/>
      <c r="D136" s="929"/>
      <c r="E136" s="935"/>
      <c r="F136" s="931"/>
      <c r="G136" s="936"/>
    </row>
    <row r="137" spans="2:7" s="926" customFormat="1" x14ac:dyDescent="0.25">
      <c r="B137" s="927"/>
      <c r="C137" s="928"/>
      <c r="D137" s="929"/>
      <c r="E137" s="932"/>
      <c r="F137" s="931"/>
    </row>
    <row r="138" spans="2:7" s="926" customFormat="1" x14ac:dyDescent="0.25">
      <c r="B138" s="927"/>
      <c r="C138" s="928"/>
      <c r="D138" s="929"/>
      <c r="E138" s="935"/>
      <c r="F138" s="931"/>
      <c r="G138" s="936"/>
    </row>
    <row r="139" spans="2:7" s="926" customFormat="1" x14ac:dyDescent="0.25">
      <c r="B139" s="927"/>
      <c r="C139" s="928"/>
      <c r="D139" s="934"/>
      <c r="E139" s="932"/>
      <c r="F139" s="931"/>
    </row>
    <row r="140" spans="2:7" s="926" customFormat="1" x14ac:dyDescent="0.25">
      <c r="B140" s="927"/>
      <c r="C140" s="928"/>
      <c r="D140" s="929"/>
      <c r="E140" s="935"/>
      <c r="F140" s="931"/>
      <c r="G140" s="936"/>
    </row>
    <row r="141" spans="2:7" s="926" customFormat="1" x14ac:dyDescent="0.25">
      <c r="B141" s="927"/>
      <c r="C141" s="928"/>
      <c r="D141" s="929"/>
      <c r="E141" s="937"/>
      <c r="F141" s="931"/>
      <c r="G141" s="938"/>
    </row>
    <row r="142" spans="2:7" s="926" customFormat="1" x14ac:dyDescent="0.25">
      <c r="B142" s="927"/>
      <c r="C142" s="928"/>
      <c r="D142" s="929"/>
      <c r="E142" s="935"/>
      <c r="F142" s="931"/>
      <c r="G142" s="936"/>
    </row>
    <row r="143" spans="2:7" s="926" customFormat="1" x14ac:dyDescent="0.25">
      <c r="B143" s="927"/>
      <c r="C143" s="928"/>
      <c r="D143" s="929"/>
      <c r="E143" s="935"/>
      <c r="F143" s="931"/>
      <c r="G143" s="936"/>
    </row>
    <row r="144" spans="2:7" s="926" customFormat="1" x14ac:dyDescent="0.25">
      <c r="B144" s="927"/>
      <c r="C144" s="928"/>
      <c r="D144" s="929"/>
      <c r="E144" s="935"/>
      <c r="F144" s="931"/>
      <c r="G144" s="936"/>
    </row>
    <row r="145" spans="2:7" s="926" customFormat="1" x14ac:dyDescent="0.25">
      <c r="B145" s="927"/>
      <c r="C145" s="928"/>
      <c r="D145" s="929"/>
      <c r="E145" s="935"/>
      <c r="F145" s="931"/>
      <c r="G145" s="936"/>
    </row>
    <row r="146" spans="2:7" s="926" customFormat="1" x14ac:dyDescent="0.25">
      <c r="B146" s="927"/>
      <c r="C146" s="928"/>
      <c r="D146" s="929"/>
      <c r="E146" s="935"/>
      <c r="F146" s="931"/>
      <c r="G146" s="936"/>
    </row>
    <row r="147" spans="2:7" s="926" customFormat="1" x14ac:dyDescent="0.25">
      <c r="B147" s="927"/>
      <c r="C147" s="928"/>
      <c r="D147" s="929"/>
      <c r="E147" s="932"/>
      <c r="F147" s="931"/>
      <c r="G147" s="936"/>
    </row>
    <row r="148" spans="2:7" s="926" customFormat="1" x14ac:dyDescent="0.25">
      <c r="B148" s="927"/>
      <c r="C148" s="928"/>
      <c r="D148" s="929"/>
      <c r="E148" s="932"/>
      <c r="F148" s="931"/>
      <c r="G148" s="936"/>
    </row>
    <row r="149" spans="2:7" x14ac:dyDescent="0.25">
      <c r="C149" s="928"/>
      <c r="D149" s="939"/>
      <c r="E149" s="940"/>
    </row>
    <row r="150" spans="2:7" x14ac:dyDescent="0.25">
      <c r="C150" s="928"/>
      <c r="D150" s="939"/>
      <c r="E150" s="940"/>
    </row>
    <row r="151" spans="2:7" x14ac:dyDescent="0.25">
      <c r="C151" s="928"/>
      <c r="D151" s="939"/>
      <c r="E151" s="940"/>
    </row>
    <row r="152" spans="2:7" x14ac:dyDescent="0.25">
      <c r="C152" s="928"/>
      <c r="D152" s="939"/>
      <c r="E152" s="940"/>
    </row>
    <row r="153" spans="2:7" x14ac:dyDescent="0.25">
      <c r="C153" s="928"/>
      <c r="D153" s="939"/>
      <c r="E153" s="940"/>
    </row>
    <row r="154" spans="2:7" s="926" customFormat="1" x14ac:dyDescent="0.25">
      <c r="B154" s="927"/>
      <c r="C154" s="928"/>
      <c r="D154" s="938"/>
      <c r="E154" s="940"/>
    </row>
    <row r="155" spans="2:7" s="926" customFormat="1" x14ac:dyDescent="0.25">
      <c r="B155" s="927"/>
      <c r="C155" s="928"/>
      <c r="D155" s="938"/>
      <c r="E155" s="940"/>
    </row>
    <row r="156" spans="2:7" s="926" customFormat="1" x14ac:dyDescent="0.25">
      <c r="B156" s="927"/>
      <c r="C156" s="928"/>
      <c r="D156" s="938"/>
      <c r="E156" s="940"/>
    </row>
    <row r="157" spans="2:7" s="926" customFormat="1" x14ac:dyDescent="0.25">
      <c r="B157" s="927"/>
      <c r="C157" s="928"/>
      <c r="D157" s="938"/>
      <c r="E157" s="940"/>
    </row>
    <row r="158" spans="2:7" s="926" customFormat="1" x14ac:dyDescent="0.25">
      <c r="B158" s="927"/>
      <c r="C158" s="928"/>
      <c r="D158" s="938"/>
      <c r="E158" s="940"/>
    </row>
    <row r="159" spans="2:7" s="926" customFormat="1" x14ac:dyDescent="0.25">
      <c r="B159" s="927"/>
      <c r="C159" s="928"/>
      <c r="D159" s="938"/>
      <c r="E159" s="940"/>
    </row>
    <row r="160" spans="2:7" s="926" customFormat="1" x14ac:dyDescent="0.25">
      <c r="B160" s="927"/>
      <c r="C160" s="928"/>
      <c r="D160" s="938"/>
      <c r="E160" s="940"/>
    </row>
    <row r="161" spans="2:5" s="926" customFormat="1" x14ac:dyDescent="0.25">
      <c r="B161" s="927"/>
      <c r="C161" s="928"/>
      <c r="D161" s="938"/>
      <c r="E161" s="940"/>
    </row>
    <row r="162" spans="2:5" s="926" customFormat="1" x14ac:dyDescent="0.25">
      <c r="B162" s="927"/>
      <c r="C162" s="928"/>
      <c r="D162" s="938"/>
      <c r="E162" s="940"/>
    </row>
    <row r="163" spans="2:5" s="926" customFormat="1" x14ac:dyDescent="0.25">
      <c r="B163" s="927"/>
      <c r="C163" s="928"/>
      <c r="D163" s="938"/>
      <c r="E163" s="940"/>
    </row>
    <row r="164" spans="2:5" s="926" customFormat="1" x14ac:dyDescent="0.25">
      <c r="B164" s="927"/>
      <c r="C164" s="928"/>
      <c r="D164" s="938"/>
      <c r="E164" s="940"/>
    </row>
    <row r="165" spans="2:5" s="926" customFormat="1" x14ac:dyDescent="0.25">
      <c r="B165" s="927"/>
      <c r="C165" s="928"/>
      <c r="D165" s="938"/>
      <c r="E165" s="940"/>
    </row>
    <row r="166" spans="2:5" s="926" customFormat="1" x14ac:dyDescent="0.25">
      <c r="B166" s="927"/>
      <c r="C166" s="928"/>
      <c r="D166" s="938"/>
      <c r="E166" s="940"/>
    </row>
    <row r="167" spans="2:5" s="926" customFormat="1" x14ac:dyDescent="0.25">
      <c r="B167" s="927"/>
      <c r="C167" s="928"/>
      <c r="D167" s="938"/>
      <c r="E167" s="940"/>
    </row>
    <row r="168" spans="2:5" s="926" customFormat="1" x14ac:dyDescent="0.25">
      <c r="B168" s="927"/>
      <c r="C168" s="928"/>
      <c r="D168" s="938"/>
      <c r="E168" s="940"/>
    </row>
    <row r="169" spans="2:5" s="926" customFormat="1" x14ac:dyDescent="0.25">
      <c r="B169" s="927"/>
      <c r="C169" s="928"/>
      <c r="D169" s="938"/>
      <c r="E169" s="940"/>
    </row>
    <row r="170" spans="2:5" s="926" customFormat="1" x14ac:dyDescent="0.25">
      <c r="B170" s="927"/>
      <c r="C170" s="928"/>
      <c r="D170" s="938"/>
      <c r="E170" s="940"/>
    </row>
    <row r="171" spans="2:5" s="926" customFormat="1" x14ac:dyDescent="0.25">
      <c r="B171" s="927"/>
      <c r="C171" s="928"/>
      <c r="D171" s="938"/>
      <c r="E171" s="940"/>
    </row>
    <row r="172" spans="2:5" s="926" customFormat="1" x14ac:dyDescent="0.25">
      <c r="B172" s="927"/>
      <c r="C172" s="927"/>
      <c r="D172" s="938"/>
      <c r="E172" s="940"/>
    </row>
    <row r="173" spans="2:5" s="926" customFormat="1" x14ac:dyDescent="0.25">
      <c r="B173" s="927"/>
      <c r="C173" s="927"/>
      <c r="D173" s="938"/>
      <c r="E173" s="940"/>
    </row>
    <row r="174" spans="2:5" s="926" customFormat="1" x14ac:dyDescent="0.25">
      <c r="B174" s="927"/>
      <c r="C174" s="927"/>
      <c r="D174" s="938"/>
      <c r="E174" s="940"/>
    </row>
    <row r="175" spans="2:5" s="926" customFormat="1" x14ac:dyDescent="0.25">
      <c r="B175" s="927"/>
      <c r="C175" s="927"/>
      <c r="D175" s="938"/>
      <c r="E175" s="940"/>
    </row>
    <row r="176" spans="2:5" s="926" customFormat="1" x14ac:dyDescent="0.25">
      <c r="B176" s="927"/>
      <c r="C176" s="927"/>
      <c r="D176" s="938"/>
      <c r="E176" s="940"/>
    </row>
    <row r="177" spans="2:5" s="926" customFormat="1" x14ac:dyDescent="0.25">
      <c r="B177" s="927"/>
      <c r="C177" s="927"/>
      <c r="D177" s="938"/>
      <c r="E177" s="940"/>
    </row>
    <row r="178" spans="2:5" s="926" customFormat="1" x14ac:dyDescent="0.25">
      <c r="B178" s="927"/>
      <c r="C178" s="927"/>
      <c r="D178" s="938"/>
      <c r="E178" s="940"/>
    </row>
    <row r="179" spans="2:5" s="926" customFormat="1" x14ac:dyDescent="0.25">
      <c r="B179" s="927"/>
      <c r="C179" s="928"/>
      <c r="D179" s="929"/>
      <c r="E179" s="940"/>
    </row>
    <row r="180" spans="2:5" s="926" customFormat="1" x14ac:dyDescent="0.25">
      <c r="B180" s="927"/>
      <c r="C180" s="928"/>
      <c r="D180" s="929"/>
      <c r="E180" s="940"/>
    </row>
    <row r="181" spans="2:5" s="926" customFormat="1" x14ac:dyDescent="0.25">
      <c r="B181" s="927"/>
      <c r="C181" s="943"/>
      <c r="D181" s="944"/>
      <c r="E181" s="940"/>
    </row>
    <row r="182" spans="2:5" s="926" customFormat="1" x14ac:dyDescent="0.25">
      <c r="B182" s="927"/>
      <c r="C182" s="943"/>
      <c r="D182" s="944"/>
      <c r="E182" s="752"/>
    </row>
    <row r="183" spans="2:5" s="926" customFormat="1" x14ac:dyDescent="0.25">
      <c r="B183" s="927"/>
      <c r="C183" s="943"/>
      <c r="D183" s="944"/>
      <c r="E183" s="752"/>
    </row>
    <row r="184" spans="2:5" s="926" customFormat="1" x14ac:dyDescent="0.25">
      <c r="B184" s="927"/>
      <c r="C184" s="927"/>
      <c r="D184" s="938"/>
      <c r="E184" s="752"/>
    </row>
    <row r="185" spans="2:5" s="926" customFormat="1" x14ac:dyDescent="0.25">
      <c r="B185" s="927"/>
      <c r="C185" s="927"/>
      <c r="D185" s="938"/>
      <c r="E185" s="940"/>
    </row>
    <row r="186" spans="2:5" s="926" customFormat="1" x14ac:dyDescent="0.25">
      <c r="B186" s="927"/>
      <c r="C186" s="927"/>
      <c r="D186" s="938"/>
      <c r="E186" s="940"/>
    </row>
    <row r="187" spans="2:5" s="926" customFormat="1" x14ac:dyDescent="0.25">
      <c r="B187" s="927"/>
      <c r="C187" s="927"/>
      <c r="D187" s="938"/>
      <c r="E187" s="940"/>
    </row>
    <row r="188" spans="2:5" s="926" customFormat="1" x14ac:dyDescent="0.25">
      <c r="B188" s="927"/>
      <c r="C188" s="928"/>
      <c r="D188" s="929"/>
      <c r="E188" s="940"/>
    </row>
    <row r="189" spans="2:5" s="926" customFormat="1" x14ac:dyDescent="0.25">
      <c r="B189" s="927"/>
      <c r="C189" s="927"/>
      <c r="D189" s="938"/>
      <c r="E189" s="940"/>
    </row>
    <row r="190" spans="2:5" s="926" customFormat="1" x14ac:dyDescent="0.25">
      <c r="B190" s="927"/>
      <c r="C190" s="927"/>
      <c r="D190" s="938"/>
      <c r="E190" s="940"/>
    </row>
    <row r="191" spans="2:5" s="926" customFormat="1" x14ac:dyDescent="0.25">
      <c r="B191" s="927"/>
      <c r="C191" s="927"/>
      <c r="D191" s="938"/>
      <c r="E191" s="940"/>
    </row>
    <row r="192" spans="2:5" s="926" customFormat="1" x14ac:dyDescent="0.25">
      <c r="B192" s="927"/>
      <c r="C192" s="928"/>
      <c r="D192" s="929"/>
      <c r="E192" s="945"/>
    </row>
    <row r="193" spans="2:5" s="926" customFormat="1" x14ac:dyDescent="0.25">
      <c r="B193" s="927"/>
      <c r="C193" s="928"/>
      <c r="D193" s="929"/>
      <c r="E193" s="945"/>
    </row>
    <row r="194" spans="2:5" s="926" customFormat="1" x14ac:dyDescent="0.25">
      <c r="B194" s="927"/>
      <c r="C194" s="928"/>
      <c r="D194" s="929"/>
      <c r="E194" s="941"/>
    </row>
    <row r="195" spans="2:5" s="926" customFormat="1" x14ac:dyDescent="0.25">
      <c r="B195" s="927"/>
      <c r="C195" s="928"/>
      <c r="D195" s="929"/>
      <c r="E195" s="945"/>
    </row>
    <row r="196" spans="2:5" s="926" customFormat="1" x14ac:dyDescent="0.25">
      <c r="B196" s="927"/>
      <c r="C196" s="928"/>
      <c r="D196" s="929"/>
      <c r="E196" s="945"/>
    </row>
  </sheetData>
  <autoFilter ref="B2:E153"/>
  <mergeCells count="5">
    <mergeCell ref="B29:B36"/>
    <mergeCell ref="B37:B44"/>
    <mergeCell ref="B45:B52"/>
    <mergeCell ref="B53:B60"/>
    <mergeCell ref="B61:B66"/>
  </mergeCells>
  <hyperlinks>
    <hyperlink ref="B1" location="'Screen Elements'!H1" display="Screen Elements Sheet"/>
    <hyperlink ref="C1" location="Preferences!F1" display="Preference Sheet"/>
    <hyperlink ref="A1" location="'List of Tables'!A1" display="List of Tables"/>
    <hyperlink ref="E5" location="Validations!A3" display="Validations!A3"/>
    <hyperlink ref="E15" location="Validations!A7" display="Validations!A7"/>
    <hyperlink ref="E10" location="Validations!A4" display="Validations!A4"/>
    <hyperlink ref="E12" location="Validations!A5" display="3a"/>
    <hyperlink ref="E13" location="Validations!A6" display="3b"/>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pane ySplit="2" topLeftCell="A12" activePane="bottomLeft" state="frozen"/>
      <selection activeCell="B40" sqref="B40"/>
      <selection pane="bottomLeft" activeCell="I24" sqref="I24"/>
    </sheetView>
  </sheetViews>
  <sheetFormatPr defaultColWidth="9.140625" defaultRowHeight="15" x14ac:dyDescent="0.25"/>
  <cols>
    <col min="1" max="1" width="11.5703125" style="4" bestFit="1" customWidth="1"/>
    <col min="2" max="2" width="57.85546875" style="14" customWidth="1"/>
    <col min="3" max="3" width="36.28515625" style="14" customWidth="1"/>
    <col min="4" max="4" width="10.140625" style="4" bestFit="1" customWidth="1"/>
    <col min="5" max="5" width="14.28515625" style="4" bestFit="1" customWidth="1"/>
    <col min="6" max="6" width="10" style="927" bestFit="1" customWidth="1"/>
    <col min="7" max="7" width="11" style="927" customWidth="1"/>
    <col min="8" max="8" width="45.42578125" style="946" customWidth="1"/>
    <col min="9" max="9" width="47.28515625" style="878" customWidth="1"/>
    <col min="10" max="16384" width="9.140625" style="13"/>
  </cols>
  <sheetData>
    <row r="1" spans="1:9" x14ac:dyDescent="0.25">
      <c r="A1" s="923" t="s">
        <v>637</v>
      </c>
      <c r="I1" s="1395"/>
    </row>
    <row r="2" spans="1:9" ht="30" customHeight="1" x14ac:dyDescent="0.25">
      <c r="A2" s="4" t="s">
        <v>25</v>
      </c>
      <c r="B2" s="14" t="s">
        <v>766</v>
      </c>
      <c r="C2" s="14" t="s">
        <v>767</v>
      </c>
      <c r="D2" s="4" t="s">
        <v>768</v>
      </c>
      <c r="E2" s="888" t="s">
        <v>769</v>
      </c>
      <c r="F2" s="946" t="s">
        <v>770</v>
      </c>
      <c r="G2" s="946" t="s">
        <v>771</v>
      </c>
      <c r="H2" s="946" t="s">
        <v>772</v>
      </c>
      <c r="I2" s="1395" t="s">
        <v>773</v>
      </c>
    </row>
    <row r="3" spans="1:9" x14ac:dyDescent="0.25">
      <c r="A3" s="4">
        <v>1</v>
      </c>
      <c r="B3" s="942" t="s">
        <v>774</v>
      </c>
      <c r="C3" s="990" t="s">
        <v>775</v>
      </c>
      <c r="D3" s="927" t="s">
        <v>204</v>
      </c>
      <c r="E3" s="927" t="s">
        <v>204</v>
      </c>
      <c r="F3" s="927" t="s">
        <v>204</v>
      </c>
      <c r="I3" s="1395"/>
    </row>
    <row r="4" spans="1:9" ht="30" x14ac:dyDescent="0.25">
      <c r="A4" s="1236">
        <v>2</v>
      </c>
      <c r="B4" s="14" t="s">
        <v>776</v>
      </c>
      <c r="C4" s="992" t="s">
        <v>777</v>
      </c>
      <c r="D4" s="927" t="s">
        <v>204</v>
      </c>
      <c r="E4" s="927" t="s">
        <v>204</v>
      </c>
      <c r="F4" s="927" t="s">
        <v>204</v>
      </c>
      <c r="H4" s="1395"/>
      <c r="I4" s="1395"/>
    </row>
    <row r="5" spans="1:9" ht="30" x14ac:dyDescent="0.25">
      <c r="A5" s="1236">
        <v>3</v>
      </c>
      <c r="B5" s="14" t="s">
        <v>778</v>
      </c>
      <c r="C5" s="992" t="s">
        <v>777</v>
      </c>
      <c r="D5" s="927" t="s">
        <v>204</v>
      </c>
      <c r="E5" s="927" t="s">
        <v>204</v>
      </c>
      <c r="F5" s="927" t="s">
        <v>204</v>
      </c>
      <c r="H5" s="1395"/>
      <c r="I5" s="1395"/>
    </row>
    <row r="6" spans="1:9" ht="30" x14ac:dyDescent="0.25">
      <c r="A6" s="1236" t="s">
        <v>661</v>
      </c>
      <c r="B6" s="14" t="s">
        <v>779</v>
      </c>
      <c r="C6" s="992" t="s">
        <v>777</v>
      </c>
      <c r="D6" s="927" t="s">
        <v>204</v>
      </c>
      <c r="E6" s="927" t="s">
        <v>204</v>
      </c>
      <c r="F6" s="927" t="s">
        <v>204</v>
      </c>
      <c r="H6" s="1395"/>
      <c r="I6" s="1395" t="s">
        <v>780</v>
      </c>
    </row>
    <row r="7" spans="1:9" ht="30" x14ac:dyDescent="0.25">
      <c r="A7" s="1236" t="s">
        <v>664</v>
      </c>
      <c r="B7" s="14" t="s">
        <v>781</v>
      </c>
      <c r="C7" s="992" t="s">
        <v>777</v>
      </c>
      <c r="D7" s="927" t="s">
        <v>204</v>
      </c>
      <c r="E7" s="927" t="s">
        <v>204</v>
      </c>
      <c r="F7" s="927" t="s">
        <v>204</v>
      </c>
      <c r="H7" s="1395"/>
      <c r="I7" s="1395"/>
    </row>
    <row r="8" spans="1:9" x14ac:dyDescent="0.25">
      <c r="A8" s="4">
        <v>5</v>
      </c>
      <c r="B8" s="14" t="s">
        <v>782</v>
      </c>
      <c r="C8" s="992" t="s">
        <v>777</v>
      </c>
      <c r="D8" s="927" t="s">
        <v>204</v>
      </c>
      <c r="E8" s="927" t="s">
        <v>204</v>
      </c>
      <c r="F8" s="927" t="s">
        <v>204</v>
      </c>
      <c r="I8" s="1395"/>
    </row>
    <row r="9" spans="1:9" ht="30" x14ac:dyDescent="0.25">
      <c r="A9" s="4">
        <v>6</v>
      </c>
      <c r="B9" s="14" t="s">
        <v>783</v>
      </c>
      <c r="C9" s="992" t="s">
        <v>777</v>
      </c>
      <c r="D9" s="927" t="s">
        <v>204</v>
      </c>
      <c r="E9" s="927" t="s">
        <v>204</v>
      </c>
      <c r="F9" s="927" t="s">
        <v>204</v>
      </c>
      <c r="I9" s="1395"/>
    </row>
    <row r="10" spans="1:9" ht="30" x14ac:dyDescent="0.25">
      <c r="A10" s="4">
        <v>7</v>
      </c>
      <c r="B10" s="14" t="s">
        <v>784</v>
      </c>
      <c r="C10" s="992" t="s">
        <v>777</v>
      </c>
      <c r="D10" s="927" t="s">
        <v>204</v>
      </c>
      <c r="E10" s="927" t="s">
        <v>204</v>
      </c>
      <c r="F10" s="927" t="s">
        <v>204</v>
      </c>
      <c r="I10" s="1395"/>
    </row>
    <row r="11" spans="1:9" x14ac:dyDescent="0.25">
      <c r="A11" s="4">
        <v>8</v>
      </c>
      <c r="B11" s="14" t="s">
        <v>785</v>
      </c>
      <c r="C11" s="992" t="s">
        <v>777</v>
      </c>
      <c r="D11" s="927" t="s">
        <v>204</v>
      </c>
      <c r="E11" s="927" t="s">
        <v>204</v>
      </c>
      <c r="F11" s="927" t="s">
        <v>204</v>
      </c>
      <c r="I11" s="1395"/>
    </row>
    <row r="12" spans="1:9" ht="30" x14ac:dyDescent="0.25">
      <c r="A12" s="4">
        <v>9</v>
      </c>
      <c r="B12" s="14" t="s">
        <v>786</v>
      </c>
      <c r="C12" s="992" t="s">
        <v>777</v>
      </c>
      <c r="D12" s="927" t="s">
        <v>204</v>
      </c>
      <c r="E12" s="927" t="s">
        <v>204</v>
      </c>
      <c r="F12" s="927" t="s">
        <v>204</v>
      </c>
      <c r="I12" s="1395"/>
    </row>
    <row r="13" spans="1:9" ht="30" x14ac:dyDescent="0.25">
      <c r="A13" s="4">
        <v>10</v>
      </c>
      <c r="B13" s="14" t="s">
        <v>787</v>
      </c>
      <c r="C13" s="992" t="s">
        <v>777</v>
      </c>
      <c r="D13" s="927" t="s">
        <v>204</v>
      </c>
      <c r="E13" s="927" t="s">
        <v>204</v>
      </c>
      <c r="F13" s="927" t="s">
        <v>204</v>
      </c>
      <c r="I13" s="1395"/>
    </row>
    <row r="14" spans="1:9" ht="30" x14ac:dyDescent="0.25">
      <c r="A14" s="4">
        <v>11</v>
      </c>
      <c r="B14" s="14" t="s">
        <v>788</v>
      </c>
      <c r="C14" s="992" t="s">
        <v>777</v>
      </c>
      <c r="D14" s="927" t="s">
        <v>204</v>
      </c>
      <c r="E14" s="927" t="s">
        <v>204</v>
      </c>
      <c r="F14" s="927" t="s">
        <v>204</v>
      </c>
      <c r="I14" s="1395"/>
    </row>
    <row r="15" spans="1:9" ht="30" x14ac:dyDescent="0.25">
      <c r="A15" s="4">
        <v>12</v>
      </c>
      <c r="B15" s="14" t="s">
        <v>789</v>
      </c>
      <c r="C15" s="992" t="s">
        <v>777</v>
      </c>
      <c r="D15" s="927" t="s">
        <v>204</v>
      </c>
      <c r="E15" s="927" t="s">
        <v>204</v>
      </c>
      <c r="F15" s="927" t="s">
        <v>204</v>
      </c>
      <c r="I15" s="1395"/>
    </row>
    <row r="16" spans="1:9" ht="30" x14ac:dyDescent="0.25">
      <c r="A16" s="4">
        <v>13</v>
      </c>
      <c r="B16" s="14" t="s">
        <v>790</v>
      </c>
      <c r="C16" s="992" t="s">
        <v>777</v>
      </c>
      <c r="D16" s="927" t="s">
        <v>204</v>
      </c>
      <c r="E16" s="927" t="s">
        <v>204</v>
      </c>
      <c r="F16" s="927" t="s">
        <v>204</v>
      </c>
      <c r="I16" s="1395"/>
    </row>
    <row r="17" spans="1:9" ht="30" x14ac:dyDescent="0.25">
      <c r="A17" s="4">
        <v>14</v>
      </c>
      <c r="B17" s="14" t="s">
        <v>791</v>
      </c>
      <c r="C17" s="992" t="s">
        <v>777</v>
      </c>
      <c r="D17" s="927" t="s">
        <v>204</v>
      </c>
      <c r="E17" s="927" t="s">
        <v>204</v>
      </c>
      <c r="F17" s="927" t="s">
        <v>204</v>
      </c>
      <c r="I17" s="1395"/>
    </row>
    <row r="18" spans="1:9" ht="30" x14ac:dyDescent="0.25">
      <c r="A18" s="4">
        <v>15</v>
      </c>
      <c r="B18" s="14" t="s">
        <v>792</v>
      </c>
      <c r="C18" s="992" t="s">
        <v>777</v>
      </c>
      <c r="D18" s="927" t="s">
        <v>204</v>
      </c>
      <c r="E18" s="927" t="s">
        <v>204</v>
      </c>
      <c r="F18" s="927" t="s">
        <v>204</v>
      </c>
      <c r="I18" s="1395"/>
    </row>
    <row r="19" spans="1:9" ht="30" x14ac:dyDescent="0.25">
      <c r="A19" s="4">
        <v>16</v>
      </c>
      <c r="B19" s="14" t="s">
        <v>793</v>
      </c>
      <c r="C19" s="992" t="s">
        <v>777</v>
      </c>
      <c r="D19" s="927" t="s">
        <v>204</v>
      </c>
      <c r="E19" s="927" t="s">
        <v>204</v>
      </c>
      <c r="F19" s="927" t="s">
        <v>204</v>
      </c>
      <c r="H19" s="1395"/>
      <c r="I19" s="1395" t="s">
        <v>780</v>
      </c>
    </row>
    <row r="20" spans="1:9" ht="30" x14ac:dyDescent="0.25">
      <c r="A20" s="4">
        <v>17</v>
      </c>
      <c r="B20" s="14" t="s">
        <v>794</v>
      </c>
      <c r="C20" s="992" t="s">
        <v>777</v>
      </c>
      <c r="D20" s="927" t="s">
        <v>204</v>
      </c>
      <c r="E20" s="927" t="s">
        <v>204</v>
      </c>
      <c r="F20" s="927" t="s">
        <v>204</v>
      </c>
      <c r="I20" s="1395" t="s">
        <v>780</v>
      </c>
    </row>
    <row r="21" spans="1:9" ht="30" x14ac:dyDescent="0.25">
      <c r="A21" s="4">
        <v>18</v>
      </c>
      <c r="B21" s="14" t="s">
        <v>795</v>
      </c>
      <c r="C21" s="992" t="s">
        <v>777</v>
      </c>
      <c r="D21" s="927" t="s">
        <v>204</v>
      </c>
      <c r="E21" s="927" t="s">
        <v>204</v>
      </c>
      <c r="F21" s="927" t="s">
        <v>204</v>
      </c>
      <c r="I21" s="1395" t="s">
        <v>780</v>
      </c>
    </row>
    <row r="22" spans="1:9" ht="30" x14ac:dyDescent="0.25">
      <c r="A22" s="4">
        <v>19</v>
      </c>
      <c r="B22" s="14" t="s">
        <v>796</v>
      </c>
      <c r="C22" s="992" t="s">
        <v>777</v>
      </c>
      <c r="D22" s="927" t="s">
        <v>204</v>
      </c>
      <c r="E22" s="927" t="s">
        <v>204</v>
      </c>
      <c r="F22" s="927" t="s">
        <v>204</v>
      </c>
      <c r="I22" s="1395" t="s">
        <v>780</v>
      </c>
    </row>
    <row r="23" spans="1:9" ht="30" x14ac:dyDescent="0.25">
      <c r="A23" s="4">
        <v>20</v>
      </c>
      <c r="B23" s="14" t="s">
        <v>797</v>
      </c>
      <c r="C23" s="992" t="s">
        <v>777</v>
      </c>
      <c r="D23" s="927" t="s">
        <v>204</v>
      </c>
      <c r="E23" s="927" t="s">
        <v>204</v>
      </c>
      <c r="F23" s="927" t="s">
        <v>204</v>
      </c>
      <c r="I23" s="1395" t="s">
        <v>780</v>
      </c>
    </row>
    <row r="24" spans="1:9" ht="30" x14ac:dyDescent="0.25">
      <c r="A24" s="4">
        <v>21</v>
      </c>
      <c r="B24" s="14" t="s">
        <v>798</v>
      </c>
      <c r="C24" s="992" t="s">
        <v>777</v>
      </c>
      <c r="D24" s="927" t="s">
        <v>204</v>
      </c>
      <c r="E24" s="927" t="s">
        <v>204</v>
      </c>
      <c r="F24" s="927" t="s">
        <v>204</v>
      </c>
      <c r="I24" s="1395" t="s">
        <v>780</v>
      </c>
    </row>
  </sheetData>
  <autoFilter ref="A2:I2"/>
  <hyperlinks>
    <hyperlink ref="A1" location="'List of Tables'!A1" display="List of Tables"/>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F35"/>
  <sheetViews>
    <sheetView zoomScaleNormal="100" workbookViewId="0">
      <selection activeCell="F18" sqref="F18"/>
    </sheetView>
  </sheetViews>
  <sheetFormatPr defaultColWidth="9.140625" defaultRowHeight="15" x14ac:dyDescent="0.25"/>
  <cols>
    <col min="1" max="1" width="2.42578125" style="108" customWidth="1"/>
    <col min="2" max="2" width="16.85546875" style="108" customWidth="1"/>
    <col min="3" max="3" width="29.5703125" style="107" bestFit="1" customWidth="1"/>
    <col min="4" max="4" width="16.140625" style="108" customWidth="1"/>
    <col min="5" max="5" width="9.140625" style="108"/>
    <col min="6" max="6" width="59" style="108" bestFit="1" customWidth="1"/>
    <col min="7" max="16384" width="9.140625" style="108"/>
  </cols>
  <sheetData>
    <row r="2" spans="2:6" s="107" customFormat="1" x14ac:dyDescent="0.25">
      <c r="B2" s="1436"/>
      <c r="C2" s="1437"/>
      <c r="D2" s="1438"/>
    </row>
    <row r="3" spans="2:6" s="107" customFormat="1" ht="30" x14ac:dyDescent="0.25">
      <c r="B3" s="192"/>
      <c r="C3" s="1320"/>
      <c r="D3" s="1313" t="s">
        <v>799</v>
      </c>
    </row>
    <row r="4" spans="2:6" s="107" customFormat="1" ht="14.45" customHeight="1" x14ac:dyDescent="0.25">
      <c r="B4" s="314"/>
      <c r="C4" s="317"/>
      <c r="D4" s="490"/>
    </row>
    <row r="5" spans="2:6" s="107" customFormat="1" x14ac:dyDescent="0.25">
      <c r="B5" s="315"/>
      <c r="C5" s="318"/>
      <c r="D5" s="1327"/>
    </row>
    <row r="6" spans="2:6" s="107" customFormat="1" x14ac:dyDescent="0.25">
      <c r="B6" s="315"/>
      <c r="C6" s="318"/>
      <c r="D6" s="1327"/>
      <c r="F6" s="107" t="s">
        <v>800</v>
      </c>
    </row>
    <row r="7" spans="2:6" s="107" customFormat="1" ht="14.45" customHeight="1" x14ac:dyDescent="0.25">
      <c r="B7" s="315"/>
      <c r="C7" s="318"/>
      <c r="D7" s="1327"/>
    </row>
    <row r="8" spans="2:6" s="107" customFormat="1" ht="14.45" customHeight="1" x14ac:dyDescent="0.25">
      <c r="B8" s="315"/>
      <c r="C8" s="318"/>
      <c r="D8" s="1327"/>
      <c r="F8" s="107" t="s">
        <v>801</v>
      </c>
    </row>
    <row r="9" spans="2:6" s="107" customFormat="1" ht="14.45" customHeight="1" x14ac:dyDescent="0.25">
      <c r="B9" s="315"/>
      <c r="C9" s="318"/>
      <c r="D9" s="1327"/>
    </row>
    <row r="10" spans="2:6" s="107" customFormat="1" ht="14.45" customHeight="1" x14ac:dyDescent="0.25">
      <c r="B10" s="315"/>
      <c r="C10" s="318"/>
      <c r="D10" s="1327"/>
    </row>
    <row r="11" spans="2:6" s="107" customFormat="1" ht="14.45" customHeight="1" x14ac:dyDescent="0.25">
      <c r="B11" s="315"/>
      <c r="C11" s="318"/>
      <c r="D11" s="1327"/>
    </row>
    <row r="12" spans="2:6" s="107" customFormat="1" ht="14.45" customHeight="1" x14ac:dyDescent="0.25">
      <c r="B12" s="315"/>
      <c r="C12" s="318"/>
      <c r="D12" s="1327"/>
    </row>
    <row r="13" spans="2:6" s="107" customFormat="1" ht="14.45" customHeight="1" x14ac:dyDescent="0.25">
      <c r="B13" s="315"/>
      <c r="C13" s="318"/>
      <c r="D13" s="1327"/>
    </row>
    <row r="14" spans="2:6" s="107" customFormat="1" ht="14.45" customHeight="1" x14ac:dyDescent="0.25">
      <c r="B14" s="315"/>
      <c r="C14" s="318"/>
      <c r="D14" s="1327"/>
    </row>
    <row r="15" spans="2:6" s="107" customFormat="1" ht="14.45" customHeight="1" x14ac:dyDescent="0.25">
      <c r="B15" s="1327"/>
      <c r="C15" s="318"/>
      <c r="D15" s="1327"/>
    </row>
    <row r="16" spans="2:6" s="107" customFormat="1" ht="14.45" customHeight="1" x14ac:dyDescent="0.25">
      <c r="B16" s="1327"/>
      <c r="C16" s="318"/>
      <c r="D16" s="1327"/>
    </row>
    <row r="17" spans="2:4" s="107" customFormat="1" ht="14.45" customHeight="1" x14ac:dyDescent="0.25">
      <c r="B17" s="315"/>
      <c r="C17" s="318"/>
      <c r="D17" s="1327"/>
    </row>
    <row r="18" spans="2:4" s="107" customFormat="1" ht="14.45" customHeight="1" x14ac:dyDescent="0.25">
      <c r="B18" s="315"/>
      <c r="C18" s="318"/>
      <c r="D18" s="1327"/>
    </row>
    <row r="19" spans="2:4" s="107" customFormat="1" ht="14.45" customHeight="1" x14ac:dyDescent="0.25">
      <c r="B19" s="315"/>
      <c r="C19" s="318"/>
      <c r="D19" s="1327"/>
    </row>
    <row r="20" spans="2:4" s="107" customFormat="1" ht="14.45" customHeight="1" x14ac:dyDescent="0.25">
      <c r="B20" s="315"/>
      <c r="C20" s="318"/>
      <c r="D20" s="1327"/>
    </row>
    <row r="21" spans="2:4" s="107" customFormat="1" ht="14.45" customHeight="1" x14ac:dyDescent="0.25">
      <c r="B21" s="315"/>
      <c r="C21" s="318"/>
      <c r="D21" s="1327"/>
    </row>
    <row r="22" spans="2:4" s="107" customFormat="1" ht="14.45" customHeight="1" x14ac:dyDescent="0.25">
      <c r="B22" s="315"/>
      <c r="C22" s="318"/>
      <c r="D22" s="1327"/>
    </row>
    <row r="23" spans="2:4" s="107" customFormat="1" ht="14.45" customHeight="1" x14ac:dyDescent="0.25">
      <c r="B23" s="315"/>
      <c r="C23" s="318"/>
      <c r="D23" s="1327"/>
    </row>
    <row r="24" spans="2:4" s="107" customFormat="1" ht="14.45" customHeight="1" x14ac:dyDescent="0.25">
      <c r="B24" s="315"/>
      <c r="C24" s="318"/>
      <c r="D24" s="1327"/>
    </row>
    <row r="25" spans="2:4" s="107" customFormat="1" ht="14.45" customHeight="1" x14ac:dyDescent="0.25">
      <c r="B25" s="315"/>
      <c r="C25" s="318"/>
      <c r="D25" s="1327"/>
    </row>
    <row r="26" spans="2:4" s="107" customFormat="1" ht="14.45" customHeight="1" x14ac:dyDescent="0.25">
      <c r="B26" s="315"/>
      <c r="C26" s="318"/>
      <c r="D26" s="1327"/>
    </row>
    <row r="27" spans="2:4" s="107" customFormat="1" ht="14.45" customHeight="1" x14ac:dyDescent="0.25">
      <c r="B27" s="315"/>
      <c r="C27" s="318"/>
      <c r="D27" s="1327"/>
    </row>
    <row r="28" spans="2:4" s="107" customFormat="1" ht="14.45" customHeight="1" x14ac:dyDescent="0.25">
      <c r="B28" s="315"/>
      <c r="C28" s="318"/>
      <c r="D28" s="1327"/>
    </row>
    <row r="29" spans="2:4" s="107" customFormat="1" ht="14.45" customHeight="1" x14ac:dyDescent="0.25">
      <c r="B29" s="315"/>
      <c r="C29" s="318"/>
      <c r="D29" s="1327"/>
    </row>
    <row r="30" spans="2:4" s="107" customFormat="1" ht="14.45" customHeight="1" x14ac:dyDescent="0.25">
      <c r="B30" s="1327"/>
      <c r="C30" s="318"/>
      <c r="D30" s="1327"/>
    </row>
    <row r="31" spans="2:4" s="107" customFormat="1" ht="14.45" customHeight="1" x14ac:dyDescent="0.25">
      <c r="B31" s="315"/>
      <c r="C31" s="318"/>
      <c r="D31" s="1327"/>
    </row>
    <row r="32" spans="2:4" s="107" customFormat="1" ht="14.45" customHeight="1" x14ac:dyDescent="0.25">
      <c r="B32" s="1327"/>
      <c r="C32" s="318"/>
      <c r="D32" s="1327"/>
    </row>
    <row r="33" spans="2:4" s="107" customFormat="1" ht="14.45" customHeight="1" x14ac:dyDescent="0.25">
      <c r="B33" s="315"/>
      <c r="C33" s="318"/>
      <c r="D33" s="1327"/>
    </row>
    <row r="34" spans="2:4" s="107" customFormat="1" ht="14.45" customHeight="1" x14ac:dyDescent="0.25">
      <c r="B34" s="1327"/>
      <c r="C34" s="318"/>
      <c r="D34" s="1327"/>
    </row>
    <row r="35" spans="2:4" s="107" customFormat="1" ht="14.45" customHeight="1" x14ac:dyDescent="0.25">
      <c r="B35" s="316"/>
      <c r="C35" s="319"/>
      <c r="D35" s="1328"/>
    </row>
  </sheetData>
  <mergeCells count="1">
    <mergeCell ref="B2:D2"/>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I7"/>
  <sheetViews>
    <sheetView zoomScaleNormal="100" workbookViewId="0">
      <selection activeCell="E4" sqref="E4"/>
    </sheetView>
  </sheetViews>
  <sheetFormatPr defaultColWidth="9.140625" defaultRowHeight="15" x14ac:dyDescent="0.25"/>
  <cols>
    <col min="1" max="1" width="2.42578125" style="108" customWidth="1"/>
    <col min="2" max="2" width="11" style="108" bestFit="1" customWidth="1"/>
    <col min="3" max="3" width="16.140625" style="108" bestFit="1" customWidth="1"/>
    <col min="4" max="4" width="13.85546875" style="107" bestFit="1" customWidth="1"/>
    <col min="5" max="5" width="16.42578125" style="108" bestFit="1" customWidth="1"/>
    <col min="6" max="6" width="7.5703125" style="108" bestFit="1" customWidth="1"/>
    <col min="7" max="7" width="11.42578125" style="108" bestFit="1" customWidth="1"/>
    <col min="8" max="8" width="11.140625" style="108" bestFit="1" customWidth="1"/>
    <col min="9" max="9" width="9" style="108" bestFit="1" customWidth="1"/>
    <col min="10" max="16384" width="9.140625" style="108"/>
  </cols>
  <sheetData>
    <row r="2" spans="2:9" x14ac:dyDescent="0.25">
      <c r="B2" s="1262" t="s">
        <v>802</v>
      </c>
      <c r="C2" s="1439" t="s">
        <v>803</v>
      </c>
      <c r="D2" s="1440"/>
      <c r="E2" s="484" t="s">
        <v>804</v>
      </c>
      <c r="F2" s="1315" t="s">
        <v>805</v>
      </c>
      <c r="G2" s="1315" t="s">
        <v>806</v>
      </c>
      <c r="H2" s="1315" t="s">
        <v>807</v>
      </c>
      <c r="I2" s="1262" t="s">
        <v>1</v>
      </c>
    </row>
    <row r="3" spans="2:9" ht="15" customHeight="1" x14ac:dyDescent="0.25">
      <c r="B3" s="1441"/>
      <c r="C3" s="1443" t="s">
        <v>808</v>
      </c>
      <c r="D3" s="1445" t="s">
        <v>193</v>
      </c>
      <c r="E3" s="518" t="s">
        <v>809</v>
      </c>
      <c r="F3" s="540"/>
      <c r="G3" s="540"/>
      <c r="H3" s="540"/>
      <c r="I3" s="527" t="s">
        <v>6</v>
      </c>
    </row>
    <row r="4" spans="2:9" x14ac:dyDescent="0.25">
      <c r="B4" s="1442"/>
      <c r="C4" s="1444"/>
      <c r="D4" s="1446"/>
      <c r="E4" s="1259" t="s">
        <v>810</v>
      </c>
      <c r="F4" s="1352"/>
      <c r="G4" s="1352"/>
      <c r="H4" s="1352"/>
      <c r="I4" s="1261" t="s">
        <v>6</v>
      </c>
    </row>
    <row r="7" spans="2:9" x14ac:dyDescent="0.25">
      <c r="E7" s="406"/>
    </row>
  </sheetData>
  <mergeCells count="4">
    <mergeCell ref="C2:D2"/>
    <mergeCell ref="B3:B4"/>
    <mergeCell ref="C3:C4"/>
    <mergeCell ref="D3:D4"/>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I10"/>
  <sheetViews>
    <sheetView tabSelected="1" zoomScaleNormal="100" workbookViewId="0">
      <selection activeCell="H6" sqref="H6"/>
    </sheetView>
  </sheetViews>
  <sheetFormatPr defaultColWidth="9.140625" defaultRowHeight="15" x14ac:dyDescent="0.25"/>
  <cols>
    <col min="1" max="1" width="2.42578125" style="108" customWidth="1"/>
    <col min="2" max="2" width="11" style="108" bestFit="1" customWidth="1"/>
    <col min="3" max="3" width="19.85546875" style="108" customWidth="1"/>
    <col min="4" max="4" width="15" style="108" customWidth="1"/>
    <col min="5" max="5" width="62" style="108" bestFit="1" customWidth="1"/>
    <col min="6" max="6" width="7.5703125" style="108" bestFit="1" customWidth="1"/>
    <col min="7" max="7" width="11.42578125" style="108" bestFit="1" customWidth="1"/>
    <col min="8" max="8" width="11.140625" style="108" bestFit="1" customWidth="1"/>
    <col min="9" max="9" width="9" style="108" bestFit="1" customWidth="1"/>
    <col min="10" max="16384" width="9.140625" style="108"/>
  </cols>
  <sheetData>
    <row r="1" spans="2:9" x14ac:dyDescent="0.25">
      <c r="B1" s="1262" t="s">
        <v>802</v>
      </c>
      <c r="C1" s="1439" t="s">
        <v>803</v>
      </c>
      <c r="D1" s="1440"/>
      <c r="E1" s="484" t="s">
        <v>435</v>
      </c>
      <c r="F1" s="1315" t="s">
        <v>805</v>
      </c>
      <c r="G1" s="1315" t="s">
        <v>806</v>
      </c>
      <c r="H1" s="1315" t="s">
        <v>807</v>
      </c>
      <c r="I1" s="1262" t="s">
        <v>1</v>
      </c>
    </row>
    <row r="2" spans="2:9" x14ac:dyDescent="0.25">
      <c r="B2" s="1441"/>
      <c r="C2" s="1443" t="s">
        <v>804</v>
      </c>
      <c r="D2" s="1449" t="s">
        <v>809</v>
      </c>
      <c r="E2" s="518" t="s">
        <v>811</v>
      </c>
      <c r="F2" s="696"/>
      <c r="G2" s="696"/>
      <c r="H2" s="696"/>
      <c r="I2" s="527" t="s">
        <v>6</v>
      </c>
    </row>
    <row r="3" spans="2:9" x14ac:dyDescent="0.25">
      <c r="B3" s="1447"/>
      <c r="C3" s="1448"/>
      <c r="D3" s="1450"/>
      <c r="E3" s="519" t="s">
        <v>812</v>
      </c>
      <c r="F3" s="697"/>
      <c r="G3" s="698"/>
      <c r="H3" s="698"/>
      <c r="I3" s="1265" t="s">
        <v>6</v>
      </c>
    </row>
    <row r="4" spans="2:9" x14ac:dyDescent="0.25">
      <c r="B4" s="1447"/>
      <c r="C4" s="1448"/>
      <c r="D4" s="1450"/>
      <c r="E4" s="519" t="s">
        <v>813</v>
      </c>
      <c r="F4" s="698"/>
      <c r="G4" s="698"/>
      <c r="H4" s="698"/>
      <c r="I4" s="1265" t="s">
        <v>6</v>
      </c>
    </row>
    <row r="5" spans="2:9" ht="15.75" thickBot="1" x14ac:dyDescent="0.3">
      <c r="B5" s="1447"/>
      <c r="C5" s="1448"/>
      <c r="D5" s="1450"/>
      <c r="E5" s="519" t="s">
        <v>463</v>
      </c>
      <c r="F5" s="698"/>
      <c r="G5" s="699"/>
      <c r="H5" s="698"/>
      <c r="I5" s="1265" t="s">
        <v>6</v>
      </c>
    </row>
    <row r="6" spans="2:9" ht="15.75" thickTop="1" x14ac:dyDescent="0.25">
      <c r="B6" s="1451"/>
      <c r="C6" s="1452" t="s">
        <v>804</v>
      </c>
      <c r="D6" s="1453" t="s">
        <v>810</v>
      </c>
      <c r="E6" s="521" t="s">
        <v>814</v>
      </c>
      <c r="F6" s="700"/>
      <c r="G6" s="700"/>
      <c r="H6" s="700"/>
      <c r="I6" s="535" t="s">
        <v>6</v>
      </c>
    </row>
    <row r="7" spans="2:9" x14ac:dyDescent="0.25">
      <c r="B7" s="1442"/>
      <c r="C7" s="1444"/>
      <c r="D7" s="1454"/>
      <c r="E7" s="1259" t="s">
        <v>815</v>
      </c>
      <c r="F7" s="1218"/>
      <c r="G7" s="1218"/>
      <c r="H7" s="1218"/>
      <c r="I7" s="1261" t="s">
        <v>6</v>
      </c>
    </row>
    <row r="10" spans="2:9" x14ac:dyDescent="0.25">
      <c r="B10" s="730"/>
      <c r="C10" s="406"/>
    </row>
  </sheetData>
  <mergeCells count="7">
    <mergeCell ref="C1:D1"/>
    <mergeCell ref="B2:B5"/>
    <mergeCell ref="C2:C5"/>
    <mergeCell ref="D2:D5"/>
    <mergeCell ref="B6:B7"/>
    <mergeCell ref="C6:C7"/>
    <mergeCell ref="D6:D7"/>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G25"/>
  <sheetViews>
    <sheetView zoomScale="85" zoomScaleNormal="85" workbookViewId="0">
      <selection activeCell="F3" sqref="F3:F25"/>
    </sheetView>
  </sheetViews>
  <sheetFormatPr defaultColWidth="9.140625" defaultRowHeight="15" x14ac:dyDescent="0.25"/>
  <cols>
    <col min="1" max="1" width="2.42578125" style="108" customWidth="1"/>
    <col min="2" max="2" width="11" style="108" customWidth="1"/>
    <col min="3" max="3" width="22.7109375" style="108" bestFit="1" customWidth="1"/>
    <col min="4" max="4" width="58" style="108" bestFit="1" customWidth="1"/>
    <col min="5" max="5" width="3.5703125" style="108" customWidth="1"/>
    <col min="6" max="6" width="9.5703125" style="108" bestFit="1" customWidth="1"/>
    <col min="7" max="7" width="8.5703125" style="108" bestFit="1" customWidth="1"/>
    <col min="8" max="8" width="12.42578125" style="108" bestFit="1" customWidth="1"/>
    <col min="9" max="9" width="58.140625" style="108" bestFit="1" customWidth="1"/>
    <col min="10" max="16384" width="9.140625" style="108"/>
  </cols>
  <sheetData>
    <row r="2" spans="2:7" s="107" customFormat="1" x14ac:dyDescent="0.25">
      <c r="B2" s="1262" t="s">
        <v>802</v>
      </c>
      <c r="C2" s="1462" t="s">
        <v>803</v>
      </c>
      <c r="D2" s="1463"/>
      <c r="E2" s="1464"/>
      <c r="F2" s="484" t="s">
        <v>816</v>
      </c>
      <c r="G2" s="1262" t="s">
        <v>1</v>
      </c>
    </row>
    <row r="3" spans="2:7" s="107" customFormat="1" x14ac:dyDescent="0.25">
      <c r="B3" s="1447"/>
      <c r="C3" s="1296" t="s">
        <v>435</v>
      </c>
      <c r="D3" s="1291" t="s">
        <v>811</v>
      </c>
      <c r="E3" s="1290"/>
      <c r="F3" s="1460" t="s">
        <v>817</v>
      </c>
      <c r="G3" s="1458" t="s">
        <v>6</v>
      </c>
    </row>
    <row r="4" spans="2:7" s="107" customFormat="1" x14ac:dyDescent="0.25">
      <c r="B4" s="1447"/>
      <c r="C4" s="1288" t="s">
        <v>818</v>
      </c>
      <c r="D4" s="1291" t="s">
        <v>819</v>
      </c>
      <c r="E4" s="1285"/>
      <c r="F4" s="1460"/>
      <c r="G4" s="1458"/>
    </row>
    <row r="5" spans="2:7" s="107" customFormat="1" ht="15.75" thickBot="1" x14ac:dyDescent="0.3">
      <c r="B5" s="1455"/>
      <c r="C5" s="1294" t="s">
        <v>508</v>
      </c>
      <c r="D5" s="1287" t="s">
        <v>820</v>
      </c>
      <c r="E5" s="1287"/>
      <c r="F5" s="1461"/>
      <c r="G5" s="1459"/>
    </row>
    <row r="6" spans="2:7" s="107" customFormat="1" ht="15.75" thickTop="1" x14ac:dyDescent="0.25">
      <c r="B6" s="1447"/>
      <c r="C6" s="759" t="s">
        <v>435</v>
      </c>
      <c r="D6" s="1291" t="s">
        <v>811</v>
      </c>
      <c r="E6" s="1290"/>
      <c r="F6" s="1456" t="s">
        <v>821</v>
      </c>
      <c r="G6" s="1458" t="s">
        <v>6</v>
      </c>
    </row>
    <row r="7" spans="2:7" s="107" customFormat="1" x14ac:dyDescent="0.25">
      <c r="B7" s="1447"/>
      <c r="C7" s="1288" t="s">
        <v>818</v>
      </c>
      <c r="D7" s="1291" t="s">
        <v>819</v>
      </c>
      <c r="E7" s="1290"/>
      <c r="F7" s="1460"/>
      <c r="G7" s="1458"/>
    </row>
    <row r="8" spans="2:7" s="107" customFormat="1" ht="15.75" thickBot="1" x14ac:dyDescent="0.3">
      <c r="B8" s="1455"/>
      <c r="C8" s="1294" t="s">
        <v>508</v>
      </c>
      <c r="D8" s="1287" t="s">
        <v>822</v>
      </c>
      <c r="E8" s="1287"/>
      <c r="F8" s="1461"/>
      <c r="G8" s="1459"/>
    </row>
    <row r="9" spans="2:7" ht="15.75" thickTop="1" x14ac:dyDescent="0.25">
      <c r="B9" s="1447"/>
      <c r="C9" s="1303" t="s">
        <v>435</v>
      </c>
      <c r="D9" s="1291" t="s">
        <v>811</v>
      </c>
      <c r="E9" s="1290"/>
      <c r="F9" s="1456" t="s">
        <v>823</v>
      </c>
      <c r="G9" s="1458" t="s">
        <v>6</v>
      </c>
    </row>
    <row r="10" spans="2:7" ht="15.75" thickBot="1" x14ac:dyDescent="0.3">
      <c r="B10" s="1455"/>
      <c r="C10" s="1294" t="s">
        <v>508</v>
      </c>
      <c r="D10" s="1287" t="s">
        <v>824</v>
      </c>
      <c r="E10" s="1287"/>
      <c r="F10" s="1461"/>
      <c r="G10" s="1459"/>
    </row>
    <row r="11" spans="2:7" ht="15.75" thickTop="1" x14ac:dyDescent="0.25">
      <c r="B11" s="1447"/>
      <c r="C11" s="1303" t="s">
        <v>435</v>
      </c>
      <c r="D11" s="546" t="s">
        <v>811</v>
      </c>
      <c r="E11" s="1290"/>
      <c r="F11" s="1456" t="s">
        <v>825</v>
      </c>
      <c r="G11" s="1458" t="s">
        <v>6</v>
      </c>
    </row>
    <row r="12" spans="2:7" ht="15.75" thickBot="1" x14ac:dyDescent="0.3">
      <c r="B12" s="1455"/>
      <c r="C12" s="1274" t="s">
        <v>508</v>
      </c>
      <c r="D12" s="1287" t="s">
        <v>826</v>
      </c>
      <c r="E12" s="1287"/>
      <c r="F12" s="1457"/>
      <c r="G12" s="1459"/>
    </row>
    <row r="13" spans="2:7" ht="15.75" thickTop="1" x14ac:dyDescent="0.25">
      <c r="B13" s="1447"/>
      <c r="C13" s="759" t="s">
        <v>435</v>
      </c>
      <c r="D13" s="1291" t="s">
        <v>827</v>
      </c>
      <c r="E13" s="1290"/>
      <c r="F13" s="1456" t="s">
        <v>828</v>
      </c>
      <c r="G13" s="1458" t="s">
        <v>6</v>
      </c>
    </row>
    <row r="14" spans="2:7" x14ac:dyDescent="0.25">
      <c r="B14" s="1447"/>
      <c r="C14" s="1288" t="s">
        <v>818</v>
      </c>
      <c r="D14" s="1291" t="s">
        <v>829</v>
      </c>
      <c r="E14" s="1290"/>
      <c r="F14" s="1460"/>
      <c r="G14" s="1458"/>
    </row>
    <row r="15" spans="2:7" ht="15.75" thickBot="1" x14ac:dyDescent="0.3">
      <c r="B15" s="1455"/>
      <c r="C15" s="1294" t="s">
        <v>508</v>
      </c>
      <c r="D15" s="1287" t="s">
        <v>830</v>
      </c>
      <c r="E15" s="1287"/>
      <c r="F15" s="1461"/>
      <c r="G15" s="1459"/>
    </row>
    <row r="16" spans="2:7" ht="15.75" thickTop="1" x14ac:dyDescent="0.25">
      <c r="B16" s="1447"/>
      <c r="C16" s="759" t="s">
        <v>435</v>
      </c>
      <c r="D16" s="1291" t="s">
        <v>827</v>
      </c>
      <c r="E16" s="1290"/>
      <c r="F16" s="1456" t="s">
        <v>831</v>
      </c>
      <c r="G16" s="1458" t="s">
        <v>6</v>
      </c>
    </row>
    <row r="17" spans="2:7" x14ac:dyDescent="0.25">
      <c r="B17" s="1447"/>
      <c r="C17" s="1288" t="s">
        <v>818</v>
      </c>
      <c r="D17" s="1291" t="s">
        <v>829</v>
      </c>
      <c r="E17" s="1290"/>
      <c r="F17" s="1460"/>
      <c r="G17" s="1458"/>
    </row>
    <row r="18" spans="2:7" ht="15.75" thickBot="1" x14ac:dyDescent="0.3">
      <c r="B18" s="1455"/>
      <c r="C18" s="1294" t="s">
        <v>508</v>
      </c>
      <c r="D18" s="1287" t="s">
        <v>822</v>
      </c>
      <c r="E18" s="1287"/>
      <c r="F18" s="1461"/>
      <c r="G18" s="1459"/>
    </row>
    <row r="19" spans="2:7" s="107" customFormat="1" ht="16.5" thickTop="1" thickBot="1" x14ac:dyDescent="0.3">
      <c r="B19" s="1250"/>
      <c r="C19" s="1274" t="s">
        <v>435</v>
      </c>
      <c r="D19" s="1467" t="s">
        <v>812</v>
      </c>
      <c r="E19" s="1468"/>
      <c r="F19" s="517" t="s">
        <v>832</v>
      </c>
      <c r="G19" s="1253" t="s">
        <v>6</v>
      </c>
    </row>
    <row r="20" spans="2:7" ht="15.75" thickTop="1" x14ac:dyDescent="0.25">
      <c r="B20" s="1447"/>
      <c r="C20" s="1303" t="s">
        <v>435</v>
      </c>
      <c r="D20" s="546" t="s">
        <v>813</v>
      </c>
      <c r="E20" s="1290"/>
      <c r="F20" s="1456" t="s">
        <v>833</v>
      </c>
      <c r="G20" s="1458" t="s">
        <v>6</v>
      </c>
    </row>
    <row r="21" spans="2:7" ht="15.75" thickBot="1" x14ac:dyDescent="0.3">
      <c r="B21" s="1455"/>
      <c r="C21" s="1274" t="s">
        <v>508</v>
      </c>
      <c r="D21" s="1287" t="s">
        <v>830</v>
      </c>
      <c r="E21" s="1287"/>
      <c r="F21" s="1457"/>
      <c r="G21" s="1459"/>
    </row>
    <row r="22" spans="2:7" ht="15.75" thickTop="1" x14ac:dyDescent="0.25">
      <c r="B22" s="1447"/>
      <c r="C22" s="1303" t="s">
        <v>435</v>
      </c>
      <c r="D22" s="546" t="s">
        <v>813</v>
      </c>
      <c r="E22" s="1290"/>
      <c r="F22" s="1456" t="s">
        <v>834</v>
      </c>
      <c r="G22" s="1458" t="s">
        <v>6</v>
      </c>
    </row>
    <row r="23" spans="2:7" ht="15.75" thickBot="1" x14ac:dyDescent="0.3">
      <c r="B23" s="1455"/>
      <c r="C23" s="1274" t="s">
        <v>508</v>
      </c>
      <c r="D23" s="1287" t="s">
        <v>822</v>
      </c>
      <c r="E23" s="1287"/>
      <c r="F23" s="1457"/>
      <c r="G23" s="1459"/>
    </row>
    <row r="24" spans="2:7" ht="16.5" thickTop="1" thickBot="1" x14ac:dyDescent="0.3">
      <c r="B24" s="1250"/>
      <c r="C24" s="1274" t="s">
        <v>435</v>
      </c>
      <c r="D24" s="1467" t="s">
        <v>835</v>
      </c>
      <c r="E24" s="1468"/>
      <c r="F24" s="517" t="s">
        <v>836</v>
      </c>
      <c r="G24" s="1253" t="s">
        <v>6</v>
      </c>
    </row>
    <row r="25" spans="2:7" ht="15.75" thickTop="1" x14ac:dyDescent="0.25">
      <c r="B25" s="1375"/>
      <c r="C25" s="1219" t="s">
        <v>435</v>
      </c>
      <c r="D25" s="1465" t="s">
        <v>837</v>
      </c>
      <c r="E25" s="1466"/>
      <c r="F25" s="1220" t="s">
        <v>838</v>
      </c>
      <c r="G25" s="884" t="s">
        <v>6</v>
      </c>
    </row>
  </sheetData>
  <mergeCells count="28">
    <mergeCell ref="C2:E2"/>
    <mergeCell ref="G16:G18"/>
    <mergeCell ref="G11:G12"/>
    <mergeCell ref="D25:E25"/>
    <mergeCell ref="G22:G23"/>
    <mergeCell ref="D24:E24"/>
    <mergeCell ref="D19:E19"/>
    <mergeCell ref="B16:B18"/>
    <mergeCell ref="F16:F18"/>
    <mergeCell ref="B3:B5"/>
    <mergeCell ref="F3:F5"/>
    <mergeCell ref="G3:G5"/>
    <mergeCell ref="B9:B10"/>
    <mergeCell ref="F9:F10"/>
    <mergeCell ref="G9:G10"/>
    <mergeCell ref="B13:B15"/>
    <mergeCell ref="F13:F15"/>
    <mergeCell ref="G13:G15"/>
    <mergeCell ref="B6:B8"/>
    <mergeCell ref="F6:F8"/>
    <mergeCell ref="G6:G8"/>
    <mergeCell ref="B11:B12"/>
    <mergeCell ref="F11:F12"/>
    <mergeCell ref="B22:B23"/>
    <mergeCell ref="F22:F23"/>
    <mergeCell ref="B20:B21"/>
    <mergeCell ref="F20:F21"/>
    <mergeCell ref="G20:G21"/>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I21"/>
  <sheetViews>
    <sheetView zoomScaleNormal="100" workbookViewId="0">
      <selection activeCell="F3" sqref="F3:F20"/>
    </sheetView>
  </sheetViews>
  <sheetFormatPr defaultColWidth="9.140625" defaultRowHeight="14.25" x14ac:dyDescent="0.25"/>
  <cols>
    <col min="1" max="1" width="2.42578125" style="500" customWidth="1"/>
    <col min="2" max="2" width="11" style="500" bestFit="1" customWidth="1"/>
    <col min="3" max="3" width="15.5703125" style="500" bestFit="1" customWidth="1"/>
    <col min="4" max="4" width="47.5703125" style="501" bestFit="1" customWidth="1"/>
    <col min="5" max="5" width="3.5703125" style="500" customWidth="1"/>
    <col min="6" max="6" width="21.5703125" style="500" bestFit="1" customWidth="1"/>
    <col min="7" max="7" width="8" style="500" bestFit="1" customWidth="1"/>
    <col min="8" max="8" width="12.42578125" style="500" bestFit="1" customWidth="1"/>
    <col min="9" max="9" width="9" style="500" bestFit="1" customWidth="1"/>
    <col min="10" max="10" width="15.5703125" style="500" bestFit="1" customWidth="1"/>
    <col min="11" max="11" width="18.140625" style="500" customWidth="1"/>
    <col min="12" max="13" width="9.140625" style="500"/>
    <col min="14" max="14" width="17.5703125" style="500" customWidth="1"/>
    <col min="15" max="16384" width="9.140625" style="500"/>
  </cols>
  <sheetData>
    <row r="2" spans="2:9" ht="15" x14ac:dyDescent="0.25">
      <c r="B2" s="1262" t="s">
        <v>802</v>
      </c>
      <c r="C2" s="1478" t="s">
        <v>803</v>
      </c>
      <c r="D2" s="1478"/>
      <c r="E2" s="1478"/>
      <c r="F2" s="1314" t="s">
        <v>818</v>
      </c>
      <c r="G2" s="1262" t="s">
        <v>805</v>
      </c>
      <c r="H2" s="1262" t="s">
        <v>806</v>
      </c>
      <c r="I2" s="1262" t="s">
        <v>1</v>
      </c>
    </row>
    <row r="3" spans="2:9" ht="15" customHeight="1" x14ac:dyDescent="0.25">
      <c r="B3" s="1469"/>
      <c r="C3" s="583" t="s">
        <v>816</v>
      </c>
      <c r="D3" s="584" t="s">
        <v>836</v>
      </c>
      <c r="E3" s="580"/>
      <c r="F3" s="1491" t="s">
        <v>839</v>
      </c>
      <c r="G3" s="1489" t="s">
        <v>805</v>
      </c>
      <c r="H3" s="1482"/>
      <c r="I3" s="1480" t="s">
        <v>6</v>
      </c>
    </row>
    <row r="4" spans="2:9" ht="15" customHeight="1" x14ac:dyDescent="0.25">
      <c r="B4" s="1470"/>
      <c r="C4" s="585" t="s">
        <v>840</v>
      </c>
      <c r="D4" s="586"/>
      <c r="E4" s="580"/>
      <c r="F4" s="1492"/>
      <c r="G4" s="1490"/>
      <c r="H4" s="1483"/>
      <c r="I4" s="1481"/>
    </row>
    <row r="5" spans="2:9" ht="15" customHeight="1" x14ac:dyDescent="0.25">
      <c r="B5" s="1470"/>
      <c r="C5" s="1288" t="s">
        <v>435</v>
      </c>
      <c r="D5" s="1298" t="s">
        <v>811</v>
      </c>
      <c r="E5" s="1304"/>
      <c r="F5" s="1488" t="s">
        <v>841</v>
      </c>
      <c r="G5" s="1486"/>
      <c r="H5" s="1484" t="s">
        <v>842</v>
      </c>
      <c r="I5" s="1479" t="s">
        <v>6</v>
      </c>
    </row>
    <row r="6" spans="2:9" ht="15" customHeight="1" thickBot="1" x14ac:dyDescent="0.3">
      <c r="B6" s="1470"/>
      <c r="C6" s="606" t="s">
        <v>514</v>
      </c>
      <c r="D6" s="607" t="s">
        <v>843</v>
      </c>
      <c r="E6" s="1307"/>
      <c r="F6" s="1457"/>
      <c r="G6" s="1487"/>
      <c r="H6" s="1485"/>
      <c r="I6" s="1459"/>
    </row>
    <row r="7" spans="2:9" ht="15.75" thickTop="1" x14ac:dyDescent="0.25">
      <c r="B7" s="1471"/>
      <c r="C7" s="1288" t="s">
        <v>435</v>
      </c>
      <c r="D7" s="1286" t="s">
        <v>811</v>
      </c>
      <c r="E7" s="552"/>
      <c r="F7" s="529" t="s">
        <v>839</v>
      </c>
      <c r="G7" s="1267" t="s">
        <v>805</v>
      </c>
      <c r="H7" s="1267"/>
      <c r="I7" s="1265" t="s">
        <v>6</v>
      </c>
    </row>
    <row r="8" spans="2:9" ht="15" x14ac:dyDescent="0.25">
      <c r="B8" s="1470"/>
      <c r="C8" s="567" t="s">
        <v>514</v>
      </c>
      <c r="D8" s="568" t="s">
        <v>844</v>
      </c>
      <c r="E8" s="1304"/>
      <c r="F8" s="523" t="s">
        <v>841</v>
      </c>
      <c r="G8" s="531"/>
      <c r="H8" s="531" t="s">
        <v>842</v>
      </c>
      <c r="I8" s="526" t="s">
        <v>6</v>
      </c>
    </row>
    <row r="9" spans="2:9" ht="15.75" thickBot="1" x14ac:dyDescent="0.3">
      <c r="B9" s="1461"/>
      <c r="C9" s="606" t="s">
        <v>508</v>
      </c>
      <c r="D9" s="607" t="s">
        <v>845</v>
      </c>
      <c r="E9" s="1307"/>
      <c r="F9" s="523" t="s">
        <v>819</v>
      </c>
      <c r="G9" s="531"/>
      <c r="H9" s="531" t="s">
        <v>842</v>
      </c>
      <c r="I9" s="526" t="s">
        <v>6</v>
      </c>
    </row>
    <row r="10" spans="2:9" ht="15.75" thickTop="1" x14ac:dyDescent="0.25">
      <c r="B10" s="1258"/>
      <c r="C10" s="537" t="s">
        <v>435</v>
      </c>
      <c r="D10" s="538" t="s">
        <v>811</v>
      </c>
      <c r="E10" s="582"/>
      <c r="F10" s="524" t="s">
        <v>819</v>
      </c>
      <c r="G10" s="534" t="s">
        <v>805</v>
      </c>
      <c r="H10" s="534"/>
      <c r="I10" s="535" t="s">
        <v>6</v>
      </c>
    </row>
    <row r="11" spans="2:9" ht="15" customHeight="1" x14ac:dyDescent="0.25">
      <c r="B11" s="1257"/>
      <c r="C11" s="567" t="s">
        <v>514</v>
      </c>
      <c r="D11" s="568" t="s">
        <v>846</v>
      </c>
      <c r="E11" s="1304"/>
      <c r="F11" s="529" t="s">
        <v>839</v>
      </c>
      <c r="G11" s="1267"/>
      <c r="H11" s="1267" t="s">
        <v>842</v>
      </c>
      <c r="I11" s="1265" t="s">
        <v>6</v>
      </c>
    </row>
    <row r="12" spans="2:9" ht="15.75" thickBot="1" x14ac:dyDescent="0.3">
      <c r="B12" s="1255"/>
      <c r="C12" s="606" t="s">
        <v>508</v>
      </c>
      <c r="D12" s="607" t="s">
        <v>845</v>
      </c>
      <c r="E12" s="1307"/>
      <c r="F12" s="520" t="s">
        <v>841</v>
      </c>
      <c r="G12" s="1269"/>
      <c r="H12" s="1269" t="s">
        <v>842</v>
      </c>
      <c r="I12" s="1253" t="s">
        <v>6</v>
      </c>
    </row>
    <row r="13" spans="2:9" ht="15.75" thickTop="1" x14ac:dyDescent="0.25">
      <c r="B13" s="1258"/>
      <c r="C13" s="537" t="s">
        <v>435</v>
      </c>
      <c r="D13" s="538" t="s">
        <v>811</v>
      </c>
      <c r="E13" s="582"/>
      <c r="F13" s="524" t="s">
        <v>819</v>
      </c>
      <c r="G13" s="534" t="s">
        <v>805</v>
      </c>
      <c r="H13" s="534"/>
      <c r="I13" s="535" t="s">
        <v>6</v>
      </c>
    </row>
    <row r="14" spans="2:9" ht="15" customHeight="1" x14ac:dyDescent="0.25">
      <c r="B14" s="1257"/>
      <c r="C14" s="567" t="s">
        <v>514</v>
      </c>
      <c r="D14" s="568" t="s">
        <v>847</v>
      </c>
      <c r="E14" s="1304"/>
      <c r="F14" s="529" t="s">
        <v>841</v>
      </c>
      <c r="G14" s="1267"/>
      <c r="H14" s="1267" t="s">
        <v>842</v>
      </c>
      <c r="I14" s="1265" t="s">
        <v>6</v>
      </c>
    </row>
    <row r="15" spans="2:9" ht="15" customHeight="1" thickBot="1" x14ac:dyDescent="0.3">
      <c r="B15" s="1255"/>
      <c r="C15" s="606" t="s">
        <v>508</v>
      </c>
      <c r="D15" s="607" t="s">
        <v>845</v>
      </c>
      <c r="E15" s="1307"/>
      <c r="F15" s="520"/>
      <c r="G15" s="1269"/>
      <c r="H15" s="1269"/>
      <c r="I15" s="1253"/>
    </row>
    <row r="16" spans="2:9" ht="15.75" customHeight="1" thickTop="1" x14ac:dyDescent="0.25">
      <c r="B16" s="1258"/>
      <c r="C16" s="537" t="s">
        <v>435</v>
      </c>
      <c r="D16" s="538" t="s">
        <v>811</v>
      </c>
      <c r="E16" s="582"/>
      <c r="F16" s="1456" t="s">
        <v>819</v>
      </c>
      <c r="G16" s="1475" t="s">
        <v>805</v>
      </c>
      <c r="H16" s="1475"/>
      <c r="I16" s="1473" t="s">
        <v>6</v>
      </c>
    </row>
    <row r="17" spans="2:9" ht="15" customHeight="1" x14ac:dyDescent="0.25">
      <c r="B17" s="1257"/>
      <c r="C17" s="567" t="s">
        <v>514</v>
      </c>
      <c r="D17" s="568" t="s">
        <v>848</v>
      </c>
      <c r="E17" s="1304"/>
      <c r="F17" s="1460"/>
      <c r="G17" s="1476"/>
      <c r="H17" s="1476"/>
      <c r="I17" s="1458"/>
    </row>
    <row r="18" spans="2:9" ht="15" customHeight="1" x14ac:dyDescent="0.25">
      <c r="B18" s="1257"/>
      <c r="C18" s="585" t="s">
        <v>840</v>
      </c>
      <c r="D18" s="586"/>
      <c r="E18" s="580"/>
      <c r="F18" s="1460"/>
      <c r="G18" s="1476"/>
      <c r="H18" s="1476"/>
      <c r="I18" s="1458"/>
    </row>
    <row r="19" spans="2:9" ht="15" customHeight="1" x14ac:dyDescent="0.25">
      <c r="B19" s="1257"/>
      <c r="C19" s="567" t="s">
        <v>435</v>
      </c>
      <c r="D19" s="568" t="s">
        <v>811</v>
      </c>
      <c r="E19" s="580"/>
      <c r="F19" s="1460"/>
      <c r="G19" s="1476"/>
      <c r="H19" s="1476"/>
      <c r="I19" s="1458"/>
    </row>
    <row r="20" spans="2:9" ht="15" customHeight="1" x14ac:dyDescent="0.25">
      <c r="B20" s="1297"/>
      <c r="C20" s="1229" t="s">
        <v>508</v>
      </c>
      <c r="D20" s="1228" t="s">
        <v>849</v>
      </c>
      <c r="E20" s="1305"/>
      <c r="F20" s="1472"/>
      <c r="G20" s="1477"/>
      <c r="H20" s="1477"/>
      <c r="I20" s="1474"/>
    </row>
    <row r="21" spans="2:9" x14ac:dyDescent="0.25">
      <c r="B21" s="758"/>
      <c r="C21" s="727"/>
    </row>
  </sheetData>
  <mergeCells count="15">
    <mergeCell ref="C2:E2"/>
    <mergeCell ref="I5:I6"/>
    <mergeCell ref="I3:I4"/>
    <mergeCell ref="H3:H4"/>
    <mergeCell ref="H5:H6"/>
    <mergeCell ref="G5:G6"/>
    <mergeCell ref="F5:F6"/>
    <mergeCell ref="G3:G4"/>
    <mergeCell ref="F3:F4"/>
    <mergeCell ref="B3:B6"/>
    <mergeCell ref="B7:B9"/>
    <mergeCell ref="F16:F20"/>
    <mergeCell ref="I16:I20"/>
    <mergeCell ref="H16:H20"/>
    <mergeCell ref="G16:G20"/>
  </mergeCell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L86"/>
  <sheetViews>
    <sheetView zoomScaleNormal="100" workbookViewId="0">
      <selection activeCell="D24" sqref="D24"/>
    </sheetView>
  </sheetViews>
  <sheetFormatPr defaultColWidth="9.140625" defaultRowHeight="15" x14ac:dyDescent="0.25"/>
  <cols>
    <col min="1" max="1" width="2.42578125" style="108" customWidth="1"/>
    <col min="2" max="2" width="11" style="108" bestFit="1" customWidth="1"/>
    <col min="3" max="3" width="9.5703125" style="108" bestFit="1" customWidth="1"/>
    <col min="4" max="4" width="65.85546875" style="108" customWidth="1"/>
    <col min="5" max="5" width="29.42578125" style="108" bestFit="1" customWidth="1"/>
    <col min="6" max="6" width="9" style="108" bestFit="1" customWidth="1"/>
    <col min="7" max="7" width="11.42578125" style="108" bestFit="1" customWidth="1"/>
    <col min="8" max="8" width="9" style="108" bestFit="1" customWidth="1"/>
    <col min="9" max="9" width="9.5703125" style="108" customWidth="1"/>
    <col min="10" max="17" width="9.140625" style="108" customWidth="1"/>
    <col min="18" max="18" width="9.140625" style="108"/>
    <col min="19" max="19" width="9.140625" style="108" customWidth="1"/>
    <col min="20" max="16384" width="9.140625" style="108"/>
  </cols>
  <sheetData>
    <row r="2" spans="2:12" s="544" customFormat="1" ht="15" customHeight="1" x14ac:dyDescent="0.25">
      <c r="B2" s="1262" t="s">
        <v>802</v>
      </c>
      <c r="C2" s="1439" t="s">
        <v>803</v>
      </c>
      <c r="D2" s="1440"/>
      <c r="E2" s="484" t="s">
        <v>501</v>
      </c>
      <c r="F2" s="1315" t="s">
        <v>805</v>
      </c>
      <c r="G2" s="1315" t="s">
        <v>806</v>
      </c>
      <c r="H2" s="1262" t="s">
        <v>1</v>
      </c>
    </row>
    <row r="3" spans="2:12" x14ac:dyDescent="0.25">
      <c r="B3" s="1441"/>
      <c r="C3" s="1443" t="s">
        <v>435</v>
      </c>
      <c r="D3" s="1449" t="s">
        <v>850</v>
      </c>
      <c r="E3" s="522" t="s">
        <v>851</v>
      </c>
      <c r="F3" s="540"/>
      <c r="G3" s="540"/>
      <c r="H3" s="527" t="s">
        <v>6</v>
      </c>
    </row>
    <row r="4" spans="2:12" x14ac:dyDescent="0.25">
      <c r="B4" s="1447"/>
      <c r="C4" s="1448"/>
      <c r="D4" s="1450"/>
      <c r="E4" s="523" t="s">
        <v>852</v>
      </c>
      <c r="F4" s="541"/>
      <c r="G4" s="542" t="s">
        <v>853</v>
      </c>
      <c r="H4" s="1265" t="s">
        <v>6</v>
      </c>
    </row>
    <row r="5" spans="2:12" x14ac:dyDescent="0.25">
      <c r="B5" s="1447"/>
      <c r="C5" s="1448"/>
      <c r="D5" s="1450"/>
      <c r="E5" s="523" t="s">
        <v>854</v>
      </c>
      <c r="F5" s="541"/>
      <c r="G5" s="542"/>
      <c r="H5" s="1265" t="s">
        <v>6</v>
      </c>
    </row>
    <row r="6" spans="2:12" x14ac:dyDescent="0.25">
      <c r="B6" s="1447"/>
      <c r="C6" s="1448"/>
      <c r="D6" s="1450"/>
      <c r="E6" s="523" t="s">
        <v>855</v>
      </c>
      <c r="F6" s="541"/>
      <c r="G6" s="542" t="s">
        <v>853</v>
      </c>
      <c r="H6" s="1265" t="s">
        <v>6</v>
      </c>
    </row>
    <row r="7" spans="2:12" x14ac:dyDescent="0.25">
      <c r="B7" s="1447"/>
      <c r="C7" s="1448"/>
      <c r="D7" s="1450"/>
      <c r="E7" s="523" t="s">
        <v>856</v>
      </c>
      <c r="F7" s="541"/>
      <c r="G7" s="542"/>
      <c r="H7" s="1265" t="s">
        <v>6</v>
      </c>
    </row>
    <row r="8" spans="2:12" ht="15.75" thickBot="1" x14ac:dyDescent="0.3">
      <c r="B8" s="1455"/>
      <c r="C8" s="1495"/>
      <c r="D8" s="1498"/>
      <c r="E8" s="763" t="s">
        <v>857</v>
      </c>
      <c r="F8" s="433"/>
      <c r="G8" s="433"/>
      <c r="H8" s="1253" t="s">
        <v>6</v>
      </c>
    </row>
    <row r="9" spans="2:12" ht="15.75" thickTop="1" x14ac:dyDescent="0.25">
      <c r="B9" s="1451"/>
      <c r="C9" s="1452" t="s">
        <v>435</v>
      </c>
      <c r="D9" s="1453" t="s">
        <v>814</v>
      </c>
      <c r="E9" s="524" t="s">
        <v>858</v>
      </c>
      <c r="F9" s="543"/>
      <c r="G9" s="543"/>
      <c r="H9" s="535" t="s">
        <v>6</v>
      </c>
    </row>
    <row r="10" spans="2:12" x14ac:dyDescent="0.25">
      <c r="B10" s="1447"/>
      <c r="C10" s="1448"/>
      <c r="D10" s="1450"/>
      <c r="E10" s="523" t="s">
        <v>859</v>
      </c>
      <c r="F10" s="542"/>
      <c r="G10" s="542"/>
      <c r="H10" s="526" t="s">
        <v>6</v>
      </c>
      <c r="L10" s="95"/>
    </row>
    <row r="11" spans="2:12" x14ac:dyDescent="0.25">
      <c r="B11" s="1447"/>
      <c r="C11" s="1448"/>
      <c r="D11" s="1450"/>
      <c r="E11" s="523" t="s">
        <v>860</v>
      </c>
      <c r="F11" s="542"/>
      <c r="G11" s="542" t="s">
        <v>853</v>
      </c>
      <c r="H11" s="526" t="s">
        <v>6</v>
      </c>
      <c r="L11" s="95"/>
    </row>
    <row r="12" spans="2:12" ht="15.75" thickBot="1" x14ac:dyDescent="0.3">
      <c r="B12" s="1455"/>
      <c r="C12" s="1495"/>
      <c r="D12" s="1498"/>
      <c r="E12" s="520" t="s">
        <v>861</v>
      </c>
      <c r="F12" s="545"/>
      <c r="G12" s="545" t="s">
        <v>853</v>
      </c>
      <c r="H12" s="528" t="s">
        <v>6</v>
      </c>
      <c r="L12" s="95"/>
    </row>
    <row r="13" spans="2:12" ht="15.75" thickTop="1" x14ac:dyDescent="0.25">
      <c r="B13" s="1471"/>
      <c r="C13" s="1452" t="s">
        <v>435</v>
      </c>
      <c r="D13" s="1453" t="s">
        <v>815</v>
      </c>
      <c r="E13" s="524" t="s">
        <v>858</v>
      </c>
      <c r="F13" s="543"/>
      <c r="G13" s="543"/>
      <c r="H13" s="535" t="s">
        <v>6</v>
      </c>
    </row>
    <row r="14" spans="2:12" ht="15.75" thickBot="1" x14ac:dyDescent="0.3">
      <c r="B14" s="1461"/>
      <c r="C14" s="1495"/>
      <c r="D14" s="1498"/>
      <c r="E14" s="523" t="s">
        <v>862</v>
      </c>
      <c r="F14" s="542"/>
      <c r="G14" s="542"/>
      <c r="H14" s="526" t="s">
        <v>6</v>
      </c>
      <c r="L14" s="95"/>
    </row>
    <row r="15" spans="2:12" ht="15.75" thickTop="1" x14ac:dyDescent="0.25">
      <c r="B15" s="1496"/>
      <c r="C15" s="1452" t="s">
        <v>435</v>
      </c>
      <c r="D15" s="1493" t="s">
        <v>463</v>
      </c>
      <c r="E15" s="524" t="s">
        <v>851</v>
      </c>
      <c r="F15" s="543"/>
      <c r="G15" s="543"/>
      <c r="H15" s="535" t="s">
        <v>6</v>
      </c>
      <c r="L15" s="95"/>
    </row>
    <row r="16" spans="2:12" ht="15.75" thickBot="1" x14ac:dyDescent="0.3">
      <c r="B16" s="1497"/>
      <c r="C16" s="1495"/>
      <c r="D16" s="1494"/>
      <c r="E16" s="547" t="s">
        <v>854</v>
      </c>
      <c r="F16" s="433"/>
      <c r="G16" s="545"/>
      <c r="H16" s="528" t="s">
        <v>6</v>
      </c>
      <c r="L16" s="95"/>
    </row>
    <row r="17" spans="2:12" ht="15.75" thickTop="1" x14ac:dyDescent="0.25">
      <c r="L17" s="95"/>
    </row>
    <row r="18" spans="2:12" x14ac:dyDescent="0.25">
      <c r="L18" s="95"/>
    </row>
    <row r="19" spans="2:12" x14ac:dyDescent="0.25">
      <c r="B19" s="729"/>
      <c r="C19" s="406"/>
      <c r="L19" s="95"/>
    </row>
    <row r="20" spans="2:12" x14ac:dyDescent="0.25">
      <c r="B20" s="729"/>
      <c r="C20" s="406"/>
      <c r="L20" s="95"/>
    </row>
    <row r="21" spans="2:12" x14ac:dyDescent="0.25">
      <c r="L21" s="95"/>
    </row>
    <row r="22" spans="2:12" x14ac:dyDescent="0.25">
      <c r="B22" s="730"/>
      <c r="C22" s="406"/>
      <c r="L22" s="95"/>
    </row>
    <row r="23" spans="2:12" x14ac:dyDescent="0.25">
      <c r="L23" s="95"/>
    </row>
    <row r="24" spans="2:12" x14ac:dyDescent="0.25">
      <c r="L24" s="95"/>
    </row>
    <row r="25" spans="2:12" x14ac:dyDescent="0.25">
      <c r="L25" s="95"/>
    </row>
    <row r="26" spans="2:12" x14ac:dyDescent="0.25">
      <c r="L26" s="95"/>
    </row>
    <row r="27" spans="2:12" x14ac:dyDescent="0.25">
      <c r="L27" s="95"/>
    </row>
    <row r="28" spans="2:12" x14ac:dyDescent="0.25">
      <c r="L28" s="95"/>
    </row>
    <row r="29" spans="2:12" x14ac:dyDescent="0.25">
      <c r="L29" s="95"/>
    </row>
    <row r="30" spans="2:12" x14ac:dyDescent="0.25">
      <c r="L30" s="95"/>
    </row>
    <row r="31" spans="2:12" x14ac:dyDescent="0.25">
      <c r="L31" s="95"/>
    </row>
    <row r="32" spans="2:12" x14ac:dyDescent="0.25">
      <c r="L32" s="95"/>
    </row>
    <row r="33" spans="12:12" x14ac:dyDescent="0.25">
      <c r="L33" s="95"/>
    </row>
    <row r="34" spans="12:12" x14ac:dyDescent="0.25">
      <c r="L34" s="95"/>
    </row>
    <row r="35" spans="12:12" x14ac:dyDescent="0.25">
      <c r="L35" s="95"/>
    </row>
    <row r="36" spans="12:12" x14ac:dyDescent="0.25">
      <c r="L36" s="95"/>
    </row>
    <row r="37" spans="12:12" x14ac:dyDescent="0.25">
      <c r="L37" s="95"/>
    </row>
    <row r="38" spans="12:12" x14ac:dyDescent="0.25">
      <c r="L38" s="95"/>
    </row>
    <row r="39" spans="12:12" x14ac:dyDescent="0.25">
      <c r="L39" s="95"/>
    </row>
    <row r="40" spans="12:12" x14ac:dyDescent="0.25">
      <c r="L40" s="95"/>
    </row>
    <row r="41" spans="12:12" x14ac:dyDescent="0.25">
      <c r="L41" s="95"/>
    </row>
    <row r="42" spans="12:12" x14ac:dyDescent="0.25">
      <c r="L42" s="95"/>
    </row>
    <row r="43" spans="12:12" x14ac:dyDescent="0.25">
      <c r="L43" s="95"/>
    </row>
    <row r="44" spans="12:12" x14ac:dyDescent="0.25">
      <c r="L44" s="95"/>
    </row>
    <row r="45" spans="12:12" x14ac:dyDescent="0.25">
      <c r="L45" s="95"/>
    </row>
    <row r="46" spans="12:12" x14ac:dyDescent="0.25">
      <c r="L46" s="95"/>
    </row>
    <row r="47" spans="12:12" x14ac:dyDescent="0.25">
      <c r="L47" s="95"/>
    </row>
    <row r="48" spans="12:12" x14ac:dyDescent="0.25">
      <c r="L48" s="95"/>
    </row>
    <row r="49" spans="12:12" x14ac:dyDescent="0.25">
      <c r="L49" s="95"/>
    </row>
    <row r="50" spans="12:12" x14ac:dyDescent="0.25">
      <c r="L50" s="95"/>
    </row>
    <row r="51" spans="12:12" x14ac:dyDescent="0.25">
      <c r="L51" s="95"/>
    </row>
    <row r="52" spans="12:12" x14ac:dyDescent="0.25">
      <c r="L52" s="95"/>
    </row>
    <row r="53" spans="12:12" x14ac:dyDescent="0.25">
      <c r="L53" s="95"/>
    </row>
    <row r="54" spans="12:12" x14ac:dyDescent="0.25">
      <c r="L54" s="95"/>
    </row>
    <row r="55" spans="12:12" x14ac:dyDescent="0.25">
      <c r="L55" s="95"/>
    </row>
    <row r="56" spans="12:12" x14ac:dyDescent="0.25">
      <c r="L56" s="95"/>
    </row>
    <row r="57" spans="12:12" x14ac:dyDescent="0.25">
      <c r="L57" s="95"/>
    </row>
    <row r="58" spans="12:12" x14ac:dyDescent="0.25">
      <c r="L58" s="95"/>
    </row>
    <row r="59" spans="12:12" x14ac:dyDescent="0.25">
      <c r="L59" s="95"/>
    </row>
    <row r="60" spans="12:12" x14ac:dyDescent="0.25">
      <c r="L60" s="95"/>
    </row>
    <row r="61" spans="12:12" x14ac:dyDescent="0.25">
      <c r="L61" s="95"/>
    </row>
    <row r="62" spans="12:12" x14ac:dyDescent="0.25">
      <c r="L62" s="95"/>
    </row>
    <row r="63" spans="12:12" x14ac:dyDescent="0.25">
      <c r="L63" s="95"/>
    </row>
    <row r="64" spans="12:12" x14ac:dyDescent="0.25">
      <c r="L64" s="95"/>
    </row>
    <row r="65" spans="12:12" x14ac:dyDescent="0.25">
      <c r="L65" s="95"/>
    </row>
    <row r="66" spans="12:12" x14ac:dyDescent="0.25">
      <c r="L66" s="95"/>
    </row>
    <row r="67" spans="12:12" x14ac:dyDescent="0.25">
      <c r="L67" s="95"/>
    </row>
    <row r="68" spans="12:12" x14ac:dyDescent="0.25">
      <c r="L68" s="95"/>
    </row>
    <row r="69" spans="12:12" x14ac:dyDescent="0.25">
      <c r="L69" s="95"/>
    </row>
    <row r="70" spans="12:12" x14ac:dyDescent="0.25">
      <c r="L70" s="95"/>
    </row>
    <row r="71" spans="12:12" x14ac:dyDescent="0.25">
      <c r="L71" s="95"/>
    </row>
    <row r="72" spans="12:12" x14ac:dyDescent="0.25">
      <c r="L72" s="95"/>
    </row>
    <row r="73" spans="12:12" x14ac:dyDescent="0.25">
      <c r="L73" s="95"/>
    </row>
    <row r="74" spans="12:12" x14ac:dyDescent="0.25">
      <c r="L74" s="95"/>
    </row>
    <row r="75" spans="12:12" x14ac:dyDescent="0.25">
      <c r="L75" s="95"/>
    </row>
    <row r="76" spans="12:12" x14ac:dyDescent="0.25">
      <c r="L76" s="95"/>
    </row>
    <row r="77" spans="12:12" x14ac:dyDescent="0.25">
      <c r="L77" s="95"/>
    </row>
    <row r="78" spans="12:12" x14ac:dyDescent="0.25">
      <c r="L78" s="95"/>
    </row>
    <row r="79" spans="12:12" x14ac:dyDescent="0.25">
      <c r="L79" s="95"/>
    </row>
    <row r="80" spans="12:12" x14ac:dyDescent="0.25">
      <c r="L80" s="95"/>
    </row>
    <row r="81" spans="12:12" x14ac:dyDescent="0.25">
      <c r="L81" s="95"/>
    </row>
    <row r="82" spans="12:12" x14ac:dyDescent="0.25">
      <c r="L82" s="95"/>
    </row>
    <row r="83" spans="12:12" x14ac:dyDescent="0.25">
      <c r="L83" s="95"/>
    </row>
    <row r="84" spans="12:12" x14ac:dyDescent="0.25">
      <c r="L84" s="95"/>
    </row>
    <row r="85" spans="12:12" x14ac:dyDescent="0.25">
      <c r="L85" s="95"/>
    </row>
    <row r="86" spans="12:12" x14ac:dyDescent="0.25">
      <c r="L86" s="95"/>
    </row>
  </sheetData>
  <mergeCells count="13">
    <mergeCell ref="B9:B12"/>
    <mergeCell ref="C9:C12"/>
    <mergeCell ref="D9:D12"/>
    <mergeCell ref="C2:D2"/>
    <mergeCell ref="B3:B8"/>
    <mergeCell ref="C3:C8"/>
    <mergeCell ref="D3:D8"/>
    <mergeCell ref="D15:D16"/>
    <mergeCell ref="C15:C16"/>
    <mergeCell ref="B15:B16"/>
    <mergeCell ref="B13:B14"/>
    <mergeCell ref="D13:D14"/>
    <mergeCell ref="C13:C14"/>
  </mergeCells>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L31"/>
  <sheetViews>
    <sheetView zoomScaleNormal="100" workbookViewId="0">
      <selection activeCell="L17" sqref="L17"/>
    </sheetView>
  </sheetViews>
  <sheetFormatPr defaultColWidth="9.140625" defaultRowHeight="15" x14ac:dyDescent="0.25"/>
  <cols>
    <col min="1" max="1" width="2.42578125" style="108" customWidth="1"/>
    <col min="2" max="2" width="11" style="108" bestFit="1" customWidth="1"/>
    <col min="3" max="3" width="17.42578125" style="108" bestFit="1" customWidth="1"/>
    <col min="4" max="4" width="58" style="107" bestFit="1" customWidth="1"/>
    <col min="5" max="5" width="3.5703125" style="107" customWidth="1"/>
    <col min="6" max="6" width="48" style="145" bestFit="1" customWidth="1"/>
    <col min="7" max="7" width="8" style="108" bestFit="1" customWidth="1"/>
    <col min="8" max="8" width="12.42578125" style="108" bestFit="1" customWidth="1"/>
    <col min="9" max="9" width="9" style="108" bestFit="1" customWidth="1"/>
    <col min="10" max="10" width="11.140625" style="108" customWidth="1"/>
    <col min="11" max="16384" width="9.140625" style="108"/>
  </cols>
  <sheetData>
    <row r="2" spans="2:12" x14ac:dyDescent="0.25">
      <c r="B2" s="1262" t="s">
        <v>802</v>
      </c>
      <c r="C2" s="1462" t="s">
        <v>803</v>
      </c>
      <c r="D2" s="1463"/>
      <c r="E2" s="1464"/>
      <c r="F2" s="525" t="s">
        <v>863</v>
      </c>
      <c r="G2" s="1262" t="s">
        <v>805</v>
      </c>
      <c r="H2" s="1262" t="s">
        <v>806</v>
      </c>
      <c r="I2" s="1262" t="s">
        <v>1</v>
      </c>
    </row>
    <row r="3" spans="2:12" x14ac:dyDescent="0.25">
      <c r="B3" s="1469"/>
      <c r="C3" s="1510" t="s">
        <v>435</v>
      </c>
      <c r="D3" s="1507" t="s">
        <v>811</v>
      </c>
      <c r="E3" s="1284"/>
      <c r="F3" s="522" t="s">
        <v>864</v>
      </c>
      <c r="G3" s="530" t="s">
        <v>805</v>
      </c>
      <c r="H3" s="530"/>
      <c r="I3" s="527" t="s">
        <v>6</v>
      </c>
    </row>
    <row r="4" spans="2:12" ht="15" customHeight="1" x14ac:dyDescent="0.25">
      <c r="B4" s="1470"/>
      <c r="C4" s="1503"/>
      <c r="D4" s="1508"/>
      <c r="E4" s="1285"/>
      <c r="F4" s="523" t="s">
        <v>865</v>
      </c>
      <c r="G4" s="531"/>
      <c r="H4" s="531"/>
      <c r="I4" s="526" t="s">
        <v>6</v>
      </c>
    </row>
    <row r="5" spans="2:12" x14ac:dyDescent="0.25">
      <c r="B5" s="1470"/>
      <c r="C5" s="1502"/>
      <c r="D5" s="1509"/>
      <c r="E5" s="1285"/>
      <c r="F5" s="523" t="s">
        <v>866</v>
      </c>
      <c r="G5" s="531"/>
      <c r="H5" s="531" t="s">
        <v>842</v>
      </c>
      <c r="I5" s="526" t="s">
        <v>6</v>
      </c>
    </row>
    <row r="6" spans="2:12" ht="15" customHeight="1" x14ac:dyDescent="0.25">
      <c r="B6" s="1470"/>
      <c r="C6" s="1503" t="s">
        <v>501</v>
      </c>
      <c r="D6" s="1508" t="s">
        <v>867</v>
      </c>
      <c r="E6" s="1285"/>
      <c r="F6" s="523" t="s">
        <v>868</v>
      </c>
      <c r="G6" s="531"/>
      <c r="H6" s="531" t="s">
        <v>842</v>
      </c>
      <c r="I6" s="526" t="s">
        <v>6</v>
      </c>
    </row>
    <row r="7" spans="2:12" ht="15.75" thickBot="1" x14ac:dyDescent="0.3">
      <c r="B7" s="1461"/>
      <c r="C7" s="1505"/>
      <c r="D7" s="1511"/>
      <c r="E7" s="1287"/>
      <c r="F7" s="547" t="s">
        <v>869</v>
      </c>
      <c r="G7" s="532"/>
      <c r="H7" s="532"/>
      <c r="I7" s="528" t="s">
        <v>6</v>
      </c>
    </row>
    <row r="8" spans="2:12" ht="15.75" thickTop="1" x14ac:dyDescent="0.25">
      <c r="B8" s="1447"/>
      <c r="C8" s="1501" t="s">
        <v>435</v>
      </c>
      <c r="D8" s="1499" t="s">
        <v>811</v>
      </c>
      <c r="E8" s="1284"/>
      <c r="F8" s="522" t="s">
        <v>870</v>
      </c>
      <c r="G8" s="530" t="s">
        <v>805</v>
      </c>
      <c r="H8" s="530"/>
      <c r="I8" s="527" t="s">
        <v>6</v>
      </c>
    </row>
    <row r="9" spans="2:12" x14ac:dyDescent="0.25">
      <c r="B9" s="1447"/>
      <c r="C9" s="1503"/>
      <c r="D9" s="1504"/>
      <c r="E9" s="1285"/>
      <c r="F9" s="523" t="s">
        <v>871</v>
      </c>
      <c r="G9" s="531"/>
      <c r="H9" s="531"/>
      <c r="I9" s="526" t="s">
        <v>6</v>
      </c>
    </row>
    <row r="10" spans="2:12" ht="15" customHeight="1" x14ac:dyDescent="0.25">
      <c r="B10" s="1447"/>
      <c r="C10" s="1502"/>
      <c r="D10" s="1500"/>
      <c r="E10" s="1285"/>
      <c r="F10" s="523" t="s">
        <v>872</v>
      </c>
      <c r="G10" s="531"/>
      <c r="H10" s="531"/>
      <c r="I10" s="526" t="s">
        <v>6</v>
      </c>
    </row>
    <row r="11" spans="2:12" ht="15" customHeight="1" x14ac:dyDescent="0.25">
      <c r="B11" s="1447"/>
      <c r="C11" s="1503" t="s">
        <v>501</v>
      </c>
      <c r="D11" s="1504" t="s">
        <v>873</v>
      </c>
      <c r="E11" s="1285"/>
      <c r="F11" s="523" t="s">
        <v>874</v>
      </c>
      <c r="G11" s="531"/>
      <c r="H11" s="531"/>
      <c r="I11" s="526" t="s">
        <v>6</v>
      </c>
    </row>
    <row r="12" spans="2:12" ht="15" customHeight="1" x14ac:dyDescent="0.25">
      <c r="B12" s="1447"/>
      <c r="C12" s="1503"/>
      <c r="D12" s="1504"/>
      <c r="E12" s="1285"/>
      <c r="F12" s="523" t="s">
        <v>875</v>
      </c>
      <c r="G12" s="1268"/>
      <c r="H12" s="531" t="s">
        <v>842</v>
      </c>
      <c r="I12" s="1263" t="s">
        <v>6</v>
      </c>
      <c r="J12" s="728"/>
      <c r="K12" s="506"/>
      <c r="L12" s="193"/>
    </row>
    <row r="13" spans="2:12" ht="15" customHeight="1" thickBot="1" x14ac:dyDescent="0.3">
      <c r="B13" s="1447"/>
      <c r="C13" s="1505"/>
      <c r="D13" s="1506"/>
      <c r="E13" s="1285"/>
      <c r="F13" s="523" t="s">
        <v>876</v>
      </c>
      <c r="G13" s="1268"/>
      <c r="H13" s="531" t="s">
        <v>842</v>
      </c>
      <c r="I13" s="1263" t="s">
        <v>6</v>
      </c>
    </row>
    <row r="14" spans="2:12" ht="15.75" thickTop="1" x14ac:dyDescent="0.25">
      <c r="B14" s="1471"/>
      <c r="C14" s="1501" t="s">
        <v>501</v>
      </c>
      <c r="D14" s="1499" t="s">
        <v>857</v>
      </c>
      <c r="E14" s="1289"/>
      <c r="F14" s="524" t="s">
        <v>864</v>
      </c>
      <c r="G14" s="534" t="s">
        <v>805</v>
      </c>
      <c r="H14" s="534"/>
      <c r="I14" s="535" t="s">
        <v>6</v>
      </c>
    </row>
    <row r="15" spans="2:12" ht="15.75" thickBot="1" x14ac:dyDescent="0.3">
      <c r="B15" s="1461"/>
      <c r="C15" s="1505"/>
      <c r="D15" s="1506"/>
      <c r="E15" s="1287"/>
      <c r="F15" s="547" t="s">
        <v>866</v>
      </c>
      <c r="G15" s="532"/>
      <c r="H15" s="532"/>
      <c r="I15" s="528" t="s">
        <v>6</v>
      </c>
    </row>
    <row r="16" spans="2:12" ht="15.75" customHeight="1" thickTop="1" x14ac:dyDescent="0.25">
      <c r="B16" s="1470"/>
      <c r="C16" s="1501" t="s">
        <v>435</v>
      </c>
      <c r="D16" s="1499" t="s">
        <v>877</v>
      </c>
      <c r="E16" s="1285"/>
      <c r="F16" s="529" t="s">
        <v>864</v>
      </c>
      <c r="G16" s="1267" t="s">
        <v>805</v>
      </c>
      <c r="H16" s="1267"/>
      <c r="I16" s="1265" t="s">
        <v>6</v>
      </c>
    </row>
    <row r="17" spans="2:12" x14ac:dyDescent="0.25">
      <c r="B17" s="1470"/>
      <c r="C17" s="1502"/>
      <c r="D17" s="1500"/>
      <c r="E17" s="1285"/>
      <c r="F17" s="523" t="s">
        <v>865</v>
      </c>
      <c r="G17" s="531"/>
      <c r="H17" s="531" t="s">
        <v>842</v>
      </c>
      <c r="I17" s="526" t="s">
        <v>6</v>
      </c>
    </row>
    <row r="18" spans="2:12" ht="15.75" thickBot="1" x14ac:dyDescent="0.3">
      <c r="B18" s="1461"/>
      <c r="C18" s="1280" t="s">
        <v>501</v>
      </c>
      <c r="D18" s="1281" t="s">
        <v>867</v>
      </c>
      <c r="E18" s="1287"/>
      <c r="F18" s="547" t="s">
        <v>869</v>
      </c>
      <c r="G18" s="532"/>
      <c r="H18" s="532"/>
      <c r="I18" s="528" t="s">
        <v>6</v>
      </c>
    </row>
    <row r="19" spans="2:12" ht="15.75" thickTop="1" x14ac:dyDescent="0.25">
      <c r="B19" s="1447"/>
      <c r="C19" s="1501" t="s">
        <v>435</v>
      </c>
      <c r="D19" s="1499" t="s">
        <v>877</v>
      </c>
      <c r="E19" s="1284"/>
      <c r="F19" s="522" t="s">
        <v>870</v>
      </c>
      <c r="G19" s="530" t="s">
        <v>805</v>
      </c>
      <c r="H19" s="530"/>
      <c r="I19" s="527" t="s">
        <v>6</v>
      </c>
    </row>
    <row r="20" spans="2:12" x14ac:dyDescent="0.25">
      <c r="B20" s="1447"/>
      <c r="C20" s="1503"/>
      <c r="D20" s="1504"/>
      <c r="E20" s="1285"/>
      <c r="F20" s="523" t="s">
        <v>871</v>
      </c>
      <c r="G20" s="531"/>
      <c r="H20" s="531" t="s">
        <v>842</v>
      </c>
      <c r="I20" s="526" t="s">
        <v>6</v>
      </c>
    </row>
    <row r="21" spans="2:12" ht="15" customHeight="1" x14ac:dyDescent="0.25">
      <c r="B21" s="1447"/>
      <c r="C21" s="1502"/>
      <c r="D21" s="1500"/>
      <c r="E21" s="1285"/>
      <c r="F21" s="523" t="s">
        <v>872</v>
      </c>
      <c r="G21" s="531"/>
      <c r="H21" s="531"/>
      <c r="I21" s="526" t="s">
        <v>6</v>
      </c>
    </row>
    <row r="22" spans="2:12" ht="15" customHeight="1" x14ac:dyDescent="0.25">
      <c r="B22" s="1447"/>
      <c r="C22" s="1503" t="s">
        <v>501</v>
      </c>
      <c r="D22" s="1504" t="s">
        <v>873</v>
      </c>
      <c r="E22" s="1285"/>
      <c r="F22" s="523" t="s">
        <v>874</v>
      </c>
      <c r="G22" s="531"/>
      <c r="H22" s="531"/>
      <c r="I22" s="526" t="s">
        <v>6</v>
      </c>
    </row>
    <row r="23" spans="2:12" ht="15" customHeight="1" x14ac:dyDescent="0.25">
      <c r="B23" s="1447"/>
      <c r="C23" s="1503"/>
      <c r="D23" s="1504"/>
      <c r="E23" s="1285"/>
      <c r="F23" s="523" t="s">
        <v>875</v>
      </c>
      <c r="G23" s="1268"/>
      <c r="H23" s="531" t="s">
        <v>842</v>
      </c>
      <c r="I23" s="1263" t="s">
        <v>6</v>
      </c>
      <c r="J23" s="728"/>
      <c r="K23" s="506"/>
      <c r="L23" s="193"/>
    </row>
    <row r="24" spans="2:12" ht="15" customHeight="1" thickBot="1" x14ac:dyDescent="0.3">
      <c r="B24" s="1447"/>
      <c r="C24" s="1505"/>
      <c r="D24" s="1506"/>
      <c r="E24" s="1285"/>
      <c r="F24" s="523" t="s">
        <v>876</v>
      </c>
      <c r="G24" s="1268"/>
      <c r="H24" s="531" t="s">
        <v>842</v>
      </c>
      <c r="I24" s="1263" t="s">
        <v>6</v>
      </c>
    </row>
    <row r="25" spans="2:12" ht="16.5" thickTop="1" thickBot="1" x14ac:dyDescent="0.3">
      <c r="B25" s="494"/>
      <c r="C25" s="1230" t="s">
        <v>435</v>
      </c>
      <c r="D25" s="764" t="s">
        <v>463</v>
      </c>
      <c r="E25" s="1256"/>
      <c r="F25" s="1231" t="s">
        <v>864</v>
      </c>
      <c r="G25" s="1232" t="s">
        <v>805</v>
      </c>
      <c r="H25" s="1232"/>
      <c r="I25" s="1233" t="s">
        <v>6</v>
      </c>
    </row>
    <row r="26" spans="2:12" ht="15.75" thickTop="1" x14ac:dyDescent="0.25">
      <c r="F26" s="493"/>
    </row>
    <row r="30" spans="2:12" x14ac:dyDescent="0.25">
      <c r="B30" s="729"/>
      <c r="C30" s="406"/>
      <c r="F30" s="493"/>
    </row>
    <row r="31" spans="2:12" x14ac:dyDescent="0.25">
      <c r="B31" s="729"/>
      <c r="C31" s="506"/>
      <c r="F31" s="493"/>
    </row>
  </sheetData>
  <mergeCells count="22">
    <mergeCell ref="C2:E2"/>
    <mergeCell ref="B3:B7"/>
    <mergeCell ref="B8:B13"/>
    <mergeCell ref="D3:D5"/>
    <mergeCell ref="D11:D13"/>
    <mergeCell ref="C11:C13"/>
    <mergeCell ref="C3:C5"/>
    <mergeCell ref="D6:D7"/>
    <mergeCell ref="B14:B15"/>
    <mergeCell ref="C14:C15"/>
    <mergeCell ref="D14:D15"/>
    <mergeCell ref="C6:C7"/>
    <mergeCell ref="D8:D10"/>
    <mergeCell ref="C8:C10"/>
    <mergeCell ref="D16:D17"/>
    <mergeCell ref="C16:C17"/>
    <mergeCell ref="B19:B24"/>
    <mergeCell ref="C19:C21"/>
    <mergeCell ref="D19:D21"/>
    <mergeCell ref="C22:C24"/>
    <mergeCell ref="D22:D24"/>
    <mergeCell ref="B16:B18"/>
  </mergeCells>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I72"/>
  <sheetViews>
    <sheetView zoomScaleNormal="100" workbookViewId="0">
      <pane xSplit="1" ySplit="2" topLeftCell="B51" activePane="bottomRight" state="frozen"/>
      <selection pane="topRight" activeCell="B1" sqref="B1"/>
      <selection pane="bottomLeft" activeCell="A3" sqref="A3"/>
      <selection pane="bottomRight" activeCell="N63" sqref="N63"/>
    </sheetView>
  </sheetViews>
  <sheetFormatPr defaultColWidth="9.140625" defaultRowHeight="15" x14ac:dyDescent="0.25"/>
  <cols>
    <col min="1" max="1" width="2.42578125" style="108" customWidth="1"/>
    <col min="2" max="2" width="11" style="108" bestFit="1" customWidth="1"/>
    <col min="3" max="3" width="17.42578125" style="108" bestFit="1" customWidth="1"/>
    <col min="4" max="4" width="61.42578125" style="108" customWidth="1"/>
    <col min="5" max="5" width="3.5703125" style="108" customWidth="1"/>
    <col min="6" max="6" width="29" style="107" bestFit="1" customWidth="1"/>
    <col min="7" max="7" width="11.5703125" style="107" customWidth="1"/>
    <col min="8" max="8" width="12.42578125" style="107" bestFit="1" customWidth="1"/>
    <col min="9" max="9" width="9" style="107" bestFit="1" customWidth="1"/>
    <col min="10" max="16384" width="9.140625" style="108"/>
  </cols>
  <sheetData>
    <row r="2" spans="2:9" x14ac:dyDescent="0.25">
      <c r="B2" s="1339" t="s">
        <v>802</v>
      </c>
      <c r="C2" s="1462" t="s">
        <v>803</v>
      </c>
      <c r="D2" s="1463"/>
      <c r="E2" s="1464"/>
      <c r="F2" s="525" t="s">
        <v>514</v>
      </c>
      <c r="G2" s="1339" t="s">
        <v>805</v>
      </c>
      <c r="H2" s="1339" t="s">
        <v>806</v>
      </c>
      <c r="I2" s="1339" t="s">
        <v>1</v>
      </c>
    </row>
    <row r="3" spans="2:9" x14ac:dyDescent="0.25">
      <c r="B3" s="1441"/>
      <c r="C3" s="1448" t="s">
        <v>435</v>
      </c>
      <c r="D3" s="1508" t="s">
        <v>811</v>
      </c>
      <c r="E3" s="1285"/>
      <c r="F3" s="522" t="s">
        <v>878</v>
      </c>
      <c r="G3" s="530"/>
      <c r="H3" s="530"/>
      <c r="I3" s="527" t="s">
        <v>6</v>
      </c>
    </row>
    <row r="4" spans="2:9" x14ac:dyDescent="0.25">
      <c r="B4" s="1447"/>
      <c r="C4" s="1448"/>
      <c r="D4" s="1508"/>
      <c r="E4" s="1285"/>
      <c r="F4" s="523" t="s">
        <v>879</v>
      </c>
      <c r="G4" s="531"/>
      <c r="H4" s="531"/>
      <c r="I4" s="526" t="s">
        <v>6</v>
      </c>
    </row>
    <row r="5" spans="2:9" x14ac:dyDescent="0.25">
      <c r="B5" s="1447"/>
      <c r="C5" s="1512"/>
      <c r="D5" s="1509"/>
      <c r="E5" s="1285"/>
      <c r="F5" s="523" t="s">
        <v>880</v>
      </c>
      <c r="G5" s="531"/>
      <c r="H5" s="531"/>
      <c r="I5" s="526" t="s">
        <v>6</v>
      </c>
    </row>
    <row r="6" spans="2:9" x14ac:dyDescent="0.25">
      <c r="B6" s="1447"/>
      <c r="C6" s="1518" t="s">
        <v>501</v>
      </c>
      <c r="D6" s="1508" t="s">
        <v>867</v>
      </c>
      <c r="E6" s="1285"/>
      <c r="F6" s="523" t="s">
        <v>881</v>
      </c>
      <c r="G6" s="531"/>
      <c r="H6" s="531"/>
      <c r="I6" s="526" t="s">
        <v>6</v>
      </c>
    </row>
    <row r="7" spans="2:9" x14ac:dyDescent="0.25">
      <c r="B7" s="1447"/>
      <c r="C7" s="1521"/>
      <c r="D7" s="1509"/>
      <c r="E7" s="1285"/>
      <c r="F7" s="523" t="s">
        <v>882</v>
      </c>
      <c r="G7" s="701"/>
      <c r="H7" s="531"/>
      <c r="I7" s="526" t="s">
        <v>6</v>
      </c>
    </row>
    <row r="8" spans="2:9" x14ac:dyDescent="0.25">
      <c r="B8" s="1447"/>
      <c r="C8" s="1518" t="s">
        <v>863</v>
      </c>
      <c r="D8" s="1508" t="s">
        <v>830</v>
      </c>
      <c r="E8" s="1285"/>
      <c r="F8" s="523" t="s">
        <v>883</v>
      </c>
      <c r="G8" s="531"/>
      <c r="H8" s="531"/>
      <c r="I8" s="526" t="s">
        <v>6</v>
      </c>
    </row>
    <row r="9" spans="2:9" ht="15.75" thickBot="1" x14ac:dyDescent="0.3">
      <c r="B9" s="1455"/>
      <c r="C9" s="1519"/>
      <c r="D9" s="1511"/>
      <c r="E9" s="1275"/>
      <c r="F9" s="1250" t="s">
        <v>884</v>
      </c>
      <c r="G9" s="532"/>
      <c r="H9" s="532"/>
      <c r="I9" s="528" t="s">
        <v>6</v>
      </c>
    </row>
    <row r="10" spans="2:9" ht="15.75" thickTop="1" x14ac:dyDescent="0.25">
      <c r="B10" s="1451"/>
      <c r="C10" s="1452" t="s">
        <v>435</v>
      </c>
      <c r="D10" s="1513" t="s">
        <v>811</v>
      </c>
      <c r="E10" s="1289"/>
      <c r="F10" s="524" t="s">
        <v>878</v>
      </c>
      <c r="G10" s="534"/>
      <c r="H10" s="534"/>
      <c r="I10" s="535" t="s">
        <v>6</v>
      </c>
    </row>
    <row r="11" spans="2:9" x14ac:dyDescent="0.25">
      <c r="B11" s="1447"/>
      <c r="C11" s="1512"/>
      <c r="D11" s="1509"/>
      <c r="E11" s="1285"/>
      <c r="F11" s="523" t="s">
        <v>879</v>
      </c>
      <c r="G11" s="531"/>
      <c r="H11" s="531"/>
      <c r="I11" s="526" t="s">
        <v>6</v>
      </c>
    </row>
    <row r="12" spans="2:9" x14ac:dyDescent="0.25">
      <c r="B12" s="1447"/>
      <c r="C12" s="1518" t="s">
        <v>501</v>
      </c>
      <c r="D12" s="1508" t="s">
        <v>867</v>
      </c>
      <c r="E12" s="1285"/>
      <c r="F12" s="523" t="s">
        <v>880</v>
      </c>
      <c r="G12" s="531"/>
      <c r="H12" s="531"/>
      <c r="I12" s="526" t="s">
        <v>6</v>
      </c>
    </row>
    <row r="13" spans="2:9" x14ac:dyDescent="0.25">
      <c r="B13" s="1447"/>
      <c r="C13" s="1521"/>
      <c r="D13" s="1509"/>
      <c r="E13" s="1285"/>
      <c r="F13" s="523" t="s">
        <v>881</v>
      </c>
      <c r="G13" s="531"/>
      <c r="H13" s="531"/>
      <c r="I13" s="526" t="s">
        <v>6</v>
      </c>
    </row>
    <row r="14" spans="2:9" x14ac:dyDescent="0.25">
      <c r="B14" s="1447"/>
      <c r="C14" s="1518" t="s">
        <v>863</v>
      </c>
      <c r="D14" s="1508" t="s">
        <v>822</v>
      </c>
      <c r="E14" s="1285"/>
      <c r="F14" s="523" t="s">
        <v>882</v>
      </c>
      <c r="G14" s="701"/>
      <c r="H14" s="531"/>
      <c r="I14" s="526" t="s">
        <v>6</v>
      </c>
    </row>
    <row r="15" spans="2:9" ht="15.75" thickBot="1" x14ac:dyDescent="0.3">
      <c r="B15" s="1455"/>
      <c r="C15" s="1519"/>
      <c r="D15" s="1511"/>
      <c r="E15" s="1287"/>
      <c r="F15" s="547" t="s">
        <v>883</v>
      </c>
      <c r="G15" s="532"/>
      <c r="H15" s="532"/>
      <c r="I15" s="528" t="s">
        <v>6</v>
      </c>
    </row>
    <row r="16" spans="2:9" ht="15.75" thickTop="1" x14ac:dyDescent="0.25">
      <c r="B16" s="1447"/>
      <c r="C16" s="1452" t="s">
        <v>435</v>
      </c>
      <c r="D16" s="1520" t="s">
        <v>811</v>
      </c>
      <c r="E16" s="1290"/>
      <c r="F16" s="529" t="s">
        <v>885</v>
      </c>
      <c r="G16" s="1267"/>
      <c r="H16" s="1267"/>
      <c r="I16" s="1265" t="s">
        <v>6</v>
      </c>
    </row>
    <row r="17" spans="2:9" x14ac:dyDescent="0.25">
      <c r="B17" s="1447"/>
      <c r="C17" s="1448"/>
      <c r="D17" s="1514"/>
      <c r="E17" s="1290"/>
      <c r="F17" s="523" t="s">
        <v>886</v>
      </c>
      <c r="G17" s="531"/>
      <c r="H17" s="531"/>
      <c r="I17" s="526" t="s">
        <v>6</v>
      </c>
    </row>
    <row r="18" spans="2:9" x14ac:dyDescent="0.25">
      <c r="B18" s="1447"/>
      <c r="C18" s="1512"/>
      <c r="D18" s="1515"/>
      <c r="E18" s="1290"/>
      <c r="F18" s="523" t="s">
        <v>887</v>
      </c>
      <c r="G18" s="531"/>
      <c r="H18" s="531"/>
      <c r="I18" s="526" t="s">
        <v>6</v>
      </c>
    </row>
    <row r="19" spans="2:9" x14ac:dyDescent="0.25">
      <c r="B19" s="1447"/>
      <c r="C19" s="1518" t="s">
        <v>501</v>
      </c>
      <c r="D19" s="1508" t="s">
        <v>873</v>
      </c>
      <c r="E19" s="1290"/>
      <c r="F19" s="523" t="s">
        <v>888</v>
      </c>
      <c r="G19" s="531"/>
      <c r="H19" s="531"/>
      <c r="I19" s="526" t="s">
        <v>6</v>
      </c>
    </row>
    <row r="20" spans="2:9" x14ac:dyDescent="0.25">
      <c r="B20" s="1447"/>
      <c r="C20" s="1518"/>
      <c r="D20" s="1508"/>
      <c r="E20" s="1285"/>
      <c r="F20" s="523" t="s">
        <v>889</v>
      </c>
      <c r="G20" s="531"/>
      <c r="H20" s="531"/>
      <c r="I20" s="526" t="s">
        <v>6</v>
      </c>
    </row>
    <row r="21" spans="2:9" x14ac:dyDescent="0.25">
      <c r="B21" s="1447"/>
      <c r="C21" s="1521"/>
      <c r="D21" s="1509"/>
      <c r="E21" s="1285"/>
      <c r="F21" s="523" t="s">
        <v>890</v>
      </c>
      <c r="G21" s="531"/>
      <c r="H21" s="531"/>
      <c r="I21" s="526" t="s">
        <v>6</v>
      </c>
    </row>
    <row r="22" spans="2:9" x14ac:dyDescent="0.25">
      <c r="B22" s="1447"/>
      <c r="C22" s="1518" t="s">
        <v>863</v>
      </c>
      <c r="D22" s="1508" t="s">
        <v>845</v>
      </c>
      <c r="E22" s="1285"/>
      <c r="F22" s="523" t="s">
        <v>891</v>
      </c>
      <c r="G22" s="531"/>
      <c r="H22" s="531"/>
      <c r="I22" s="526" t="s">
        <v>6</v>
      </c>
    </row>
    <row r="23" spans="2:9" ht="15.75" thickBot="1" x14ac:dyDescent="0.3">
      <c r="B23" s="1455"/>
      <c r="C23" s="1519"/>
      <c r="D23" s="1511"/>
      <c r="E23" s="1287"/>
      <c r="F23" s="520" t="s">
        <v>892</v>
      </c>
      <c r="G23" s="532"/>
      <c r="H23" s="532"/>
      <c r="I23" s="528" t="s">
        <v>6</v>
      </c>
    </row>
    <row r="24" spans="2:9" ht="15.75" thickTop="1" x14ac:dyDescent="0.25">
      <c r="B24" s="1451"/>
      <c r="C24" s="1518" t="s">
        <v>435</v>
      </c>
      <c r="D24" s="1520" t="s">
        <v>811</v>
      </c>
      <c r="E24" s="1295"/>
      <c r="F24" s="521" t="s">
        <v>888</v>
      </c>
      <c r="G24" s="534"/>
      <c r="H24" s="534" t="s">
        <v>842</v>
      </c>
      <c r="I24" s="535" t="s">
        <v>6</v>
      </c>
    </row>
    <row r="25" spans="2:9" x14ac:dyDescent="0.25">
      <c r="B25" s="1447"/>
      <c r="C25" s="1521"/>
      <c r="D25" s="1515"/>
      <c r="E25" s="1290"/>
      <c r="F25" s="533" t="s">
        <v>889</v>
      </c>
      <c r="G25" s="531"/>
      <c r="H25" s="531" t="s">
        <v>842</v>
      </c>
      <c r="I25" s="526" t="s">
        <v>6</v>
      </c>
    </row>
    <row r="26" spans="2:9" x14ac:dyDescent="0.25">
      <c r="B26" s="1447"/>
      <c r="C26" s="1518" t="s">
        <v>501</v>
      </c>
      <c r="D26" s="1509" t="s">
        <v>873</v>
      </c>
      <c r="E26" s="1290"/>
      <c r="F26" s="533" t="s">
        <v>890</v>
      </c>
      <c r="G26" s="531"/>
      <c r="H26" s="531"/>
      <c r="I26" s="526" t="s">
        <v>6</v>
      </c>
    </row>
    <row r="27" spans="2:9" x14ac:dyDescent="0.25">
      <c r="B27" s="1447"/>
      <c r="C27" s="1521"/>
      <c r="D27" s="1509"/>
      <c r="E27" s="1290"/>
      <c r="F27" s="533" t="s">
        <v>891</v>
      </c>
      <c r="G27" s="531"/>
      <c r="H27" s="531"/>
      <c r="I27" s="526" t="s">
        <v>6</v>
      </c>
    </row>
    <row r="28" spans="2:9" ht="15.75" thickBot="1" x14ac:dyDescent="0.3">
      <c r="B28" s="1455"/>
      <c r="C28" s="757" t="s">
        <v>863</v>
      </c>
      <c r="D28" s="1282" t="s">
        <v>893</v>
      </c>
      <c r="E28" s="762"/>
      <c r="F28" s="1250" t="s">
        <v>892</v>
      </c>
      <c r="G28" s="532"/>
      <c r="H28" s="532" t="s">
        <v>842</v>
      </c>
      <c r="I28" s="528" t="s">
        <v>6</v>
      </c>
    </row>
    <row r="29" spans="2:9" ht="15.75" thickTop="1" x14ac:dyDescent="0.25">
      <c r="B29" s="1447"/>
      <c r="C29" s="1452" t="s">
        <v>435</v>
      </c>
      <c r="D29" s="1520" t="s">
        <v>811</v>
      </c>
      <c r="E29" s="1290"/>
      <c r="F29" s="529" t="s">
        <v>894</v>
      </c>
      <c r="G29" s="1267"/>
      <c r="H29" s="1267"/>
      <c r="I29" s="1265" t="s">
        <v>6</v>
      </c>
    </row>
    <row r="30" spans="2:9" x14ac:dyDescent="0.25">
      <c r="B30" s="1447"/>
      <c r="C30" s="1448"/>
      <c r="D30" s="1514"/>
      <c r="E30" s="1290"/>
      <c r="F30" s="523" t="s">
        <v>895</v>
      </c>
      <c r="G30" s="531"/>
      <c r="H30" s="531"/>
      <c r="I30" s="526" t="s">
        <v>6</v>
      </c>
    </row>
    <row r="31" spans="2:9" x14ac:dyDescent="0.25">
      <c r="B31" s="1447"/>
      <c r="C31" s="1448"/>
      <c r="D31" s="1514"/>
      <c r="E31" s="1290"/>
      <c r="F31" s="523" t="s">
        <v>896</v>
      </c>
      <c r="G31" s="531"/>
      <c r="H31" s="531"/>
      <c r="I31" s="526" t="s">
        <v>6</v>
      </c>
    </row>
    <row r="32" spans="2:9" x14ac:dyDescent="0.25">
      <c r="B32" s="1447"/>
      <c r="C32" s="1512"/>
      <c r="D32" s="1515"/>
      <c r="E32" s="1290"/>
      <c r="F32" s="523" t="s">
        <v>897</v>
      </c>
      <c r="G32" s="531"/>
      <c r="H32" s="531"/>
      <c r="I32" s="526" t="s">
        <v>6</v>
      </c>
    </row>
    <row r="33" spans="2:9" x14ac:dyDescent="0.25">
      <c r="B33" s="1447"/>
      <c r="C33" s="1518" t="s">
        <v>501</v>
      </c>
      <c r="D33" s="1508" t="s">
        <v>857</v>
      </c>
      <c r="E33" s="1285"/>
      <c r="F33" s="523" t="s">
        <v>898</v>
      </c>
      <c r="G33" s="531"/>
      <c r="H33" s="531"/>
      <c r="I33" s="526" t="s">
        <v>6</v>
      </c>
    </row>
    <row r="34" spans="2:9" x14ac:dyDescent="0.25">
      <c r="B34" s="1447"/>
      <c r="C34" s="1518"/>
      <c r="D34" s="1508"/>
      <c r="E34" s="1285"/>
      <c r="F34" s="523" t="s">
        <v>899</v>
      </c>
      <c r="G34" s="531"/>
      <c r="H34" s="531"/>
      <c r="I34" s="526" t="s">
        <v>6</v>
      </c>
    </row>
    <row r="35" spans="2:9" x14ac:dyDescent="0.25">
      <c r="B35" s="1447"/>
      <c r="C35" s="1518"/>
      <c r="D35" s="1508"/>
      <c r="E35" s="1285"/>
      <c r="F35" s="523" t="s">
        <v>900</v>
      </c>
      <c r="G35" s="531"/>
      <c r="H35" s="531"/>
      <c r="I35" s="526" t="s">
        <v>6</v>
      </c>
    </row>
    <row r="36" spans="2:9" ht="15.75" thickBot="1" x14ac:dyDescent="0.3">
      <c r="B36" s="1455"/>
      <c r="C36" s="1519"/>
      <c r="D36" s="1511"/>
      <c r="E36" s="1287"/>
      <c r="F36" s="1250" t="s">
        <v>901</v>
      </c>
      <c r="G36" s="532"/>
      <c r="H36" s="532"/>
      <c r="I36" s="528" t="s">
        <v>6</v>
      </c>
    </row>
    <row r="37" spans="2:9" ht="15.75" thickTop="1" x14ac:dyDescent="0.25">
      <c r="B37" s="1451"/>
      <c r="C37" s="1448" t="s">
        <v>816</v>
      </c>
      <c r="D37" s="1508" t="s">
        <v>832</v>
      </c>
      <c r="E37" s="1289"/>
      <c r="F37" s="524" t="s">
        <v>902</v>
      </c>
      <c r="G37" s="534"/>
      <c r="H37" s="534"/>
      <c r="I37" s="535" t="s">
        <v>6</v>
      </c>
    </row>
    <row r="38" spans="2:9" x14ac:dyDescent="0.25">
      <c r="B38" s="1447"/>
      <c r="C38" s="1512"/>
      <c r="D38" s="1509"/>
      <c r="E38" s="1285"/>
      <c r="F38" s="523" t="s">
        <v>882</v>
      </c>
      <c r="G38" s="531"/>
      <c r="H38" s="531"/>
      <c r="I38" s="526" t="s">
        <v>6</v>
      </c>
    </row>
    <row r="39" spans="2:9" x14ac:dyDescent="0.25">
      <c r="B39" s="1447"/>
      <c r="C39" s="1518" t="s">
        <v>501</v>
      </c>
      <c r="D39" s="1508" t="s">
        <v>867</v>
      </c>
      <c r="E39" s="1285"/>
      <c r="F39" s="523" t="s">
        <v>883</v>
      </c>
      <c r="G39" s="531"/>
      <c r="H39" s="531"/>
      <c r="I39" s="526" t="s">
        <v>6</v>
      </c>
    </row>
    <row r="40" spans="2:9" ht="15.75" thickBot="1" x14ac:dyDescent="0.3">
      <c r="B40" s="1455"/>
      <c r="C40" s="1519"/>
      <c r="D40" s="1511"/>
      <c r="E40" s="1287"/>
      <c r="F40" s="547" t="s">
        <v>884</v>
      </c>
      <c r="G40" s="532"/>
      <c r="H40" s="532"/>
      <c r="I40" s="528" t="s">
        <v>6</v>
      </c>
    </row>
    <row r="41" spans="2:9" ht="15.75" thickTop="1" x14ac:dyDescent="0.25">
      <c r="B41" s="1447"/>
      <c r="C41" s="1448" t="s">
        <v>816</v>
      </c>
      <c r="D41" s="1508" t="s">
        <v>832</v>
      </c>
      <c r="E41" s="1285"/>
      <c r="F41" s="529" t="s">
        <v>889</v>
      </c>
      <c r="G41" s="1267"/>
      <c r="H41" s="1267"/>
      <c r="I41" s="1265" t="s">
        <v>6</v>
      </c>
    </row>
    <row r="42" spans="2:9" x14ac:dyDescent="0.25">
      <c r="B42" s="1447"/>
      <c r="C42" s="1512"/>
      <c r="D42" s="1509"/>
      <c r="E42" s="1285"/>
      <c r="F42" s="523" t="s">
        <v>890</v>
      </c>
      <c r="G42" s="531"/>
      <c r="H42" s="531"/>
      <c r="I42" s="526" t="s">
        <v>6</v>
      </c>
    </row>
    <row r="43" spans="2:9" x14ac:dyDescent="0.25">
      <c r="B43" s="1447"/>
      <c r="C43" s="1518" t="s">
        <v>501</v>
      </c>
      <c r="D43" s="1508" t="s">
        <v>873</v>
      </c>
      <c r="E43" s="1285"/>
      <c r="F43" s="523" t="s">
        <v>891</v>
      </c>
      <c r="G43" s="531"/>
      <c r="H43" s="531"/>
      <c r="I43" s="526" t="s">
        <v>6</v>
      </c>
    </row>
    <row r="44" spans="2:9" ht="15.75" thickBot="1" x14ac:dyDescent="0.3">
      <c r="B44" s="1455"/>
      <c r="C44" s="1519"/>
      <c r="D44" s="1511"/>
      <c r="E44" s="1287"/>
      <c r="F44" s="1250" t="s">
        <v>892</v>
      </c>
      <c r="G44" s="532"/>
      <c r="H44" s="532"/>
      <c r="I44" s="528" t="s">
        <v>6</v>
      </c>
    </row>
    <row r="45" spans="2:9" ht="15.75" thickTop="1" x14ac:dyDescent="0.25">
      <c r="B45" s="1447"/>
      <c r="C45" s="1448" t="s">
        <v>816</v>
      </c>
      <c r="D45" s="1508" t="s">
        <v>832</v>
      </c>
      <c r="E45" s="1285"/>
      <c r="F45" s="529" t="s">
        <v>898</v>
      </c>
      <c r="G45" s="1267"/>
      <c r="H45" s="1267"/>
      <c r="I45" s="1265" t="s">
        <v>6</v>
      </c>
    </row>
    <row r="46" spans="2:9" x14ac:dyDescent="0.25">
      <c r="B46" s="1447"/>
      <c r="C46" s="1512"/>
      <c r="D46" s="1509"/>
      <c r="E46" s="1285"/>
      <c r="F46" s="523" t="s">
        <v>899</v>
      </c>
      <c r="G46" s="531"/>
      <c r="H46" s="531"/>
      <c r="I46" s="526" t="s">
        <v>6</v>
      </c>
    </row>
    <row r="47" spans="2:9" x14ac:dyDescent="0.25">
      <c r="B47" s="1447"/>
      <c r="C47" s="1518" t="s">
        <v>501</v>
      </c>
      <c r="D47" s="1508" t="s">
        <v>857</v>
      </c>
      <c r="E47" s="1285"/>
      <c r="F47" s="523" t="s">
        <v>900</v>
      </c>
      <c r="G47" s="531"/>
      <c r="H47" s="531"/>
      <c r="I47" s="526" t="s">
        <v>6</v>
      </c>
    </row>
    <row r="48" spans="2:9" ht="15.75" thickBot="1" x14ac:dyDescent="0.3">
      <c r="B48" s="1455"/>
      <c r="C48" s="1519"/>
      <c r="D48" s="1511"/>
      <c r="E48" s="1287"/>
      <c r="F48" s="1250" t="s">
        <v>901</v>
      </c>
      <c r="G48" s="532"/>
      <c r="H48" s="532"/>
      <c r="I48" s="528" t="s">
        <v>6</v>
      </c>
    </row>
    <row r="49" spans="2:9" ht="15.75" thickTop="1" x14ac:dyDescent="0.25">
      <c r="B49" s="1447"/>
      <c r="C49" s="1448" t="s">
        <v>435</v>
      </c>
      <c r="D49" s="1508" t="s">
        <v>813</v>
      </c>
      <c r="E49" s="1285"/>
      <c r="F49" s="529" t="s">
        <v>903</v>
      </c>
      <c r="G49" s="1267"/>
      <c r="H49" s="1267"/>
      <c r="I49" s="1265" t="s">
        <v>6</v>
      </c>
    </row>
    <row r="50" spans="2:9" x14ac:dyDescent="0.25">
      <c r="B50" s="1447"/>
      <c r="C50" s="1512"/>
      <c r="D50" s="1509"/>
      <c r="E50" s="1285"/>
      <c r="F50" s="523" t="s">
        <v>882</v>
      </c>
      <c r="G50" s="531"/>
      <c r="H50" s="531"/>
      <c r="I50" s="526" t="s">
        <v>6</v>
      </c>
    </row>
    <row r="51" spans="2:9" ht="15.75" thickBot="1" x14ac:dyDescent="0.3">
      <c r="B51" s="1455"/>
      <c r="C51" s="1294" t="s">
        <v>501</v>
      </c>
      <c r="D51" s="1287" t="s">
        <v>867</v>
      </c>
      <c r="E51" s="1275"/>
      <c r="F51" s="1250" t="s">
        <v>883</v>
      </c>
      <c r="G51" s="532"/>
      <c r="H51" s="532"/>
      <c r="I51" s="528" t="s">
        <v>6</v>
      </c>
    </row>
    <row r="52" spans="2:9" ht="15.75" thickTop="1" x14ac:dyDescent="0.25">
      <c r="B52" s="1470"/>
      <c r="C52" s="1448" t="s">
        <v>435</v>
      </c>
      <c r="D52" s="1514" t="s">
        <v>813</v>
      </c>
      <c r="E52" s="1290"/>
      <c r="F52" s="529" t="s">
        <v>889</v>
      </c>
      <c r="G52" s="1267"/>
      <c r="H52" s="1267"/>
      <c r="I52" s="1265" t="s">
        <v>6</v>
      </c>
    </row>
    <row r="53" spans="2:9" x14ac:dyDescent="0.25">
      <c r="B53" s="1470"/>
      <c r="C53" s="1512"/>
      <c r="D53" s="1515"/>
      <c r="E53" s="1290"/>
      <c r="F53" s="523" t="s">
        <v>890</v>
      </c>
      <c r="G53" s="531"/>
      <c r="H53" s="531"/>
      <c r="I53" s="526" t="s">
        <v>6</v>
      </c>
    </row>
    <row r="54" spans="2:9" ht="15.75" thickBot="1" x14ac:dyDescent="0.3">
      <c r="B54" s="1461"/>
      <c r="C54" s="1294" t="s">
        <v>501</v>
      </c>
      <c r="D54" s="1287" t="s">
        <v>873</v>
      </c>
      <c r="E54" s="1275"/>
      <c r="F54" s="1250" t="s">
        <v>891</v>
      </c>
      <c r="G54" s="532"/>
      <c r="H54" s="532"/>
      <c r="I54" s="528" t="s">
        <v>6</v>
      </c>
    </row>
    <row r="55" spans="2:9" ht="15.75" thickTop="1" x14ac:dyDescent="0.25">
      <c r="B55" s="1470"/>
      <c r="C55" s="1448" t="s">
        <v>435</v>
      </c>
      <c r="D55" s="1514" t="s">
        <v>813</v>
      </c>
      <c r="E55" s="1290"/>
      <c r="F55" s="529" t="s">
        <v>898</v>
      </c>
      <c r="G55" s="1267"/>
      <c r="H55" s="1267"/>
      <c r="I55" s="1265" t="s">
        <v>6</v>
      </c>
    </row>
    <row r="56" spans="2:9" x14ac:dyDescent="0.25">
      <c r="B56" s="1470"/>
      <c r="C56" s="1512"/>
      <c r="D56" s="1515"/>
      <c r="E56" s="1290"/>
      <c r="F56" s="523" t="s">
        <v>899</v>
      </c>
      <c r="G56" s="531"/>
      <c r="H56" s="531"/>
      <c r="I56" s="526" t="s">
        <v>6</v>
      </c>
    </row>
    <row r="57" spans="2:9" ht="15.75" thickBot="1" x14ac:dyDescent="0.3">
      <c r="B57" s="1461"/>
      <c r="C57" s="1294" t="s">
        <v>501</v>
      </c>
      <c r="D57" s="762" t="s">
        <v>857</v>
      </c>
      <c r="E57" s="467"/>
      <c r="F57" s="1250" t="s">
        <v>900</v>
      </c>
      <c r="G57" s="532"/>
      <c r="H57" s="532"/>
      <c r="I57" s="528" t="s">
        <v>6</v>
      </c>
    </row>
    <row r="58" spans="2:9" ht="15.75" thickTop="1" x14ac:dyDescent="0.25">
      <c r="B58" s="1471"/>
      <c r="C58" s="1452" t="s">
        <v>816</v>
      </c>
      <c r="D58" s="1513" t="s">
        <v>836</v>
      </c>
      <c r="E58" s="1290"/>
      <c r="F58" s="521" t="s">
        <v>904</v>
      </c>
      <c r="G58" s="1267"/>
      <c r="H58" s="1267"/>
      <c r="I58" s="1265" t="s">
        <v>6</v>
      </c>
    </row>
    <row r="59" spans="2:9" x14ac:dyDescent="0.25">
      <c r="B59" s="1470"/>
      <c r="C59" s="1448"/>
      <c r="D59" s="1508"/>
      <c r="E59" s="1290"/>
      <c r="F59" s="533" t="s">
        <v>905</v>
      </c>
      <c r="G59" s="531"/>
      <c r="H59" s="531"/>
      <c r="I59" s="526" t="s">
        <v>6</v>
      </c>
    </row>
    <row r="60" spans="2:9" x14ac:dyDescent="0.25">
      <c r="B60" s="1470"/>
      <c r="C60" s="1448"/>
      <c r="D60" s="1508"/>
      <c r="E60" s="1290"/>
      <c r="F60" s="533" t="s">
        <v>906</v>
      </c>
      <c r="G60" s="531"/>
      <c r="H60" s="531"/>
      <c r="I60" s="526" t="s">
        <v>6</v>
      </c>
    </row>
    <row r="61" spans="2:9" x14ac:dyDescent="0.25">
      <c r="B61" s="1470"/>
      <c r="C61" s="1512"/>
      <c r="D61" s="1509"/>
      <c r="E61" s="1290"/>
      <c r="F61" s="533" t="s">
        <v>907</v>
      </c>
      <c r="G61" s="531"/>
      <c r="H61" s="531"/>
      <c r="I61" s="526" t="s">
        <v>6</v>
      </c>
    </row>
    <row r="62" spans="2:9" x14ac:dyDescent="0.25">
      <c r="B62" s="1470"/>
      <c r="C62" s="1516" t="s">
        <v>501</v>
      </c>
      <c r="D62" s="1517" t="s">
        <v>908</v>
      </c>
      <c r="E62" s="1290"/>
      <c r="F62" s="533" t="s">
        <v>909</v>
      </c>
      <c r="G62" s="531"/>
      <c r="H62" s="531"/>
      <c r="I62" s="526" t="s">
        <v>6</v>
      </c>
    </row>
    <row r="63" spans="2:9" x14ac:dyDescent="0.25">
      <c r="B63" s="1470"/>
      <c r="C63" s="1448"/>
      <c r="D63" s="1508"/>
      <c r="E63" s="1290"/>
      <c r="F63" s="533" t="s">
        <v>910</v>
      </c>
      <c r="G63" s="531"/>
      <c r="H63" s="531"/>
      <c r="I63" s="526" t="s">
        <v>6</v>
      </c>
    </row>
    <row r="64" spans="2:9" ht="15.75" thickBot="1" x14ac:dyDescent="0.3">
      <c r="B64" s="1461"/>
      <c r="C64" s="1495"/>
      <c r="D64" s="1511"/>
      <c r="E64" s="467"/>
      <c r="F64" s="1250" t="s">
        <v>911</v>
      </c>
      <c r="G64" s="1269"/>
      <c r="H64" s="1269"/>
      <c r="I64" s="528" t="s">
        <v>6</v>
      </c>
    </row>
    <row r="65" spans="2:9" ht="15.75" customHeight="1" thickTop="1" x14ac:dyDescent="0.25">
      <c r="B65" s="1471"/>
      <c r="C65" s="1303" t="s">
        <v>816</v>
      </c>
      <c r="D65" s="1302" t="s">
        <v>836</v>
      </c>
      <c r="E65" s="1295"/>
      <c r="F65" s="521" t="s">
        <v>912</v>
      </c>
      <c r="G65" s="534"/>
      <c r="H65" s="534"/>
      <c r="I65" s="535" t="s">
        <v>6</v>
      </c>
    </row>
    <row r="66" spans="2:9" ht="15.75" thickBot="1" x14ac:dyDescent="0.3">
      <c r="B66" s="1470"/>
      <c r="C66" s="1274" t="s">
        <v>501</v>
      </c>
      <c r="D66" s="1287" t="s">
        <v>913</v>
      </c>
      <c r="E66" s="762"/>
      <c r="F66" s="536" t="s">
        <v>914</v>
      </c>
      <c r="G66" s="532"/>
      <c r="H66" s="532"/>
      <c r="I66" s="528" t="s">
        <v>6</v>
      </c>
    </row>
    <row r="67" spans="2:9" ht="15.75" thickTop="1" x14ac:dyDescent="0.25">
      <c r="B67" s="1471"/>
      <c r="C67" s="1452" t="s">
        <v>816</v>
      </c>
      <c r="D67" s="1513" t="s">
        <v>838</v>
      </c>
      <c r="E67" s="1295"/>
      <c r="F67" s="521" t="s">
        <v>909</v>
      </c>
      <c r="G67" s="534"/>
      <c r="H67" s="534"/>
      <c r="I67" s="535" t="s">
        <v>6</v>
      </c>
    </row>
    <row r="68" spans="2:9" x14ac:dyDescent="0.25">
      <c r="B68" s="1470"/>
      <c r="C68" s="1512"/>
      <c r="D68" s="1509"/>
      <c r="E68" s="1290"/>
      <c r="F68" s="533" t="s">
        <v>915</v>
      </c>
      <c r="G68" s="531"/>
      <c r="H68" s="531"/>
      <c r="I68" s="526" t="s">
        <v>6</v>
      </c>
    </row>
    <row r="69" spans="2:9" ht="15.75" thickBot="1" x14ac:dyDescent="0.3">
      <c r="B69" s="1461"/>
      <c r="C69" s="1274" t="s">
        <v>501</v>
      </c>
      <c r="D69" s="1287" t="s">
        <v>908</v>
      </c>
      <c r="E69" s="762"/>
      <c r="F69" s="536" t="s">
        <v>916</v>
      </c>
      <c r="G69" s="532"/>
      <c r="H69" s="532"/>
      <c r="I69" s="528" t="s">
        <v>6</v>
      </c>
    </row>
    <row r="70" spans="2:9" ht="15.75" thickTop="1" x14ac:dyDescent="0.25">
      <c r="B70" s="1471"/>
      <c r="C70" s="1452" t="s">
        <v>816</v>
      </c>
      <c r="D70" s="1513" t="s">
        <v>838</v>
      </c>
      <c r="E70" s="1295"/>
      <c r="F70" s="521" t="s">
        <v>917</v>
      </c>
      <c r="G70" s="534"/>
      <c r="H70" s="534"/>
      <c r="I70" s="535" t="s">
        <v>6</v>
      </c>
    </row>
    <row r="71" spans="2:9" x14ac:dyDescent="0.25">
      <c r="B71" s="1470"/>
      <c r="C71" s="1512"/>
      <c r="D71" s="1509"/>
      <c r="E71" s="1290"/>
      <c r="F71" s="533" t="s">
        <v>918</v>
      </c>
      <c r="G71" s="531"/>
      <c r="H71" s="531"/>
      <c r="I71" s="526" t="s">
        <v>6</v>
      </c>
    </row>
    <row r="72" spans="2:9" x14ac:dyDescent="0.25">
      <c r="B72" s="1522"/>
      <c r="C72" s="1244" t="s">
        <v>501</v>
      </c>
      <c r="D72" s="1221" t="s">
        <v>913</v>
      </c>
      <c r="E72" s="1222"/>
      <c r="F72" s="1223" t="s">
        <v>919</v>
      </c>
      <c r="G72" s="1224"/>
      <c r="H72" s="1224"/>
      <c r="I72" s="1225" t="s">
        <v>6</v>
      </c>
    </row>
  </sheetData>
  <mergeCells count="68">
    <mergeCell ref="C2:E2"/>
    <mergeCell ref="D70:D71"/>
    <mergeCell ref="C70:C71"/>
    <mergeCell ref="B70:B72"/>
    <mergeCell ref="B3:B9"/>
    <mergeCell ref="C3:C5"/>
    <mergeCell ref="D3:D5"/>
    <mergeCell ref="C6:C7"/>
    <mergeCell ref="D6:D7"/>
    <mergeCell ref="C8:C9"/>
    <mergeCell ref="D8:D9"/>
    <mergeCell ref="B10:B15"/>
    <mergeCell ref="C10:C11"/>
    <mergeCell ref="D10:D11"/>
    <mergeCell ref="C12:C13"/>
    <mergeCell ref="D12:D13"/>
    <mergeCell ref="C14:C15"/>
    <mergeCell ref="D14:D15"/>
    <mergeCell ref="B16:B23"/>
    <mergeCell ref="C16:C18"/>
    <mergeCell ref="D16:D18"/>
    <mergeCell ref="C19:C21"/>
    <mergeCell ref="D19:D21"/>
    <mergeCell ref="C22:C23"/>
    <mergeCell ref="D22:D23"/>
    <mergeCell ref="B24:B28"/>
    <mergeCell ref="C24:C25"/>
    <mergeCell ref="D24:D25"/>
    <mergeCell ref="C26:C27"/>
    <mergeCell ref="D26:D27"/>
    <mergeCell ref="B29:B36"/>
    <mergeCell ref="C29:C32"/>
    <mergeCell ref="D29:D32"/>
    <mergeCell ref="C33:C36"/>
    <mergeCell ref="D33:D36"/>
    <mergeCell ref="B37:B40"/>
    <mergeCell ref="C37:C38"/>
    <mergeCell ref="D37:D38"/>
    <mergeCell ref="C39:C40"/>
    <mergeCell ref="D39:D40"/>
    <mergeCell ref="B41:B44"/>
    <mergeCell ref="C41:C42"/>
    <mergeCell ref="D41:D42"/>
    <mergeCell ref="C43:C44"/>
    <mergeCell ref="D43:D44"/>
    <mergeCell ref="B45:B48"/>
    <mergeCell ref="C45:C46"/>
    <mergeCell ref="D45:D46"/>
    <mergeCell ref="C47:C48"/>
    <mergeCell ref="D47:D48"/>
    <mergeCell ref="B49:B51"/>
    <mergeCell ref="C49:C50"/>
    <mergeCell ref="D49:D50"/>
    <mergeCell ref="B52:B54"/>
    <mergeCell ref="C52:C53"/>
    <mergeCell ref="D52:D53"/>
    <mergeCell ref="B67:B69"/>
    <mergeCell ref="C67:C68"/>
    <mergeCell ref="D67:D68"/>
    <mergeCell ref="B55:B57"/>
    <mergeCell ref="C55:C56"/>
    <mergeCell ref="D55:D56"/>
    <mergeCell ref="B58:B64"/>
    <mergeCell ref="C58:C61"/>
    <mergeCell ref="D58:D61"/>
    <mergeCell ref="C62:C64"/>
    <mergeCell ref="D62:D64"/>
    <mergeCell ref="B65:B66"/>
  </mergeCells>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I40"/>
  <sheetViews>
    <sheetView zoomScale="85" zoomScaleNormal="85" workbookViewId="0">
      <pane xSplit="1" ySplit="2" topLeftCell="B3" activePane="bottomRight" state="frozen"/>
      <selection pane="topRight" activeCell="B3" sqref="B3:I15"/>
      <selection pane="bottomLeft" activeCell="B3" sqref="B3:I15"/>
      <selection pane="bottomRight" activeCell="O12" sqref="O12"/>
    </sheetView>
  </sheetViews>
  <sheetFormatPr defaultColWidth="9.140625" defaultRowHeight="15" x14ac:dyDescent="0.25"/>
  <cols>
    <col min="1" max="1" width="2.42578125" style="108" customWidth="1"/>
    <col min="2" max="2" width="15.5703125" style="108" bestFit="1" customWidth="1"/>
    <col min="3" max="3" width="21.5703125" style="193" customWidth="1"/>
    <col min="4" max="4" width="60.5703125" style="193" bestFit="1" customWidth="1"/>
    <col min="5" max="5" width="3.5703125" style="108" customWidth="1"/>
    <col min="6" max="6" width="33.42578125" style="107" bestFit="1" customWidth="1"/>
    <col min="7" max="7" width="9.140625" style="107" customWidth="1"/>
    <col min="8" max="8" width="12.42578125" style="185" bestFit="1" customWidth="1"/>
    <col min="9" max="9" width="12.42578125" style="185" customWidth="1"/>
    <col min="10" max="16384" width="9.140625" style="108"/>
  </cols>
  <sheetData>
    <row r="2" spans="2:9" x14ac:dyDescent="0.25">
      <c r="B2" s="1262" t="s">
        <v>802</v>
      </c>
      <c r="C2" s="1462" t="s">
        <v>803</v>
      </c>
      <c r="D2" s="1463"/>
      <c r="E2" s="1464"/>
      <c r="F2" s="770" t="s">
        <v>520</v>
      </c>
      <c r="G2" s="1262" t="s">
        <v>805</v>
      </c>
      <c r="H2" s="1262" t="s">
        <v>806</v>
      </c>
      <c r="I2" s="1262" t="s">
        <v>1</v>
      </c>
    </row>
    <row r="3" spans="2:9" ht="15" customHeight="1" x14ac:dyDescent="0.25">
      <c r="B3" s="1447"/>
      <c r="C3" s="1512" t="s">
        <v>816</v>
      </c>
      <c r="D3" s="1509" t="s">
        <v>920</v>
      </c>
      <c r="E3" s="1285"/>
      <c r="F3" s="529" t="s">
        <v>921</v>
      </c>
      <c r="G3" s="1267"/>
      <c r="H3" s="1267"/>
      <c r="I3" s="1265" t="s">
        <v>6</v>
      </c>
    </row>
    <row r="4" spans="2:9" x14ac:dyDescent="0.25">
      <c r="B4" s="1447"/>
      <c r="C4" s="1525"/>
      <c r="D4" s="1523"/>
      <c r="E4" s="1285"/>
      <c r="F4" s="523" t="s">
        <v>922</v>
      </c>
      <c r="G4" s="531"/>
      <c r="H4" s="531"/>
      <c r="I4" s="526" t="s">
        <v>6</v>
      </c>
    </row>
    <row r="5" spans="2:9" x14ac:dyDescent="0.25">
      <c r="B5" s="1447"/>
      <c r="C5" s="1525"/>
      <c r="D5" s="1523"/>
      <c r="E5" s="1285"/>
      <c r="F5" s="523" t="s">
        <v>923</v>
      </c>
      <c r="G5" s="531"/>
      <c r="H5" s="531"/>
      <c r="I5" s="526" t="s">
        <v>6</v>
      </c>
    </row>
    <row r="6" spans="2:9" x14ac:dyDescent="0.25">
      <c r="B6" s="1447"/>
      <c r="C6" s="1525" t="s">
        <v>501</v>
      </c>
      <c r="D6" s="1523" t="s">
        <v>867</v>
      </c>
      <c r="E6" s="1285"/>
      <c r="F6" s="523" t="s">
        <v>924</v>
      </c>
      <c r="G6" s="531"/>
      <c r="H6" s="531"/>
      <c r="I6" s="526" t="s">
        <v>6</v>
      </c>
    </row>
    <row r="7" spans="2:9" x14ac:dyDescent="0.25">
      <c r="B7" s="1447"/>
      <c r="C7" s="1525"/>
      <c r="D7" s="1523"/>
      <c r="E7" s="1285"/>
      <c r="F7" s="523" t="s">
        <v>925</v>
      </c>
      <c r="G7" s="531"/>
      <c r="H7" s="531"/>
      <c r="I7" s="526" t="s">
        <v>6</v>
      </c>
    </row>
    <row r="8" spans="2:9" ht="15.75" thickBot="1" x14ac:dyDescent="0.3">
      <c r="B8" s="1455"/>
      <c r="C8" s="1526"/>
      <c r="D8" s="1524"/>
      <c r="E8" s="1287"/>
      <c r="F8" s="547" t="s">
        <v>926</v>
      </c>
      <c r="G8" s="532"/>
      <c r="H8" s="532"/>
      <c r="I8" s="528" t="s">
        <v>6</v>
      </c>
    </row>
    <row r="9" spans="2:9" ht="15.75" thickTop="1" x14ac:dyDescent="0.25">
      <c r="B9" s="1441"/>
      <c r="C9" s="1528" t="s">
        <v>816</v>
      </c>
      <c r="D9" s="1527" t="s">
        <v>927</v>
      </c>
      <c r="E9" s="1284"/>
      <c r="F9" s="522" t="s">
        <v>928</v>
      </c>
      <c r="G9" s="530"/>
      <c r="H9" s="530" t="s">
        <v>842</v>
      </c>
      <c r="I9" s="527" t="s">
        <v>6</v>
      </c>
    </row>
    <row r="10" spans="2:9" x14ac:dyDescent="0.25">
      <c r="B10" s="1447"/>
      <c r="C10" s="1525"/>
      <c r="D10" s="1523"/>
      <c r="E10" s="1285"/>
      <c r="F10" s="523" t="s">
        <v>929</v>
      </c>
      <c r="G10" s="531"/>
      <c r="H10" s="531"/>
      <c r="I10" s="526" t="s">
        <v>6</v>
      </c>
    </row>
    <row r="11" spans="2:9" x14ac:dyDescent="0.25">
      <c r="B11" s="1447"/>
      <c r="C11" s="1525"/>
      <c r="D11" s="1523"/>
      <c r="E11" s="1285"/>
      <c r="F11" s="523" t="s">
        <v>930</v>
      </c>
      <c r="G11" s="531"/>
      <c r="H11" s="531"/>
      <c r="I11" s="526" t="s">
        <v>6</v>
      </c>
    </row>
    <row r="12" spans="2:9" x14ac:dyDescent="0.25">
      <c r="B12" s="1447"/>
      <c r="C12" s="1525" t="s">
        <v>501</v>
      </c>
      <c r="D12" s="1523" t="s">
        <v>873</v>
      </c>
      <c r="E12" s="1285"/>
      <c r="F12" s="523" t="s">
        <v>931</v>
      </c>
      <c r="G12" s="531"/>
      <c r="H12" s="531"/>
      <c r="I12" s="526" t="s">
        <v>6</v>
      </c>
    </row>
    <row r="13" spans="2:9" x14ac:dyDescent="0.25">
      <c r="B13" s="1447"/>
      <c r="C13" s="1525"/>
      <c r="D13" s="1523"/>
      <c r="E13" s="1285"/>
      <c r="F13" s="523" t="s">
        <v>932</v>
      </c>
      <c r="G13" s="531"/>
      <c r="H13" s="531"/>
      <c r="I13" s="526" t="s">
        <v>6</v>
      </c>
    </row>
    <row r="14" spans="2:9" ht="15.75" thickBot="1" x14ac:dyDescent="0.3">
      <c r="B14" s="1455"/>
      <c r="C14" s="1526"/>
      <c r="D14" s="1524"/>
      <c r="E14" s="1287"/>
      <c r="F14" s="547" t="s">
        <v>933</v>
      </c>
      <c r="G14" s="532"/>
      <c r="H14" s="532"/>
      <c r="I14" s="528" t="s">
        <v>6</v>
      </c>
    </row>
    <row r="15" spans="2:9" ht="15.75" thickTop="1" x14ac:dyDescent="0.25">
      <c r="B15" s="1451"/>
      <c r="C15" s="1452" t="s">
        <v>501</v>
      </c>
      <c r="D15" s="1513" t="s">
        <v>857</v>
      </c>
      <c r="E15" s="1289"/>
      <c r="F15" s="524" t="s">
        <v>934</v>
      </c>
      <c r="G15" s="534"/>
      <c r="H15" s="534"/>
      <c r="I15" s="535" t="s">
        <v>6</v>
      </c>
    </row>
    <row r="16" spans="2:9" x14ac:dyDescent="0.25">
      <c r="B16" s="1447"/>
      <c r="C16" s="1448"/>
      <c r="D16" s="1508"/>
      <c r="E16" s="1285"/>
      <c r="F16" s="523" t="s">
        <v>935</v>
      </c>
      <c r="G16" s="531"/>
      <c r="H16" s="531"/>
      <c r="I16" s="526" t="s">
        <v>6</v>
      </c>
    </row>
    <row r="17" spans="2:9" ht="15.75" thickBot="1" x14ac:dyDescent="0.3">
      <c r="B17" s="1455"/>
      <c r="C17" s="1495"/>
      <c r="D17" s="1511"/>
      <c r="E17" s="1287"/>
      <c r="F17" s="547" t="s">
        <v>936</v>
      </c>
      <c r="G17" s="532"/>
      <c r="H17" s="532"/>
      <c r="I17" s="528" t="s">
        <v>6</v>
      </c>
    </row>
    <row r="18" spans="2:9" ht="15.75" thickTop="1" x14ac:dyDescent="0.25">
      <c r="B18" s="1451"/>
      <c r="C18" s="1452" t="s">
        <v>816</v>
      </c>
      <c r="D18" s="1513" t="s">
        <v>836</v>
      </c>
      <c r="E18" s="1289"/>
      <c r="F18" s="524" t="s">
        <v>937</v>
      </c>
      <c r="G18" s="534"/>
      <c r="H18" s="534"/>
      <c r="I18" s="535" t="s">
        <v>6</v>
      </c>
    </row>
    <row r="19" spans="2:9" x14ac:dyDescent="0.25">
      <c r="B19" s="1447"/>
      <c r="C19" s="1512"/>
      <c r="D19" s="1509"/>
      <c r="E19" s="1285"/>
      <c r="F19" s="523" t="s">
        <v>938</v>
      </c>
      <c r="G19" s="531"/>
      <c r="H19" s="531"/>
      <c r="I19" s="526" t="s">
        <v>6</v>
      </c>
    </row>
    <row r="20" spans="2:9" x14ac:dyDescent="0.25">
      <c r="B20" s="1447"/>
      <c r="C20" s="573" t="s">
        <v>501</v>
      </c>
      <c r="D20" s="598" t="s">
        <v>908</v>
      </c>
      <c r="E20" s="1285"/>
      <c r="F20" s="523" t="s">
        <v>939</v>
      </c>
      <c r="G20" s="531"/>
      <c r="H20" s="531"/>
      <c r="I20" s="526" t="s">
        <v>6</v>
      </c>
    </row>
    <row r="21" spans="2:9" ht="15.75" thickBot="1" x14ac:dyDescent="0.3">
      <c r="B21" s="1455"/>
      <c r="C21" s="573" t="s">
        <v>818</v>
      </c>
      <c r="D21" s="598" t="s">
        <v>839</v>
      </c>
      <c r="E21" s="1287"/>
      <c r="F21" s="547" t="s">
        <v>940</v>
      </c>
      <c r="G21" s="532"/>
      <c r="H21" s="532"/>
      <c r="I21" s="528" t="s">
        <v>6</v>
      </c>
    </row>
    <row r="22" spans="2:9" ht="15.75" thickTop="1" x14ac:dyDescent="0.25">
      <c r="B22" s="1451"/>
      <c r="C22" s="1278" t="s">
        <v>816</v>
      </c>
      <c r="D22" s="1276" t="s">
        <v>836</v>
      </c>
      <c r="E22" s="1289"/>
      <c r="F22" s="1456" t="s">
        <v>941</v>
      </c>
      <c r="G22" s="1475" t="s">
        <v>805</v>
      </c>
      <c r="H22" s="1475"/>
      <c r="I22" s="1473" t="s">
        <v>6</v>
      </c>
    </row>
    <row r="23" spans="2:9" x14ac:dyDescent="0.25">
      <c r="B23" s="1447"/>
      <c r="C23" s="573" t="s">
        <v>501</v>
      </c>
      <c r="D23" s="598" t="s">
        <v>908</v>
      </c>
      <c r="E23" s="1285"/>
      <c r="F23" s="1460"/>
      <c r="G23" s="1476"/>
      <c r="H23" s="1476"/>
      <c r="I23" s="1458"/>
    </row>
    <row r="24" spans="2:9" ht="15.75" thickBot="1" x14ac:dyDescent="0.3">
      <c r="B24" s="1447"/>
      <c r="C24" s="573" t="s">
        <v>818</v>
      </c>
      <c r="D24" s="598" t="s">
        <v>841</v>
      </c>
      <c r="E24" s="1285"/>
      <c r="F24" s="1457"/>
      <c r="G24" s="1485"/>
      <c r="H24" s="1485"/>
      <c r="I24" s="1459"/>
    </row>
    <row r="25" spans="2:9" ht="15.75" thickTop="1" x14ac:dyDescent="0.25">
      <c r="B25" s="1451"/>
      <c r="C25" s="1278" t="s">
        <v>816</v>
      </c>
      <c r="D25" s="1276" t="s">
        <v>836</v>
      </c>
      <c r="E25" s="1289"/>
      <c r="F25" s="524" t="s">
        <v>942</v>
      </c>
      <c r="G25" s="534"/>
      <c r="H25" s="534"/>
      <c r="I25" s="535" t="s">
        <v>6</v>
      </c>
    </row>
    <row r="26" spans="2:9" x14ac:dyDescent="0.25">
      <c r="B26" s="1447"/>
      <c r="C26" s="1516" t="s">
        <v>501</v>
      </c>
      <c r="D26" s="1517" t="s">
        <v>913</v>
      </c>
      <c r="E26" s="1285"/>
      <c r="F26" s="523" t="s">
        <v>943</v>
      </c>
      <c r="G26" s="531"/>
      <c r="H26" s="531"/>
      <c r="I26" s="526" t="s">
        <v>6</v>
      </c>
    </row>
    <row r="27" spans="2:9" ht="15.75" thickBot="1" x14ac:dyDescent="0.3">
      <c r="B27" s="1455"/>
      <c r="C27" s="1495"/>
      <c r="D27" s="1511"/>
      <c r="E27" s="1287"/>
      <c r="F27" s="547" t="s">
        <v>944</v>
      </c>
      <c r="G27" s="532"/>
      <c r="H27" s="532"/>
      <c r="I27" s="528" t="s">
        <v>6</v>
      </c>
    </row>
    <row r="28" spans="2:9" ht="15.75" thickTop="1" x14ac:dyDescent="0.25">
      <c r="B28" s="1447"/>
      <c r="C28" s="537" t="s">
        <v>816</v>
      </c>
      <c r="D28" s="538" t="s">
        <v>838</v>
      </c>
      <c r="E28" s="1285"/>
      <c r="F28" s="1456" t="s">
        <v>945</v>
      </c>
      <c r="G28" s="1475" t="s">
        <v>805</v>
      </c>
      <c r="H28" s="1475"/>
      <c r="I28" s="1473" t="s">
        <v>6</v>
      </c>
    </row>
    <row r="29" spans="2:9" ht="15.75" thickBot="1" x14ac:dyDescent="0.3">
      <c r="B29" s="1455"/>
      <c r="C29" s="1283" t="s">
        <v>514</v>
      </c>
      <c r="D29" s="765" t="s">
        <v>909</v>
      </c>
      <c r="E29" s="1287"/>
      <c r="F29" s="1457"/>
      <c r="G29" s="1485"/>
      <c r="H29" s="1485"/>
      <c r="I29" s="1459"/>
    </row>
    <row r="30" spans="2:9" ht="15.75" thickTop="1" x14ac:dyDescent="0.25">
      <c r="B30" s="1447"/>
      <c r="C30" s="537" t="s">
        <v>816</v>
      </c>
      <c r="D30" s="538" t="s">
        <v>838</v>
      </c>
      <c r="E30" s="1285"/>
      <c r="F30" s="1456" t="s">
        <v>946</v>
      </c>
      <c r="G30" s="1475" t="s">
        <v>805</v>
      </c>
      <c r="H30" s="1475"/>
      <c r="I30" s="1473" t="s">
        <v>6</v>
      </c>
    </row>
    <row r="31" spans="2:9" ht="15.75" thickBot="1" x14ac:dyDescent="0.3">
      <c r="B31" s="1455"/>
      <c r="C31" s="1283" t="s">
        <v>514</v>
      </c>
      <c r="D31" s="765" t="s">
        <v>915</v>
      </c>
      <c r="E31" s="1287"/>
      <c r="F31" s="1457"/>
      <c r="G31" s="1485"/>
      <c r="H31" s="1485"/>
      <c r="I31" s="1459"/>
    </row>
    <row r="32" spans="2:9" ht="15.75" thickTop="1" x14ac:dyDescent="0.25">
      <c r="B32" s="1447"/>
      <c r="C32" s="537" t="s">
        <v>816</v>
      </c>
      <c r="D32" s="538" t="s">
        <v>838</v>
      </c>
      <c r="E32" s="1285"/>
      <c r="F32" s="1456" t="s">
        <v>947</v>
      </c>
      <c r="G32" s="1475" t="s">
        <v>805</v>
      </c>
      <c r="H32" s="1475"/>
      <c r="I32" s="1473" t="s">
        <v>6</v>
      </c>
    </row>
    <row r="33" spans="2:9" ht="15.75" thickBot="1" x14ac:dyDescent="0.3">
      <c r="B33" s="1455"/>
      <c r="C33" s="1283" t="s">
        <v>514</v>
      </c>
      <c r="D33" s="765" t="s">
        <v>916</v>
      </c>
      <c r="E33" s="1287"/>
      <c r="F33" s="1457"/>
      <c r="G33" s="1485"/>
      <c r="H33" s="1485"/>
      <c r="I33" s="1459"/>
    </row>
    <row r="34" spans="2:9" ht="15.75" thickTop="1" x14ac:dyDescent="0.25">
      <c r="B34" s="1447"/>
      <c r="C34" s="537" t="s">
        <v>816</v>
      </c>
      <c r="D34" s="538" t="s">
        <v>838</v>
      </c>
      <c r="E34" s="1285"/>
      <c r="F34" s="1456" t="s">
        <v>946</v>
      </c>
      <c r="G34" s="1475" t="s">
        <v>805</v>
      </c>
      <c r="H34" s="1475"/>
      <c r="I34" s="1473" t="s">
        <v>6</v>
      </c>
    </row>
    <row r="35" spans="2:9" ht="15.75" thickBot="1" x14ac:dyDescent="0.3">
      <c r="B35" s="1455"/>
      <c r="C35" s="1283" t="s">
        <v>501</v>
      </c>
      <c r="D35" s="765" t="s">
        <v>862</v>
      </c>
      <c r="E35" s="1287"/>
      <c r="F35" s="1457"/>
      <c r="G35" s="1485"/>
      <c r="H35" s="1485"/>
      <c r="I35" s="1459"/>
    </row>
    <row r="36" spans="2:9" ht="15.75" thickTop="1" x14ac:dyDescent="0.25"/>
    <row r="38" spans="2:9" x14ac:dyDescent="0.25">
      <c r="B38" s="729"/>
      <c r="C38" s="506"/>
    </row>
    <row r="39" spans="2:9" x14ac:dyDescent="0.25">
      <c r="C39" s="506"/>
    </row>
    <row r="40" spans="2:9" x14ac:dyDescent="0.25">
      <c r="C40" s="729"/>
    </row>
  </sheetData>
  <mergeCells count="45">
    <mergeCell ref="G34:G35"/>
    <mergeCell ref="H34:H35"/>
    <mergeCell ref="I34:I35"/>
    <mergeCell ref="G30:G31"/>
    <mergeCell ref="H30:H31"/>
    <mergeCell ref="I30:I31"/>
    <mergeCell ref="G32:G33"/>
    <mergeCell ref="H32:H33"/>
    <mergeCell ref="I32:I33"/>
    <mergeCell ref="I22:I24"/>
    <mergeCell ref="H22:H24"/>
    <mergeCell ref="G22:G24"/>
    <mergeCell ref="I28:I29"/>
    <mergeCell ref="H28:H29"/>
    <mergeCell ref="G28:G29"/>
    <mergeCell ref="C2:E2"/>
    <mergeCell ref="B3:B8"/>
    <mergeCell ref="B15:B17"/>
    <mergeCell ref="D15:D17"/>
    <mergeCell ref="C15:C17"/>
    <mergeCell ref="B9:B14"/>
    <mergeCell ref="D6:D8"/>
    <mergeCell ref="D3:D5"/>
    <mergeCell ref="C3:C5"/>
    <mergeCell ref="D9:D11"/>
    <mergeCell ref="C9:C11"/>
    <mergeCell ref="C6:C8"/>
    <mergeCell ref="B18:B21"/>
    <mergeCell ref="B28:B29"/>
    <mergeCell ref="D12:D14"/>
    <mergeCell ref="C12:C14"/>
    <mergeCell ref="B30:B31"/>
    <mergeCell ref="D26:D27"/>
    <mergeCell ref="C26:C27"/>
    <mergeCell ref="D18:D19"/>
    <mergeCell ref="C18:C19"/>
    <mergeCell ref="B25:B27"/>
    <mergeCell ref="F28:F29"/>
    <mergeCell ref="F30:F31"/>
    <mergeCell ref="F32:F33"/>
    <mergeCell ref="F34:F35"/>
    <mergeCell ref="B22:B24"/>
    <mergeCell ref="F22:F24"/>
    <mergeCell ref="B34:B35"/>
    <mergeCell ref="B32:B33"/>
  </mergeCell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2:I31"/>
  <sheetViews>
    <sheetView zoomScaleNormal="100" workbookViewId="0">
      <selection activeCell="Q18" sqref="Q18"/>
    </sheetView>
  </sheetViews>
  <sheetFormatPr defaultColWidth="9.140625" defaultRowHeight="15" x14ac:dyDescent="0.25"/>
  <cols>
    <col min="1" max="1" width="2.42578125" style="739" customWidth="1"/>
    <col min="2" max="2" width="11" style="739" bestFit="1" customWidth="1"/>
    <col min="3" max="3" width="17.140625" style="108" customWidth="1"/>
    <col min="4" max="4" width="13.42578125" style="108" customWidth="1"/>
    <col min="5" max="5" width="3.5703125" style="108" customWidth="1"/>
    <col min="6" max="6" width="26.5703125" style="108" bestFit="1" customWidth="1"/>
    <col min="7" max="7" width="7.5703125" style="108" bestFit="1" customWidth="1"/>
    <col min="8" max="8" width="11.42578125" style="108" bestFit="1" customWidth="1"/>
    <col min="9" max="9" width="8.5703125" style="108" bestFit="1" customWidth="1"/>
    <col min="10" max="10" width="12.42578125" style="108" customWidth="1"/>
    <col min="11" max="11" width="14.140625" style="108" customWidth="1"/>
    <col min="12" max="12" width="8.42578125" style="108" customWidth="1"/>
    <col min="13" max="13" width="8.5703125" style="108" bestFit="1" customWidth="1"/>
    <col min="14" max="14" width="8.42578125" style="108" customWidth="1"/>
    <col min="15" max="16384" width="9.140625" style="108"/>
  </cols>
  <sheetData>
    <row r="2" spans="2:9" x14ac:dyDescent="0.25">
      <c r="B2" s="1262" t="s">
        <v>802</v>
      </c>
      <c r="C2" s="1478" t="s">
        <v>803</v>
      </c>
      <c r="D2" s="1478"/>
      <c r="E2" s="1478"/>
      <c r="F2" s="1314" t="s">
        <v>530</v>
      </c>
      <c r="G2" s="1262" t="s">
        <v>805</v>
      </c>
      <c r="H2" s="1262" t="s">
        <v>806</v>
      </c>
      <c r="I2" s="1262" t="s">
        <v>1</v>
      </c>
    </row>
    <row r="3" spans="2:9" x14ac:dyDescent="0.25">
      <c r="B3" s="1469"/>
      <c r="C3" s="548" t="s">
        <v>816</v>
      </c>
      <c r="D3" s="549" t="s">
        <v>832</v>
      </c>
      <c r="E3" s="571"/>
      <c r="F3" s="518" t="s">
        <v>948</v>
      </c>
      <c r="G3" s="1267" t="s">
        <v>805</v>
      </c>
      <c r="H3" s="1267"/>
      <c r="I3" s="1265" t="s">
        <v>6</v>
      </c>
    </row>
    <row r="4" spans="2:9" ht="15.75" thickBot="1" x14ac:dyDescent="0.3">
      <c r="B4" s="1461"/>
      <c r="C4" s="1301" t="s">
        <v>514</v>
      </c>
      <c r="D4" s="1282" t="s">
        <v>881</v>
      </c>
      <c r="E4" s="572"/>
      <c r="F4" s="570" t="s">
        <v>949</v>
      </c>
      <c r="G4" s="531"/>
      <c r="H4" s="531" t="s">
        <v>842</v>
      </c>
      <c r="I4" s="526" t="s">
        <v>6</v>
      </c>
    </row>
    <row r="5" spans="2:9" ht="15.75" thickTop="1" x14ac:dyDescent="0.25">
      <c r="B5" s="1471"/>
      <c r="C5" s="537" t="s">
        <v>816</v>
      </c>
      <c r="D5" s="538" t="s">
        <v>832</v>
      </c>
      <c r="E5" s="1306"/>
      <c r="F5" s="524" t="s">
        <v>950</v>
      </c>
      <c r="G5" s="534" t="s">
        <v>805</v>
      </c>
      <c r="H5" s="534"/>
      <c r="I5" s="535" t="s">
        <v>6</v>
      </c>
    </row>
    <row r="6" spans="2:9" ht="15.75" thickBot="1" x14ac:dyDescent="0.3">
      <c r="B6" s="1461"/>
      <c r="C6" s="1301" t="s">
        <v>514</v>
      </c>
      <c r="D6" s="1282" t="s">
        <v>882</v>
      </c>
      <c r="E6" s="572"/>
      <c r="F6" s="547" t="s">
        <v>949</v>
      </c>
      <c r="G6" s="532"/>
      <c r="H6" s="532" t="s">
        <v>842</v>
      </c>
      <c r="I6" s="528" t="s">
        <v>6</v>
      </c>
    </row>
    <row r="7" spans="2:9" ht="15.75" thickTop="1" x14ac:dyDescent="0.25">
      <c r="B7" s="1471"/>
      <c r="C7" s="1452" t="s">
        <v>816</v>
      </c>
      <c r="D7" s="1513" t="s">
        <v>832</v>
      </c>
      <c r="E7" s="1249"/>
      <c r="F7" s="524" t="s">
        <v>951</v>
      </c>
      <c r="G7" s="534" t="s">
        <v>805</v>
      </c>
      <c r="H7" s="534"/>
      <c r="I7" s="535" t="s">
        <v>6</v>
      </c>
    </row>
    <row r="8" spans="2:9" x14ac:dyDescent="0.25">
      <c r="B8" s="1470"/>
      <c r="C8" s="1448"/>
      <c r="D8" s="1508"/>
      <c r="E8" s="1247"/>
      <c r="F8" s="523" t="s">
        <v>952</v>
      </c>
      <c r="G8" s="531"/>
      <c r="H8" s="531" t="s">
        <v>842</v>
      </c>
      <c r="I8" s="526" t="s">
        <v>6</v>
      </c>
    </row>
    <row r="9" spans="2:9" x14ac:dyDescent="0.25">
      <c r="B9" s="1470"/>
      <c r="C9" s="1512"/>
      <c r="D9" s="1509"/>
      <c r="E9" s="1247"/>
      <c r="F9" s="523" t="s">
        <v>953</v>
      </c>
      <c r="G9" s="531"/>
      <c r="H9" s="531"/>
      <c r="I9" s="526" t="s">
        <v>6</v>
      </c>
    </row>
    <row r="10" spans="2:9" x14ac:dyDescent="0.25">
      <c r="B10" s="1470"/>
      <c r="C10" s="1448" t="s">
        <v>514</v>
      </c>
      <c r="D10" s="1508" t="s">
        <v>883</v>
      </c>
      <c r="E10" s="1247"/>
      <c r="F10" s="523" t="s">
        <v>954</v>
      </c>
      <c r="G10" s="531"/>
      <c r="H10" s="531"/>
      <c r="I10" s="526" t="s">
        <v>6</v>
      </c>
    </row>
    <row r="11" spans="2:9" ht="15.75" thickBot="1" x14ac:dyDescent="0.3">
      <c r="B11" s="1461"/>
      <c r="C11" s="1495"/>
      <c r="D11" s="1511"/>
      <c r="E11" s="1275"/>
      <c r="F11" s="547" t="s">
        <v>949</v>
      </c>
      <c r="G11" s="532"/>
      <c r="H11" s="532" t="s">
        <v>842</v>
      </c>
      <c r="I11" s="528" t="s">
        <v>6</v>
      </c>
    </row>
    <row r="12" spans="2:9" ht="15.75" thickTop="1" x14ac:dyDescent="0.25">
      <c r="B12" s="1471"/>
      <c r="C12" s="1452" t="s">
        <v>816</v>
      </c>
      <c r="D12" s="1513" t="s">
        <v>832</v>
      </c>
      <c r="E12" s="1306"/>
      <c r="F12" s="524" t="s">
        <v>955</v>
      </c>
      <c r="G12" s="534" t="s">
        <v>805</v>
      </c>
      <c r="H12" s="534"/>
      <c r="I12" s="535" t="s">
        <v>6</v>
      </c>
    </row>
    <row r="13" spans="2:9" x14ac:dyDescent="0.25">
      <c r="B13" s="1470"/>
      <c r="C13" s="1512"/>
      <c r="D13" s="1509"/>
      <c r="E13" s="1304"/>
      <c r="F13" s="529" t="s">
        <v>956</v>
      </c>
      <c r="G13" s="1267"/>
      <c r="H13" s="1267" t="s">
        <v>842</v>
      </c>
      <c r="I13" s="1265" t="s">
        <v>6</v>
      </c>
    </row>
    <row r="14" spans="2:9" x14ac:dyDescent="0.25">
      <c r="B14" s="1470"/>
      <c r="C14" s="1448" t="s">
        <v>514</v>
      </c>
      <c r="D14" s="1508" t="s">
        <v>884</v>
      </c>
      <c r="E14" s="1304"/>
      <c r="F14" s="529" t="s">
        <v>957</v>
      </c>
      <c r="G14" s="1267"/>
      <c r="H14" s="1267"/>
      <c r="I14" s="1265" t="s">
        <v>6</v>
      </c>
    </row>
    <row r="15" spans="2:9" ht="15.75" thickBot="1" x14ac:dyDescent="0.3">
      <c r="B15" s="1461"/>
      <c r="C15" s="1495"/>
      <c r="D15" s="1511"/>
      <c r="E15" s="1307"/>
      <c r="F15" s="520" t="s">
        <v>949</v>
      </c>
      <c r="G15" s="1269"/>
      <c r="H15" s="1269" t="s">
        <v>842</v>
      </c>
      <c r="I15" s="1253" t="s">
        <v>6</v>
      </c>
    </row>
    <row r="16" spans="2:9" ht="15.75" thickTop="1" x14ac:dyDescent="0.25">
      <c r="B16" s="1471"/>
      <c r="C16" s="577" t="s">
        <v>816</v>
      </c>
      <c r="D16" s="578" t="s">
        <v>832</v>
      </c>
      <c r="E16" s="1304"/>
      <c r="F16" s="529" t="s">
        <v>958</v>
      </c>
      <c r="G16" s="1267" t="s">
        <v>805</v>
      </c>
      <c r="H16" s="1267"/>
      <c r="I16" s="1265" t="s">
        <v>6</v>
      </c>
    </row>
    <row r="17" spans="2:9" ht="15.75" thickBot="1" x14ac:dyDescent="0.3">
      <c r="B17" s="1461"/>
      <c r="C17" s="574" t="s">
        <v>514</v>
      </c>
      <c r="D17" s="575" t="s">
        <v>959</v>
      </c>
      <c r="E17" s="1307"/>
      <c r="F17" s="520" t="s">
        <v>949</v>
      </c>
      <c r="G17" s="1269"/>
      <c r="H17" s="1269" t="s">
        <v>842</v>
      </c>
      <c r="I17" s="1253" t="s">
        <v>6</v>
      </c>
    </row>
    <row r="18" spans="2:9" ht="15.75" thickTop="1" x14ac:dyDescent="0.25">
      <c r="B18" s="1470"/>
      <c r="C18" s="577" t="s">
        <v>816</v>
      </c>
      <c r="D18" s="578" t="s">
        <v>832</v>
      </c>
      <c r="E18" s="1304"/>
      <c r="F18" s="529" t="s">
        <v>960</v>
      </c>
      <c r="G18" s="1267" t="s">
        <v>805</v>
      </c>
      <c r="H18" s="1267"/>
      <c r="I18" s="1265" t="s">
        <v>6</v>
      </c>
    </row>
    <row r="19" spans="2:9" ht="15.75" thickBot="1" x14ac:dyDescent="0.3">
      <c r="B19" s="1461"/>
      <c r="C19" s="574" t="s">
        <v>514</v>
      </c>
      <c r="D19" s="575" t="s">
        <v>961</v>
      </c>
      <c r="E19" s="1307"/>
      <c r="F19" s="520" t="s">
        <v>949</v>
      </c>
      <c r="G19" s="1269"/>
      <c r="H19" s="1269" t="s">
        <v>842</v>
      </c>
      <c r="I19" s="1253" t="s">
        <v>6</v>
      </c>
    </row>
    <row r="20" spans="2:9" ht="15.75" thickTop="1" x14ac:dyDescent="0.25">
      <c r="B20" s="1470"/>
      <c r="C20" s="1535" t="s">
        <v>816</v>
      </c>
      <c r="D20" s="1533" t="s">
        <v>832</v>
      </c>
      <c r="E20" s="1304"/>
      <c r="F20" s="529" t="s">
        <v>962</v>
      </c>
      <c r="G20" s="1267" t="s">
        <v>805</v>
      </c>
      <c r="H20" s="1267"/>
      <c r="I20" s="1265" t="s">
        <v>6</v>
      </c>
    </row>
    <row r="21" spans="2:9" x14ac:dyDescent="0.25">
      <c r="B21" s="1470"/>
      <c r="C21" s="1531"/>
      <c r="D21" s="1529"/>
      <c r="E21" s="1304"/>
      <c r="F21" s="529" t="s">
        <v>963</v>
      </c>
      <c r="G21" s="1267"/>
      <c r="H21" s="1267"/>
      <c r="I21" s="1265" t="s">
        <v>6</v>
      </c>
    </row>
    <row r="22" spans="2:9" x14ac:dyDescent="0.25">
      <c r="B22" s="1470"/>
      <c r="C22" s="1536"/>
      <c r="D22" s="1534"/>
      <c r="E22" s="1304"/>
      <c r="F22" s="529" t="s">
        <v>964</v>
      </c>
      <c r="G22" s="1267"/>
      <c r="H22" s="1267" t="s">
        <v>842</v>
      </c>
      <c r="I22" s="1265" t="s">
        <v>6</v>
      </c>
    </row>
    <row r="23" spans="2:9" x14ac:dyDescent="0.25">
      <c r="B23" s="1470"/>
      <c r="C23" s="1531" t="s">
        <v>514</v>
      </c>
      <c r="D23" s="1529" t="s">
        <v>965</v>
      </c>
      <c r="E23" s="1304"/>
      <c r="F23" s="529" t="s">
        <v>966</v>
      </c>
      <c r="G23" s="1267"/>
      <c r="H23" s="1267" t="s">
        <v>842</v>
      </c>
      <c r="I23" s="1265" t="s">
        <v>6</v>
      </c>
    </row>
    <row r="24" spans="2:9" ht="15.75" thickBot="1" x14ac:dyDescent="0.3">
      <c r="B24" s="1461"/>
      <c r="C24" s="1538"/>
      <c r="D24" s="1537"/>
      <c r="E24" s="1307"/>
      <c r="F24" s="520" t="s">
        <v>949</v>
      </c>
      <c r="G24" s="1269"/>
      <c r="H24" s="1269" t="s">
        <v>842</v>
      </c>
      <c r="I24" s="1253" t="s">
        <v>6</v>
      </c>
    </row>
    <row r="25" spans="2:9" ht="15.75" thickTop="1" x14ac:dyDescent="0.25">
      <c r="B25" s="1470"/>
      <c r="C25" s="1535" t="s">
        <v>816</v>
      </c>
      <c r="D25" s="1533" t="s">
        <v>832</v>
      </c>
      <c r="E25" s="1306"/>
      <c r="F25" s="524" t="s">
        <v>967</v>
      </c>
      <c r="G25" s="534" t="s">
        <v>805</v>
      </c>
      <c r="H25" s="534"/>
      <c r="I25" s="535" t="s">
        <v>6</v>
      </c>
    </row>
    <row r="26" spans="2:9" x14ac:dyDescent="0.25">
      <c r="B26" s="1470"/>
      <c r="C26" s="1536"/>
      <c r="D26" s="1534"/>
      <c r="E26" s="1304"/>
      <c r="F26" s="529" t="s">
        <v>968</v>
      </c>
      <c r="G26" s="1267"/>
      <c r="H26" s="1267" t="s">
        <v>842</v>
      </c>
      <c r="I26" s="1265" t="s">
        <v>6</v>
      </c>
    </row>
    <row r="27" spans="2:9" ht="15" customHeight="1" x14ac:dyDescent="0.25">
      <c r="B27" s="1470"/>
      <c r="C27" s="1531" t="s">
        <v>514</v>
      </c>
      <c r="D27" s="1529" t="s">
        <v>969</v>
      </c>
      <c r="E27" s="1304"/>
      <c r="F27" s="523" t="s">
        <v>970</v>
      </c>
      <c r="G27" s="531"/>
      <c r="H27" s="531" t="s">
        <v>842</v>
      </c>
      <c r="I27" s="526" t="s">
        <v>6</v>
      </c>
    </row>
    <row r="28" spans="2:9" x14ac:dyDescent="0.25">
      <c r="B28" s="1522"/>
      <c r="C28" s="1532"/>
      <c r="D28" s="1530"/>
      <c r="E28" s="1305"/>
      <c r="F28" s="1227" t="s">
        <v>949</v>
      </c>
      <c r="G28" s="1224"/>
      <c r="H28" s="1224" t="s">
        <v>842</v>
      </c>
      <c r="I28" s="1225" t="s">
        <v>6</v>
      </c>
    </row>
    <row r="31" spans="2:9" x14ac:dyDescent="0.25">
      <c r="B31" s="1226"/>
    </row>
  </sheetData>
  <mergeCells count="25">
    <mergeCell ref="B3:B4"/>
    <mergeCell ref="B5:B6"/>
    <mergeCell ref="D7:D9"/>
    <mergeCell ref="D10:D11"/>
    <mergeCell ref="C10:C11"/>
    <mergeCell ref="C7:C9"/>
    <mergeCell ref="D27:D28"/>
    <mergeCell ref="C27:C28"/>
    <mergeCell ref="D25:D26"/>
    <mergeCell ref="C25:C26"/>
    <mergeCell ref="C2:E2"/>
    <mergeCell ref="C14:C15"/>
    <mergeCell ref="D14:D15"/>
    <mergeCell ref="D12:D13"/>
    <mergeCell ref="C12:C13"/>
    <mergeCell ref="D23:D24"/>
    <mergeCell ref="D20:D22"/>
    <mergeCell ref="C23:C24"/>
    <mergeCell ref="C20:C22"/>
    <mergeCell ref="B12:B15"/>
    <mergeCell ref="B7:B11"/>
    <mergeCell ref="B25:B28"/>
    <mergeCell ref="B20:B24"/>
    <mergeCell ref="B18:B19"/>
    <mergeCell ref="B16:B17"/>
  </mergeCell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M100"/>
  <sheetViews>
    <sheetView topLeftCell="A79" zoomScale="85" zoomScaleNormal="85" workbookViewId="0">
      <selection activeCell="G104" sqref="G104"/>
    </sheetView>
  </sheetViews>
  <sheetFormatPr defaultColWidth="9.140625" defaultRowHeight="15" x14ac:dyDescent="0.25"/>
  <cols>
    <col min="1" max="1" width="2.42578125" style="108" customWidth="1"/>
    <col min="2" max="2" width="10.5703125" style="108" bestFit="1" customWidth="1"/>
    <col min="3" max="3" width="19.42578125" style="108" customWidth="1"/>
    <col min="4" max="4" width="44.28515625" style="108" bestFit="1" customWidth="1"/>
    <col min="5" max="5" width="3.5703125" style="108" customWidth="1"/>
    <col min="6" max="6" width="15.85546875" style="108" bestFit="1" customWidth="1"/>
    <col min="7" max="7" width="14" style="108" bestFit="1" customWidth="1"/>
    <col min="8" max="8" width="7.42578125" style="108" bestFit="1" customWidth="1"/>
    <col min="9" max="9" width="11.5703125" style="108" bestFit="1" customWidth="1"/>
    <col min="10" max="10" width="8.42578125" style="108" bestFit="1" customWidth="1"/>
    <col min="11" max="11" width="26" style="108" bestFit="1" customWidth="1"/>
    <col min="12" max="13" width="16" style="108" bestFit="1" customWidth="1"/>
    <col min="14" max="14" width="16" style="108" customWidth="1"/>
    <col min="15" max="15" width="9.140625" style="108"/>
    <col min="16" max="19" width="9.140625" style="108" customWidth="1"/>
    <col min="20" max="16384" width="9.140625" style="108"/>
  </cols>
  <sheetData>
    <row r="2" spans="2:13" ht="18" x14ac:dyDescent="0.25">
      <c r="B2" s="1262" t="s">
        <v>802</v>
      </c>
      <c r="C2" s="1478" t="s">
        <v>803</v>
      </c>
      <c r="D2" s="1478"/>
      <c r="E2" s="1478"/>
      <c r="F2" s="484" t="s">
        <v>538</v>
      </c>
      <c r="G2" s="179" t="s">
        <v>971</v>
      </c>
      <c r="H2" s="1262" t="s">
        <v>805</v>
      </c>
      <c r="I2" s="1262" t="s">
        <v>806</v>
      </c>
      <c r="J2" s="1262" t="s">
        <v>1</v>
      </c>
    </row>
    <row r="3" spans="2:13" x14ac:dyDescent="0.25">
      <c r="B3" s="1447"/>
      <c r="C3" s="1279" t="s">
        <v>816</v>
      </c>
      <c r="D3" s="1277" t="s">
        <v>832</v>
      </c>
      <c r="E3" s="1285"/>
      <c r="F3" s="529" t="s">
        <v>882</v>
      </c>
      <c r="G3" s="1267">
        <v>2</v>
      </c>
      <c r="H3" s="1267"/>
      <c r="I3" s="1267"/>
      <c r="J3" s="1265" t="s">
        <v>6</v>
      </c>
    </row>
    <row r="4" spans="2:13" x14ac:dyDescent="0.25">
      <c r="B4" s="1447"/>
      <c r="C4" s="573" t="s">
        <v>501</v>
      </c>
      <c r="D4" s="598" t="s">
        <v>867</v>
      </c>
      <c r="E4" s="1247"/>
      <c r="F4" s="523" t="s">
        <v>884</v>
      </c>
      <c r="G4" s="531">
        <v>4</v>
      </c>
      <c r="H4" s="531"/>
      <c r="I4" s="531"/>
      <c r="J4" s="526" t="s">
        <v>6</v>
      </c>
    </row>
    <row r="5" spans="2:13" x14ac:dyDescent="0.25">
      <c r="B5" s="1447"/>
      <c r="C5" s="558"/>
      <c r="D5" s="559"/>
      <c r="E5" s="564"/>
      <c r="F5" s="523" t="s">
        <v>972</v>
      </c>
      <c r="G5" s="531">
        <v>6</v>
      </c>
      <c r="H5" s="531"/>
      <c r="I5" s="531"/>
      <c r="J5" s="526" t="s">
        <v>6</v>
      </c>
    </row>
    <row r="6" spans="2:13" x14ac:dyDescent="0.25">
      <c r="B6" s="1447"/>
      <c r="C6" s="558"/>
      <c r="D6" s="559"/>
      <c r="E6" s="564"/>
      <c r="F6" s="523" t="s">
        <v>973</v>
      </c>
      <c r="G6" s="531">
        <v>8</v>
      </c>
      <c r="H6" s="531"/>
      <c r="I6" s="531"/>
      <c r="J6" s="526" t="s">
        <v>6</v>
      </c>
    </row>
    <row r="7" spans="2:13" x14ac:dyDescent="0.25">
      <c r="B7" s="1447"/>
      <c r="C7" s="558"/>
      <c r="D7" s="559"/>
      <c r="E7" s="564"/>
      <c r="F7" s="523" t="s">
        <v>880</v>
      </c>
      <c r="G7" s="531">
        <v>1</v>
      </c>
      <c r="H7" s="531"/>
      <c r="I7" s="531"/>
      <c r="J7" s="526" t="s">
        <v>6</v>
      </c>
    </row>
    <row r="8" spans="2:13" x14ac:dyDescent="0.25">
      <c r="B8" s="1447"/>
      <c r="C8" s="558"/>
      <c r="D8" s="559"/>
      <c r="E8" s="564"/>
      <c r="F8" s="523" t="s">
        <v>883</v>
      </c>
      <c r="G8" s="531">
        <v>3</v>
      </c>
      <c r="H8" s="531"/>
      <c r="I8" s="531"/>
      <c r="J8" s="526" t="s">
        <v>6</v>
      </c>
    </row>
    <row r="9" spans="2:13" x14ac:dyDescent="0.25">
      <c r="B9" s="1447"/>
      <c r="C9" s="558"/>
      <c r="D9" s="559"/>
      <c r="E9" s="564"/>
      <c r="F9" s="523" t="s">
        <v>974</v>
      </c>
      <c r="G9" s="531">
        <v>5</v>
      </c>
      <c r="H9" s="531"/>
      <c r="I9" s="531"/>
      <c r="J9" s="526" t="s">
        <v>6</v>
      </c>
    </row>
    <row r="10" spans="2:13" x14ac:dyDescent="0.25">
      <c r="B10" s="1447"/>
      <c r="C10" s="558"/>
      <c r="D10" s="559"/>
      <c r="E10" s="564"/>
      <c r="F10" s="523" t="s">
        <v>975</v>
      </c>
      <c r="G10" s="531">
        <v>7</v>
      </c>
      <c r="H10" s="531"/>
      <c r="I10" s="531"/>
      <c r="J10" s="526" t="s">
        <v>6</v>
      </c>
    </row>
    <row r="11" spans="2:13" x14ac:dyDescent="0.25">
      <c r="B11" s="1447"/>
      <c r="C11" s="558"/>
      <c r="D11" s="559"/>
      <c r="E11" s="564"/>
      <c r="F11" s="523" t="s">
        <v>976</v>
      </c>
      <c r="G11" s="531">
        <v>9</v>
      </c>
      <c r="H11" s="531"/>
      <c r="I11" s="531"/>
      <c r="J11" s="526" t="s">
        <v>6</v>
      </c>
    </row>
    <row r="12" spans="2:13" x14ac:dyDescent="0.25">
      <c r="B12" s="1447"/>
      <c r="C12" s="558"/>
      <c r="D12" s="559"/>
      <c r="E12" s="564"/>
      <c r="F12" s="523" t="s">
        <v>977</v>
      </c>
      <c r="G12" s="531">
        <v>0</v>
      </c>
      <c r="H12" s="531"/>
      <c r="I12" s="531" t="s">
        <v>842</v>
      </c>
      <c r="J12" s="526" t="s">
        <v>6</v>
      </c>
    </row>
    <row r="13" spans="2:13" x14ac:dyDescent="0.25">
      <c r="B13" s="1447"/>
      <c r="C13" s="558"/>
      <c r="D13" s="559"/>
      <c r="E13" s="564"/>
      <c r="F13" s="523" t="s">
        <v>978</v>
      </c>
      <c r="G13" s="531">
        <v>10</v>
      </c>
      <c r="H13" s="531"/>
      <c r="I13" s="531" t="s">
        <v>842</v>
      </c>
      <c r="J13" s="526" t="s">
        <v>6</v>
      </c>
      <c r="L13" s="406"/>
      <c r="M13" s="406"/>
    </row>
    <row r="14" spans="2:13" x14ac:dyDescent="0.25">
      <c r="B14" s="1447"/>
      <c r="C14" s="558"/>
      <c r="D14" s="559"/>
      <c r="E14" s="564"/>
      <c r="F14" s="523" t="s">
        <v>979</v>
      </c>
      <c r="G14" s="531">
        <v>11</v>
      </c>
      <c r="H14" s="531"/>
      <c r="I14" s="531" t="s">
        <v>842</v>
      </c>
      <c r="J14" s="526" t="s">
        <v>6</v>
      </c>
      <c r="L14" s="406"/>
      <c r="M14" s="406"/>
    </row>
    <row r="15" spans="2:13" x14ac:dyDescent="0.25">
      <c r="B15" s="1447"/>
      <c r="C15" s="558"/>
      <c r="D15" s="559"/>
      <c r="E15" s="564"/>
      <c r="F15" s="523" t="s">
        <v>980</v>
      </c>
      <c r="G15" s="531">
        <v>12</v>
      </c>
      <c r="H15" s="531"/>
      <c r="I15" s="531" t="s">
        <v>842</v>
      </c>
      <c r="J15" s="526" t="s">
        <v>6</v>
      </c>
    </row>
    <row r="16" spans="2:13" x14ac:dyDescent="0.25">
      <c r="B16" s="1447"/>
      <c r="C16" s="558"/>
      <c r="D16" s="559"/>
      <c r="E16" s="564"/>
      <c r="F16" s="523" t="s">
        <v>981</v>
      </c>
      <c r="G16" s="531">
        <v>13</v>
      </c>
      <c r="H16" s="531"/>
      <c r="I16" s="531" t="s">
        <v>842</v>
      </c>
      <c r="J16" s="526" t="s">
        <v>6</v>
      </c>
    </row>
    <row r="17" spans="2:10" x14ac:dyDescent="0.25">
      <c r="B17" s="1447"/>
      <c r="C17" s="558"/>
      <c r="D17" s="559"/>
      <c r="E17" s="564"/>
      <c r="F17" s="523" t="s">
        <v>982</v>
      </c>
      <c r="G17" s="531">
        <v>14</v>
      </c>
      <c r="H17" s="531"/>
      <c r="I17" s="531" t="s">
        <v>842</v>
      </c>
      <c r="J17" s="526" t="s">
        <v>6</v>
      </c>
    </row>
    <row r="18" spans="2:10" x14ac:dyDescent="0.25">
      <c r="B18" s="1447"/>
      <c r="C18" s="558"/>
      <c r="D18" s="559"/>
      <c r="E18" s="564"/>
      <c r="F18" s="523" t="s">
        <v>983</v>
      </c>
      <c r="G18" s="531">
        <v>15</v>
      </c>
      <c r="H18" s="531"/>
      <c r="I18" s="531" t="s">
        <v>842</v>
      </c>
      <c r="J18" s="526" t="s">
        <v>6</v>
      </c>
    </row>
    <row r="19" spans="2:10" x14ac:dyDescent="0.25">
      <c r="B19" s="1447"/>
      <c r="C19" s="558"/>
      <c r="D19" s="559"/>
      <c r="E19" s="564"/>
      <c r="F19" s="523" t="s">
        <v>984</v>
      </c>
      <c r="G19" s="531">
        <v>16</v>
      </c>
      <c r="H19" s="531"/>
      <c r="I19" s="531" t="s">
        <v>842</v>
      </c>
      <c r="J19" s="526" t="s">
        <v>6</v>
      </c>
    </row>
    <row r="20" spans="2:10" x14ac:dyDescent="0.25">
      <c r="B20" s="1447"/>
      <c r="C20" s="558"/>
      <c r="D20" s="559"/>
      <c r="E20" s="564"/>
      <c r="F20" s="523" t="s">
        <v>985</v>
      </c>
      <c r="G20" s="531">
        <v>17</v>
      </c>
      <c r="H20" s="531"/>
      <c r="I20" s="531" t="s">
        <v>842</v>
      </c>
      <c r="J20" s="526" t="s">
        <v>6</v>
      </c>
    </row>
    <row r="21" spans="2:10" x14ac:dyDescent="0.25">
      <c r="B21" s="1447"/>
      <c r="C21" s="558"/>
      <c r="D21" s="559"/>
      <c r="E21" s="564"/>
      <c r="F21" s="523" t="s">
        <v>986</v>
      </c>
      <c r="G21" s="531">
        <v>18</v>
      </c>
      <c r="H21" s="531"/>
      <c r="I21" s="531" t="s">
        <v>842</v>
      </c>
      <c r="J21" s="526" t="s">
        <v>6</v>
      </c>
    </row>
    <row r="22" spans="2:10" x14ac:dyDescent="0.25">
      <c r="B22" s="1447"/>
      <c r="C22" s="558"/>
      <c r="D22" s="559"/>
      <c r="E22" s="564"/>
      <c r="F22" s="523" t="s">
        <v>987</v>
      </c>
      <c r="G22" s="531">
        <v>19</v>
      </c>
      <c r="H22" s="531"/>
      <c r="I22" s="531" t="s">
        <v>842</v>
      </c>
      <c r="J22" s="526" t="s">
        <v>6</v>
      </c>
    </row>
    <row r="23" spans="2:10" x14ac:dyDescent="0.25">
      <c r="B23" s="1447"/>
      <c r="C23" s="558"/>
      <c r="D23" s="559"/>
      <c r="E23" s="564"/>
      <c r="F23" s="523" t="s">
        <v>988</v>
      </c>
      <c r="G23" s="531">
        <v>20</v>
      </c>
      <c r="H23" s="531"/>
      <c r="I23" s="531" t="s">
        <v>842</v>
      </c>
      <c r="J23" s="526" t="s">
        <v>6</v>
      </c>
    </row>
    <row r="24" spans="2:10" x14ac:dyDescent="0.25">
      <c r="B24" s="1447"/>
      <c r="C24" s="558"/>
      <c r="D24" s="559"/>
      <c r="E24" s="564"/>
      <c r="F24" s="523" t="s">
        <v>989</v>
      </c>
      <c r="G24" s="531">
        <v>21</v>
      </c>
      <c r="H24" s="531"/>
      <c r="I24" s="531" t="s">
        <v>842</v>
      </c>
      <c r="J24" s="526" t="s">
        <v>6</v>
      </c>
    </row>
    <row r="25" spans="2:10" x14ac:dyDescent="0.25">
      <c r="B25" s="1447"/>
      <c r="C25" s="558"/>
      <c r="D25" s="559"/>
      <c r="E25" s="564"/>
      <c r="F25" s="523" t="s">
        <v>990</v>
      </c>
      <c r="G25" s="531">
        <v>22</v>
      </c>
      <c r="H25" s="531"/>
      <c r="I25" s="531" t="s">
        <v>842</v>
      </c>
      <c r="J25" s="526" t="s">
        <v>6</v>
      </c>
    </row>
    <row r="26" spans="2:10" x14ac:dyDescent="0.25">
      <c r="B26" s="1447"/>
      <c r="C26" s="558"/>
      <c r="D26" s="559"/>
      <c r="E26" s="564"/>
      <c r="F26" s="523" t="s">
        <v>991</v>
      </c>
      <c r="G26" s="531">
        <v>23</v>
      </c>
      <c r="H26" s="531"/>
      <c r="I26" s="531" t="s">
        <v>842</v>
      </c>
      <c r="J26" s="526" t="s">
        <v>6</v>
      </c>
    </row>
    <row r="27" spans="2:10" x14ac:dyDescent="0.25">
      <c r="B27" s="1447"/>
      <c r="C27" s="558"/>
      <c r="D27" s="559"/>
      <c r="E27" s="564"/>
      <c r="F27" s="523" t="s">
        <v>992</v>
      </c>
      <c r="G27" s="531">
        <v>24</v>
      </c>
      <c r="H27" s="531"/>
      <c r="I27" s="531" t="s">
        <v>842</v>
      </c>
      <c r="J27" s="526" t="s">
        <v>6</v>
      </c>
    </row>
    <row r="28" spans="2:10" x14ac:dyDescent="0.25">
      <c r="B28" s="1447"/>
      <c r="C28" s="558"/>
      <c r="D28" s="559"/>
      <c r="E28" s="564"/>
      <c r="F28" s="523" t="s">
        <v>993</v>
      </c>
      <c r="G28" s="531">
        <v>25</v>
      </c>
      <c r="H28" s="531"/>
      <c r="I28" s="531" t="s">
        <v>842</v>
      </c>
      <c r="J28" s="526" t="s">
        <v>6</v>
      </c>
    </row>
    <row r="29" spans="2:10" x14ac:dyDescent="0.25">
      <c r="B29" s="1447"/>
      <c r="C29" s="558"/>
      <c r="D29" s="559"/>
      <c r="E29" s="564"/>
      <c r="F29" s="523" t="s">
        <v>994</v>
      </c>
      <c r="G29" s="531">
        <v>26</v>
      </c>
      <c r="H29" s="531"/>
      <c r="I29" s="531" t="s">
        <v>842</v>
      </c>
      <c r="J29" s="526" t="s">
        <v>6</v>
      </c>
    </row>
    <row r="30" spans="2:10" x14ac:dyDescent="0.25">
      <c r="B30" s="1447"/>
      <c r="C30" s="558"/>
      <c r="D30" s="559"/>
      <c r="E30" s="564"/>
      <c r="F30" s="523" t="s">
        <v>995</v>
      </c>
      <c r="G30" s="531">
        <v>27</v>
      </c>
      <c r="H30" s="531"/>
      <c r="I30" s="531" t="s">
        <v>842</v>
      </c>
      <c r="J30" s="526" t="s">
        <v>6</v>
      </c>
    </row>
    <row r="31" spans="2:10" x14ac:dyDescent="0.25">
      <c r="B31" s="1447"/>
      <c r="C31" s="558"/>
      <c r="D31" s="559"/>
      <c r="E31" s="564"/>
      <c r="F31" s="523" t="s">
        <v>996</v>
      </c>
      <c r="G31" s="531">
        <v>28</v>
      </c>
      <c r="H31" s="531"/>
      <c r="I31" s="531" t="s">
        <v>842</v>
      </c>
      <c r="J31" s="526" t="s">
        <v>6</v>
      </c>
    </row>
    <row r="32" spans="2:10" x14ac:dyDescent="0.25">
      <c r="B32" s="1447"/>
      <c r="C32" s="558"/>
      <c r="D32" s="559"/>
      <c r="E32" s="564"/>
      <c r="F32" s="523" t="s">
        <v>997</v>
      </c>
      <c r="G32" s="531">
        <v>29</v>
      </c>
      <c r="H32" s="531"/>
      <c r="I32" s="531" t="s">
        <v>842</v>
      </c>
      <c r="J32" s="526" t="s">
        <v>6</v>
      </c>
    </row>
    <row r="33" spans="2:10" x14ac:dyDescent="0.25">
      <c r="B33" s="1447"/>
      <c r="C33" s="558"/>
      <c r="D33" s="559"/>
      <c r="E33" s="564"/>
      <c r="F33" s="523" t="s">
        <v>998</v>
      </c>
      <c r="G33" s="531">
        <v>30</v>
      </c>
      <c r="H33" s="531"/>
      <c r="I33" s="531" t="s">
        <v>842</v>
      </c>
      <c r="J33" s="526" t="s">
        <v>6</v>
      </c>
    </row>
    <row r="34" spans="2:10" x14ac:dyDescent="0.25">
      <c r="B34" s="1447"/>
      <c r="C34" s="558"/>
      <c r="D34" s="559"/>
      <c r="E34" s="564"/>
      <c r="F34" s="523" t="s">
        <v>999</v>
      </c>
      <c r="G34" s="531">
        <v>0</v>
      </c>
      <c r="H34" s="531"/>
      <c r="I34" s="531" t="s">
        <v>842</v>
      </c>
      <c r="J34" s="526" t="s">
        <v>6</v>
      </c>
    </row>
    <row r="35" spans="2:10" x14ac:dyDescent="0.25">
      <c r="B35" s="1447"/>
      <c r="C35" s="558"/>
      <c r="D35" s="559"/>
      <c r="E35" s="564"/>
      <c r="F35" s="523" t="s">
        <v>1000</v>
      </c>
      <c r="G35" s="553">
        <v>0.98425196850393704</v>
      </c>
      <c r="H35" s="531"/>
      <c r="I35" s="531" t="s">
        <v>842</v>
      </c>
      <c r="J35" s="526" t="s">
        <v>6</v>
      </c>
    </row>
    <row r="36" spans="2:10" x14ac:dyDescent="0.25">
      <c r="B36" s="1447"/>
      <c r="C36" s="558"/>
      <c r="D36" s="559"/>
      <c r="E36" s="564"/>
      <c r="F36" s="523" t="s">
        <v>1001</v>
      </c>
      <c r="G36" s="553">
        <v>1.9685039370078741</v>
      </c>
      <c r="H36" s="531"/>
      <c r="I36" s="531" t="s">
        <v>842</v>
      </c>
      <c r="J36" s="526" t="s">
        <v>6</v>
      </c>
    </row>
    <row r="37" spans="2:10" x14ac:dyDescent="0.25">
      <c r="B37" s="1447"/>
      <c r="C37" s="558"/>
      <c r="D37" s="559"/>
      <c r="E37" s="564"/>
      <c r="F37" s="523" t="s">
        <v>1002</v>
      </c>
      <c r="G37" s="553">
        <v>2.9527559055118111</v>
      </c>
      <c r="H37" s="531"/>
      <c r="I37" s="531" t="s">
        <v>842</v>
      </c>
      <c r="J37" s="526" t="s">
        <v>6</v>
      </c>
    </row>
    <row r="38" spans="2:10" x14ac:dyDescent="0.25">
      <c r="B38" s="1447"/>
      <c r="C38" s="558"/>
      <c r="D38" s="559"/>
      <c r="E38" s="564"/>
      <c r="F38" s="523" t="s">
        <v>1003</v>
      </c>
      <c r="G38" s="553">
        <v>3.9370078740157481</v>
      </c>
      <c r="H38" s="531"/>
      <c r="I38" s="531" t="s">
        <v>842</v>
      </c>
      <c r="J38" s="526" t="s">
        <v>6</v>
      </c>
    </row>
    <row r="39" spans="2:10" x14ac:dyDescent="0.25">
      <c r="B39" s="1447"/>
      <c r="C39" s="558"/>
      <c r="D39" s="559"/>
      <c r="E39" s="564"/>
      <c r="F39" s="523" t="s">
        <v>1004</v>
      </c>
      <c r="G39" s="553">
        <v>4.9212598425196852</v>
      </c>
      <c r="H39" s="531"/>
      <c r="I39" s="531" t="s">
        <v>842</v>
      </c>
      <c r="J39" s="526" t="s">
        <v>6</v>
      </c>
    </row>
    <row r="40" spans="2:10" x14ac:dyDescent="0.25">
      <c r="B40" s="1447"/>
      <c r="C40" s="558"/>
      <c r="D40" s="559"/>
      <c r="E40" s="564"/>
      <c r="F40" s="523" t="s">
        <v>1005</v>
      </c>
      <c r="G40" s="553">
        <v>5.9055118110236222</v>
      </c>
      <c r="H40" s="531"/>
      <c r="I40" s="531" t="s">
        <v>842</v>
      </c>
      <c r="J40" s="526" t="s">
        <v>6</v>
      </c>
    </row>
    <row r="41" spans="2:10" x14ac:dyDescent="0.25">
      <c r="B41" s="1447"/>
      <c r="C41" s="558"/>
      <c r="D41" s="559"/>
      <c r="E41" s="564"/>
      <c r="F41" s="523" t="s">
        <v>1006</v>
      </c>
      <c r="G41" s="553">
        <v>6.8897637795275584</v>
      </c>
      <c r="H41" s="531"/>
      <c r="I41" s="531" t="s">
        <v>842</v>
      </c>
      <c r="J41" s="526" t="s">
        <v>6</v>
      </c>
    </row>
    <row r="42" spans="2:10" x14ac:dyDescent="0.25">
      <c r="B42" s="1447"/>
      <c r="C42" s="558"/>
      <c r="D42" s="559"/>
      <c r="E42" s="564"/>
      <c r="F42" s="523" t="s">
        <v>1007</v>
      </c>
      <c r="G42" s="553">
        <v>7.8740157480314963</v>
      </c>
      <c r="H42" s="531"/>
      <c r="I42" s="531" t="s">
        <v>842</v>
      </c>
      <c r="J42" s="526" t="s">
        <v>6</v>
      </c>
    </row>
    <row r="43" spans="2:10" x14ac:dyDescent="0.25">
      <c r="B43" s="1447"/>
      <c r="C43" s="558"/>
      <c r="D43" s="559"/>
      <c r="E43" s="564"/>
      <c r="F43" s="523" t="s">
        <v>1008</v>
      </c>
      <c r="G43" s="553">
        <v>8.8582677165354333</v>
      </c>
      <c r="H43" s="531"/>
      <c r="I43" s="531" t="s">
        <v>842</v>
      </c>
      <c r="J43" s="526" t="s">
        <v>6</v>
      </c>
    </row>
    <row r="44" spans="2:10" x14ac:dyDescent="0.25">
      <c r="B44" s="1447"/>
      <c r="C44" s="558"/>
      <c r="D44" s="559"/>
      <c r="E44" s="564"/>
      <c r="F44" s="523" t="s">
        <v>1009</v>
      </c>
      <c r="G44" s="553">
        <v>9.8425196850393704</v>
      </c>
      <c r="H44" s="531"/>
      <c r="I44" s="531" t="s">
        <v>842</v>
      </c>
      <c r="J44" s="526" t="s">
        <v>6</v>
      </c>
    </row>
    <row r="45" spans="2:10" x14ac:dyDescent="0.25">
      <c r="B45" s="1447"/>
      <c r="C45" s="558"/>
      <c r="D45" s="559"/>
      <c r="E45" s="564"/>
      <c r="F45" s="523" t="s">
        <v>1010</v>
      </c>
      <c r="G45" s="553">
        <v>10.826771653543307</v>
      </c>
      <c r="H45" s="531"/>
      <c r="I45" s="531" t="s">
        <v>842</v>
      </c>
      <c r="J45" s="526" t="s">
        <v>6</v>
      </c>
    </row>
    <row r="46" spans="2:10" x14ac:dyDescent="0.25">
      <c r="B46" s="1447"/>
      <c r="C46" s="558"/>
      <c r="D46" s="559"/>
      <c r="E46" s="564"/>
      <c r="F46" s="523" t="s">
        <v>1011</v>
      </c>
      <c r="G46" s="553">
        <v>11.811023622047244</v>
      </c>
      <c r="H46" s="531"/>
      <c r="I46" s="531" t="s">
        <v>842</v>
      </c>
      <c r="J46" s="526" t="s">
        <v>6</v>
      </c>
    </row>
    <row r="47" spans="2:10" x14ac:dyDescent="0.25">
      <c r="B47" s="1447"/>
      <c r="C47" s="558"/>
      <c r="D47" s="559"/>
      <c r="E47" s="564"/>
      <c r="F47" s="523" t="s">
        <v>1012</v>
      </c>
      <c r="G47" s="553">
        <v>12.795275590551181</v>
      </c>
      <c r="H47" s="531"/>
      <c r="I47" s="531" t="s">
        <v>842</v>
      </c>
      <c r="J47" s="526" t="s">
        <v>6</v>
      </c>
    </row>
    <row r="48" spans="2:10" x14ac:dyDescent="0.25">
      <c r="B48" s="1447"/>
      <c r="C48" s="558"/>
      <c r="D48" s="559"/>
      <c r="E48" s="564"/>
      <c r="F48" s="523" t="s">
        <v>1013</v>
      </c>
      <c r="G48" s="553">
        <v>13.779527559055117</v>
      </c>
      <c r="H48" s="531"/>
      <c r="I48" s="531" t="s">
        <v>842</v>
      </c>
      <c r="J48" s="526" t="s">
        <v>6</v>
      </c>
    </row>
    <row r="49" spans="2:10" x14ac:dyDescent="0.25">
      <c r="B49" s="1447"/>
      <c r="C49" s="558"/>
      <c r="D49" s="559"/>
      <c r="E49" s="564"/>
      <c r="F49" s="523" t="s">
        <v>1014</v>
      </c>
      <c r="G49" s="553">
        <v>14.763779527559054</v>
      </c>
      <c r="H49" s="531"/>
      <c r="I49" s="531" t="s">
        <v>842</v>
      </c>
      <c r="J49" s="526" t="s">
        <v>6</v>
      </c>
    </row>
    <row r="50" spans="2:10" x14ac:dyDescent="0.25">
      <c r="B50" s="1447"/>
      <c r="C50" s="558"/>
      <c r="D50" s="559"/>
      <c r="E50" s="564"/>
      <c r="F50" s="523" t="s">
        <v>1015</v>
      </c>
      <c r="G50" s="553">
        <v>15.748031496062993</v>
      </c>
      <c r="H50" s="531"/>
      <c r="I50" s="531" t="s">
        <v>842</v>
      </c>
      <c r="J50" s="526" t="s">
        <v>6</v>
      </c>
    </row>
    <row r="51" spans="2:10" x14ac:dyDescent="0.25">
      <c r="B51" s="1447"/>
      <c r="C51" s="558"/>
      <c r="D51" s="559"/>
      <c r="E51" s="564"/>
      <c r="F51" s="523" t="s">
        <v>1016</v>
      </c>
      <c r="G51" s="553">
        <v>16.73228346456693</v>
      </c>
      <c r="H51" s="531"/>
      <c r="I51" s="531" t="s">
        <v>842</v>
      </c>
      <c r="J51" s="526" t="s">
        <v>6</v>
      </c>
    </row>
    <row r="52" spans="2:10" x14ac:dyDescent="0.25">
      <c r="B52" s="1447"/>
      <c r="C52" s="558"/>
      <c r="D52" s="559"/>
      <c r="E52" s="564"/>
      <c r="F52" s="523" t="s">
        <v>1017</v>
      </c>
      <c r="G52" s="553">
        <v>17.716535433070867</v>
      </c>
      <c r="H52" s="531"/>
      <c r="I52" s="531" t="s">
        <v>842</v>
      </c>
      <c r="J52" s="526" t="s">
        <v>6</v>
      </c>
    </row>
    <row r="53" spans="2:10" x14ac:dyDescent="0.25">
      <c r="B53" s="1447"/>
      <c r="C53" s="558"/>
      <c r="D53" s="559"/>
      <c r="E53" s="564"/>
      <c r="F53" s="523" t="s">
        <v>1018</v>
      </c>
      <c r="G53" s="553">
        <v>18.700787401574804</v>
      </c>
      <c r="H53" s="531"/>
      <c r="I53" s="531" t="s">
        <v>842</v>
      </c>
      <c r="J53" s="526" t="s">
        <v>6</v>
      </c>
    </row>
    <row r="54" spans="2:10" x14ac:dyDescent="0.25">
      <c r="B54" s="1447"/>
      <c r="C54" s="558"/>
      <c r="D54" s="559"/>
      <c r="E54" s="564"/>
      <c r="F54" s="523" t="s">
        <v>1019</v>
      </c>
      <c r="G54" s="553">
        <v>19.685039370078741</v>
      </c>
      <c r="H54" s="531"/>
      <c r="I54" s="531" t="s">
        <v>842</v>
      </c>
      <c r="J54" s="526" t="s">
        <v>6</v>
      </c>
    </row>
    <row r="55" spans="2:10" x14ac:dyDescent="0.25">
      <c r="B55" s="1447"/>
      <c r="C55" s="558"/>
      <c r="D55" s="559"/>
      <c r="E55" s="564"/>
      <c r="F55" s="523" t="s">
        <v>1020</v>
      </c>
      <c r="G55" s="553">
        <v>20.669291338582678</v>
      </c>
      <c r="H55" s="531"/>
      <c r="I55" s="531" t="s">
        <v>842</v>
      </c>
      <c r="J55" s="526" t="s">
        <v>6</v>
      </c>
    </row>
    <row r="56" spans="2:10" x14ac:dyDescent="0.25">
      <c r="B56" s="1447"/>
      <c r="C56" s="558"/>
      <c r="D56" s="559"/>
      <c r="E56" s="564"/>
      <c r="F56" s="523" t="s">
        <v>1021</v>
      </c>
      <c r="G56" s="553">
        <v>21.653543307086615</v>
      </c>
      <c r="H56" s="531"/>
      <c r="I56" s="531" t="s">
        <v>842</v>
      </c>
      <c r="J56" s="526" t="s">
        <v>6</v>
      </c>
    </row>
    <row r="57" spans="2:10" x14ac:dyDescent="0.25">
      <c r="B57" s="1447"/>
      <c r="C57" s="558"/>
      <c r="D57" s="559"/>
      <c r="E57" s="564"/>
      <c r="F57" s="523" t="s">
        <v>1022</v>
      </c>
      <c r="G57" s="553">
        <v>22.637795275590552</v>
      </c>
      <c r="H57" s="531"/>
      <c r="I57" s="531" t="s">
        <v>842</v>
      </c>
      <c r="J57" s="526" t="s">
        <v>6</v>
      </c>
    </row>
    <row r="58" spans="2:10" x14ac:dyDescent="0.25">
      <c r="B58" s="1447"/>
      <c r="C58" s="558"/>
      <c r="D58" s="559"/>
      <c r="E58" s="564"/>
      <c r="F58" s="523" t="s">
        <v>1023</v>
      </c>
      <c r="G58" s="553">
        <v>23.622047244094489</v>
      </c>
      <c r="H58" s="531"/>
      <c r="I58" s="531" t="s">
        <v>842</v>
      </c>
      <c r="J58" s="526" t="s">
        <v>6</v>
      </c>
    </row>
    <row r="59" spans="2:10" x14ac:dyDescent="0.25">
      <c r="B59" s="1447"/>
      <c r="C59" s="558"/>
      <c r="D59" s="559"/>
      <c r="E59" s="564"/>
      <c r="F59" s="523" t="s">
        <v>1024</v>
      </c>
      <c r="G59" s="553">
        <v>24.606299212598426</v>
      </c>
      <c r="H59" s="531"/>
      <c r="I59" s="531" t="s">
        <v>842</v>
      </c>
      <c r="J59" s="526" t="s">
        <v>6</v>
      </c>
    </row>
    <row r="60" spans="2:10" x14ac:dyDescent="0.25">
      <c r="B60" s="1447"/>
      <c r="C60" s="558"/>
      <c r="D60" s="559"/>
      <c r="E60" s="564"/>
      <c r="F60" s="523" t="s">
        <v>1025</v>
      </c>
      <c r="G60" s="553">
        <v>25.590551181102363</v>
      </c>
      <c r="H60" s="531"/>
      <c r="I60" s="531" t="s">
        <v>842</v>
      </c>
      <c r="J60" s="526" t="s">
        <v>6</v>
      </c>
    </row>
    <row r="61" spans="2:10" x14ac:dyDescent="0.25">
      <c r="B61" s="1447"/>
      <c r="C61" s="558"/>
      <c r="D61" s="559"/>
      <c r="E61" s="564"/>
      <c r="F61" s="523" t="s">
        <v>1026</v>
      </c>
      <c r="G61" s="553">
        <v>26.5748031496063</v>
      </c>
      <c r="H61" s="531"/>
      <c r="I61" s="531" t="s">
        <v>842</v>
      </c>
      <c r="J61" s="526" t="s">
        <v>6</v>
      </c>
    </row>
    <row r="62" spans="2:10" x14ac:dyDescent="0.25">
      <c r="B62" s="1447"/>
      <c r="C62" s="558"/>
      <c r="D62" s="559"/>
      <c r="E62" s="564"/>
      <c r="F62" s="523" t="s">
        <v>1027</v>
      </c>
      <c r="G62" s="553">
        <v>27.559055118110233</v>
      </c>
      <c r="H62" s="531"/>
      <c r="I62" s="531" t="s">
        <v>842</v>
      </c>
      <c r="J62" s="526" t="s">
        <v>6</v>
      </c>
    </row>
    <row r="63" spans="2:10" ht="15.75" thickBot="1" x14ac:dyDescent="0.3">
      <c r="B63" s="1455"/>
      <c r="C63" s="561"/>
      <c r="D63" s="562"/>
      <c r="E63" s="565"/>
      <c r="F63" s="547" t="s">
        <v>1028</v>
      </c>
      <c r="G63" s="554">
        <v>28.54330708661417</v>
      </c>
      <c r="H63" s="532"/>
      <c r="I63" s="532" t="s">
        <v>842</v>
      </c>
      <c r="J63" s="528" t="s">
        <v>6</v>
      </c>
    </row>
    <row r="64" spans="2:10" ht="15.75" thickTop="1" x14ac:dyDescent="0.25">
      <c r="B64" s="1451"/>
      <c r="C64" s="537" t="s">
        <v>816</v>
      </c>
      <c r="D64" s="557" t="s">
        <v>832</v>
      </c>
      <c r="E64" s="1295"/>
      <c r="F64" s="524" t="s">
        <v>1001</v>
      </c>
      <c r="G64" s="556">
        <v>1.9685039370078741</v>
      </c>
      <c r="H64" s="534"/>
      <c r="I64" s="534"/>
      <c r="J64" s="535" t="s">
        <v>6</v>
      </c>
    </row>
    <row r="65" spans="2:10" ht="15" customHeight="1" x14ac:dyDescent="0.25">
      <c r="B65" s="1447"/>
      <c r="C65" s="1280" t="s">
        <v>501</v>
      </c>
      <c r="D65" s="769" t="s">
        <v>1029</v>
      </c>
      <c r="E65" s="470"/>
      <c r="F65" s="523" t="s">
        <v>1003</v>
      </c>
      <c r="G65" s="553">
        <v>3.9370078740157481</v>
      </c>
      <c r="H65" s="531"/>
      <c r="I65" s="531"/>
      <c r="J65" s="526" t="s">
        <v>6</v>
      </c>
    </row>
    <row r="66" spans="2:10" x14ac:dyDescent="0.25">
      <c r="B66" s="1447"/>
      <c r="C66" s="558"/>
      <c r="D66" s="559"/>
      <c r="E66" s="560"/>
      <c r="F66" s="523" t="s">
        <v>1005</v>
      </c>
      <c r="G66" s="553">
        <v>5.9055118110236222</v>
      </c>
      <c r="H66" s="531"/>
      <c r="I66" s="531"/>
      <c r="J66" s="526" t="s">
        <v>6</v>
      </c>
    </row>
    <row r="67" spans="2:10" x14ac:dyDescent="0.25">
      <c r="B67" s="1447"/>
      <c r="C67" s="558"/>
      <c r="D67" s="559"/>
      <c r="E67" s="560"/>
      <c r="F67" s="523" t="s">
        <v>1007</v>
      </c>
      <c r="G67" s="553">
        <v>7.8740157480314963</v>
      </c>
      <c r="H67" s="531"/>
      <c r="I67" s="531"/>
      <c r="J67" s="526" t="s">
        <v>6</v>
      </c>
    </row>
    <row r="68" spans="2:10" x14ac:dyDescent="0.25">
      <c r="B68" s="1447"/>
      <c r="C68" s="558"/>
      <c r="D68" s="559"/>
      <c r="E68" s="560"/>
      <c r="F68" s="523" t="s">
        <v>1000</v>
      </c>
      <c r="G68" s="553">
        <v>0.98425196850393704</v>
      </c>
      <c r="H68" s="531"/>
      <c r="I68" s="531"/>
      <c r="J68" s="526" t="s">
        <v>6</v>
      </c>
    </row>
    <row r="69" spans="2:10" x14ac:dyDescent="0.25">
      <c r="B69" s="1447"/>
      <c r="C69" s="558"/>
      <c r="D69" s="559"/>
      <c r="E69" s="560"/>
      <c r="F69" s="523" t="s">
        <v>1002</v>
      </c>
      <c r="G69" s="553">
        <v>2.9527559055118111</v>
      </c>
      <c r="H69" s="531"/>
      <c r="I69" s="531"/>
      <c r="J69" s="526" t="s">
        <v>6</v>
      </c>
    </row>
    <row r="70" spans="2:10" x14ac:dyDescent="0.25">
      <c r="B70" s="1447"/>
      <c r="C70" s="558"/>
      <c r="D70" s="559"/>
      <c r="E70" s="560"/>
      <c r="F70" s="523" t="s">
        <v>1004</v>
      </c>
      <c r="G70" s="553">
        <v>4.9212598425196852</v>
      </c>
      <c r="H70" s="531"/>
      <c r="I70" s="531"/>
      <c r="J70" s="526" t="s">
        <v>6</v>
      </c>
    </row>
    <row r="71" spans="2:10" x14ac:dyDescent="0.25">
      <c r="B71" s="1447"/>
      <c r="C71" s="558"/>
      <c r="D71" s="559"/>
      <c r="E71" s="560"/>
      <c r="F71" s="523" t="s">
        <v>1006</v>
      </c>
      <c r="G71" s="553">
        <v>6.8897637795275584</v>
      </c>
      <c r="H71" s="531"/>
      <c r="I71" s="531"/>
      <c r="J71" s="526" t="s">
        <v>6</v>
      </c>
    </row>
    <row r="72" spans="2:10" x14ac:dyDescent="0.25">
      <c r="B72" s="1447"/>
      <c r="C72" s="558"/>
      <c r="D72" s="559"/>
      <c r="E72" s="560"/>
      <c r="F72" s="523" t="s">
        <v>1008</v>
      </c>
      <c r="G72" s="553">
        <v>8.8582677165354333</v>
      </c>
      <c r="H72" s="531"/>
      <c r="I72" s="531"/>
      <c r="J72" s="526" t="s">
        <v>6</v>
      </c>
    </row>
    <row r="73" spans="2:10" x14ac:dyDescent="0.25">
      <c r="B73" s="1447"/>
      <c r="C73" s="558"/>
      <c r="D73" s="559"/>
      <c r="E73" s="560"/>
      <c r="F73" s="523" t="s">
        <v>999</v>
      </c>
      <c r="G73" s="553">
        <v>0</v>
      </c>
      <c r="H73" s="531"/>
      <c r="I73" s="531" t="s">
        <v>842</v>
      </c>
      <c r="J73" s="526" t="s">
        <v>6</v>
      </c>
    </row>
    <row r="74" spans="2:10" x14ac:dyDescent="0.25">
      <c r="B74" s="1447"/>
      <c r="C74" s="558"/>
      <c r="D74" s="559"/>
      <c r="E74" s="560"/>
      <c r="F74" s="523" t="s">
        <v>1009</v>
      </c>
      <c r="G74" s="553">
        <v>9.8425196850393704</v>
      </c>
      <c r="H74" s="531"/>
      <c r="I74" s="531" t="s">
        <v>842</v>
      </c>
      <c r="J74" s="526" t="s">
        <v>6</v>
      </c>
    </row>
    <row r="75" spans="2:10" x14ac:dyDescent="0.25">
      <c r="B75" s="1447"/>
      <c r="C75" s="558"/>
      <c r="D75" s="559"/>
      <c r="E75" s="560"/>
      <c r="F75" s="523" t="s">
        <v>1010</v>
      </c>
      <c r="G75" s="553">
        <v>10.826771653543307</v>
      </c>
      <c r="H75" s="531"/>
      <c r="I75" s="531" t="s">
        <v>842</v>
      </c>
      <c r="J75" s="526" t="s">
        <v>6</v>
      </c>
    </row>
    <row r="76" spans="2:10" x14ac:dyDescent="0.25">
      <c r="B76" s="1447"/>
      <c r="C76" s="558"/>
      <c r="D76" s="559"/>
      <c r="E76" s="560"/>
      <c r="F76" s="523" t="s">
        <v>1011</v>
      </c>
      <c r="G76" s="553">
        <v>11.811023622047244</v>
      </c>
      <c r="H76" s="531"/>
      <c r="I76" s="531" t="s">
        <v>842</v>
      </c>
      <c r="J76" s="526" t="s">
        <v>6</v>
      </c>
    </row>
    <row r="77" spans="2:10" x14ac:dyDescent="0.25">
      <c r="B77" s="1447"/>
      <c r="C77" s="558"/>
      <c r="D77" s="559"/>
      <c r="E77" s="560"/>
      <c r="F77" s="523" t="s">
        <v>1012</v>
      </c>
      <c r="G77" s="553">
        <v>12.795275590551181</v>
      </c>
      <c r="H77" s="531"/>
      <c r="I77" s="531" t="s">
        <v>842</v>
      </c>
      <c r="J77" s="526" t="s">
        <v>6</v>
      </c>
    </row>
    <row r="78" spans="2:10" x14ac:dyDescent="0.25">
      <c r="B78" s="1447"/>
      <c r="C78" s="558"/>
      <c r="D78" s="559"/>
      <c r="E78" s="560"/>
      <c r="F78" s="523" t="s">
        <v>1013</v>
      </c>
      <c r="G78" s="553">
        <v>13.779527559055117</v>
      </c>
      <c r="H78" s="531"/>
      <c r="I78" s="531" t="s">
        <v>842</v>
      </c>
      <c r="J78" s="526" t="s">
        <v>6</v>
      </c>
    </row>
    <row r="79" spans="2:10" x14ac:dyDescent="0.25">
      <c r="B79" s="1447"/>
      <c r="C79" s="558"/>
      <c r="D79" s="559"/>
      <c r="E79" s="560"/>
      <c r="F79" s="523" t="s">
        <v>1014</v>
      </c>
      <c r="G79" s="553">
        <v>14.763779527559054</v>
      </c>
      <c r="H79" s="531"/>
      <c r="I79" s="531" t="s">
        <v>842</v>
      </c>
      <c r="J79" s="526" t="s">
        <v>6</v>
      </c>
    </row>
    <row r="80" spans="2:10" x14ac:dyDescent="0.25">
      <c r="B80" s="1447"/>
      <c r="C80" s="558"/>
      <c r="D80" s="559"/>
      <c r="E80" s="560"/>
      <c r="F80" s="523" t="s">
        <v>1015</v>
      </c>
      <c r="G80" s="553">
        <v>15.748031496062993</v>
      </c>
      <c r="H80" s="531"/>
      <c r="I80" s="531" t="s">
        <v>842</v>
      </c>
      <c r="J80" s="526" t="s">
        <v>6</v>
      </c>
    </row>
    <row r="81" spans="2:10" x14ac:dyDescent="0.25">
      <c r="B81" s="1447"/>
      <c r="C81" s="558"/>
      <c r="D81" s="559"/>
      <c r="E81" s="560"/>
      <c r="F81" s="523" t="s">
        <v>1016</v>
      </c>
      <c r="G81" s="553">
        <v>16.73228346456693</v>
      </c>
      <c r="H81" s="531"/>
      <c r="I81" s="531" t="s">
        <v>842</v>
      </c>
      <c r="J81" s="526" t="s">
        <v>6</v>
      </c>
    </row>
    <row r="82" spans="2:10" x14ac:dyDescent="0.25">
      <c r="B82" s="1447"/>
      <c r="C82" s="558"/>
      <c r="D82" s="559"/>
      <c r="E82" s="560"/>
      <c r="F82" s="523" t="s">
        <v>1017</v>
      </c>
      <c r="G82" s="553">
        <v>17.716535433070867</v>
      </c>
      <c r="H82" s="531"/>
      <c r="I82" s="531" t="s">
        <v>842</v>
      </c>
      <c r="J82" s="526" t="s">
        <v>6</v>
      </c>
    </row>
    <row r="83" spans="2:10" x14ac:dyDescent="0.25">
      <c r="B83" s="1447"/>
      <c r="C83" s="558"/>
      <c r="D83" s="559"/>
      <c r="E83" s="560"/>
      <c r="F83" s="523" t="s">
        <v>1018</v>
      </c>
      <c r="G83" s="553">
        <v>18.700787401574804</v>
      </c>
      <c r="H83" s="531"/>
      <c r="I83" s="531" t="s">
        <v>842</v>
      </c>
      <c r="J83" s="526" t="s">
        <v>6</v>
      </c>
    </row>
    <row r="84" spans="2:10" x14ac:dyDescent="0.25">
      <c r="B84" s="1447"/>
      <c r="C84" s="558"/>
      <c r="D84" s="559"/>
      <c r="E84" s="560"/>
      <c r="F84" s="523" t="s">
        <v>1019</v>
      </c>
      <c r="G84" s="553">
        <v>19.685039370078741</v>
      </c>
      <c r="H84" s="531"/>
      <c r="I84" s="531" t="s">
        <v>842</v>
      </c>
      <c r="J84" s="526" t="s">
        <v>6</v>
      </c>
    </row>
    <row r="85" spans="2:10" x14ac:dyDescent="0.25">
      <c r="B85" s="1447"/>
      <c r="C85" s="558"/>
      <c r="D85" s="559"/>
      <c r="E85" s="560"/>
      <c r="F85" s="523" t="s">
        <v>1020</v>
      </c>
      <c r="G85" s="553">
        <v>20.669291338582678</v>
      </c>
      <c r="H85" s="531"/>
      <c r="I85" s="531" t="s">
        <v>842</v>
      </c>
      <c r="J85" s="526" t="s">
        <v>6</v>
      </c>
    </row>
    <row r="86" spans="2:10" x14ac:dyDescent="0.25">
      <c r="B86" s="1447"/>
      <c r="C86" s="558"/>
      <c r="D86" s="559"/>
      <c r="E86" s="560"/>
      <c r="F86" s="523" t="s">
        <v>1021</v>
      </c>
      <c r="G86" s="553">
        <v>21.653543307086615</v>
      </c>
      <c r="H86" s="531"/>
      <c r="I86" s="531" t="s">
        <v>842</v>
      </c>
      <c r="J86" s="526" t="s">
        <v>6</v>
      </c>
    </row>
    <row r="87" spans="2:10" x14ac:dyDescent="0.25">
      <c r="B87" s="1447"/>
      <c r="C87" s="558"/>
      <c r="D87" s="559"/>
      <c r="E87" s="560"/>
      <c r="F87" s="523" t="s">
        <v>1022</v>
      </c>
      <c r="G87" s="553">
        <v>22.637795275590552</v>
      </c>
      <c r="H87" s="531"/>
      <c r="I87" s="531" t="s">
        <v>842</v>
      </c>
      <c r="J87" s="526" t="s">
        <v>6</v>
      </c>
    </row>
    <row r="88" spans="2:10" x14ac:dyDescent="0.25">
      <c r="B88" s="1447"/>
      <c r="C88" s="558"/>
      <c r="D88" s="559"/>
      <c r="E88" s="560"/>
      <c r="F88" s="523" t="s">
        <v>1023</v>
      </c>
      <c r="G88" s="553">
        <v>23.622047244094489</v>
      </c>
      <c r="H88" s="531"/>
      <c r="I88" s="531" t="s">
        <v>842</v>
      </c>
      <c r="J88" s="526" t="s">
        <v>6</v>
      </c>
    </row>
    <row r="89" spans="2:10" x14ac:dyDescent="0.25">
      <c r="B89" s="1447"/>
      <c r="C89" s="558"/>
      <c r="D89" s="559"/>
      <c r="E89" s="560"/>
      <c r="F89" s="523" t="s">
        <v>1024</v>
      </c>
      <c r="G89" s="553">
        <v>24.606299212598426</v>
      </c>
      <c r="H89" s="531"/>
      <c r="I89" s="531" t="s">
        <v>842</v>
      </c>
      <c r="J89" s="526" t="s">
        <v>6</v>
      </c>
    </row>
    <row r="90" spans="2:10" x14ac:dyDescent="0.25">
      <c r="B90" s="1447"/>
      <c r="C90" s="558"/>
      <c r="D90" s="559"/>
      <c r="E90" s="560"/>
      <c r="F90" s="523" t="s">
        <v>1025</v>
      </c>
      <c r="G90" s="553">
        <v>25.590551181102363</v>
      </c>
      <c r="H90" s="531"/>
      <c r="I90" s="531" t="s">
        <v>842</v>
      </c>
      <c r="J90" s="526" t="s">
        <v>6</v>
      </c>
    </row>
    <row r="91" spans="2:10" x14ac:dyDescent="0.25">
      <c r="B91" s="1447"/>
      <c r="C91" s="558"/>
      <c r="D91" s="559"/>
      <c r="E91" s="560"/>
      <c r="F91" s="523" t="s">
        <v>1026</v>
      </c>
      <c r="G91" s="553">
        <v>26.5748031496063</v>
      </c>
      <c r="H91" s="531"/>
      <c r="I91" s="531" t="s">
        <v>842</v>
      </c>
      <c r="J91" s="526" t="s">
        <v>6</v>
      </c>
    </row>
    <row r="92" spans="2:10" x14ac:dyDescent="0.25">
      <c r="B92" s="1447"/>
      <c r="C92" s="558"/>
      <c r="D92" s="559"/>
      <c r="E92" s="560"/>
      <c r="F92" s="523" t="s">
        <v>1027</v>
      </c>
      <c r="G92" s="553">
        <v>27.559055118110233</v>
      </c>
      <c r="H92" s="531"/>
      <c r="I92" s="531" t="s">
        <v>842</v>
      </c>
      <c r="J92" s="526" t="s">
        <v>6</v>
      </c>
    </row>
    <row r="93" spans="2:10" ht="15.75" thickBot="1" x14ac:dyDescent="0.3">
      <c r="B93" s="1455"/>
      <c r="C93" s="561"/>
      <c r="D93" s="562"/>
      <c r="E93" s="563"/>
      <c r="F93" s="547" t="s">
        <v>1028</v>
      </c>
      <c r="G93" s="554">
        <v>28.54330708661417</v>
      </c>
      <c r="H93" s="532"/>
      <c r="I93" s="532" t="s">
        <v>842</v>
      </c>
      <c r="J93" s="528" t="s">
        <v>6</v>
      </c>
    </row>
    <row r="94" spans="2:10" ht="15.75" thickTop="1" x14ac:dyDescent="0.25"/>
    <row r="98" spans="2:3" x14ac:dyDescent="0.25">
      <c r="B98" s="284" t="s">
        <v>1030</v>
      </c>
    </row>
    <row r="99" spans="2:3" x14ac:dyDescent="0.25">
      <c r="B99" s="284" t="s">
        <v>1031</v>
      </c>
      <c r="C99" s="406" t="s">
        <v>1032</v>
      </c>
    </row>
    <row r="100" spans="2:3" x14ac:dyDescent="0.25">
      <c r="B100" s="284" t="s">
        <v>1033</v>
      </c>
      <c r="C100" s="406" t="s">
        <v>1034</v>
      </c>
    </row>
  </sheetData>
  <mergeCells count="3">
    <mergeCell ref="C2:E2"/>
    <mergeCell ref="B3:B63"/>
    <mergeCell ref="B64:B93"/>
  </mergeCells>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J30"/>
  <sheetViews>
    <sheetView zoomScaleNormal="100" workbookViewId="0">
      <selection activeCell="N14" sqref="N14"/>
    </sheetView>
  </sheetViews>
  <sheetFormatPr defaultColWidth="9.140625" defaultRowHeight="15" x14ac:dyDescent="0.25"/>
  <cols>
    <col min="1" max="1" width="2.42578125" style="108" customWidth="1"/>
    <col min="2" max="2" width="11" style="108" bestFit="1" customWidth="1"/>
    <col min="3" max="3" width="18.5703125" style="108" customWidth="1"/>
    <col min="4" max="4" width="44.28515625" style="108" bestFit="1" customWidth="1"/>
    <col min="5" max="5" width="3.5703125" style="108" customWidth="1"/>
    <col min="6" max="6" width="19.5703125" style="108" bestFit="1" customWidth="1"/>
    <col min="7" max="7" width="13.85546875" style="108" bestFit="1" customWidth="1"/>
    <col min="8" max="8" width="7.5703125" style="108" bestFit="1" customWidth="1"/>
    <col min="9" max="9" width="11.42578125" style="108" bestFit="1" customWidth="1"/>
    <col min="10" max="10" width="8.5703125" style="108" bestFit="1" customWidth="1"/>
    <col min="11" max="16384" width="9.140625" style="108"/>
  </cols>
  <sheetData>
    <row r="2" spans="2:10" ht="18" x14ac:dyDescent="0.25">
      <c r="B2" s="1262" t="s">
        <v>802</v>
      </c>
      <c r="C2" s="1478" t="s">
        <v>803</v>
      </c>
      <c r="D2" s="1478"/>
      <c r="E2" s="1478"/>
      <c r="F2" s="1314" t="s">
        <v>544</v>
      </c>
      <c r="G2" s="179" t="s">
        <v>1035</v>
      </c>
      <c r="H2" s="1262" t="s">
        <v>805</v>
      </c>
      <c r="I2" s="1262" t="s">
        <v>806</v>
      </c>
      <c r="J2" s="1262" t="s">
        <v>1</v>
      </c>
    </row>
    <row r="3" spans="2:10" x14ac:dyDescent="0.25">
      <c r="B3" s="1447"/>
      <c r="C3" s="1279" t="s">
        <v>816</v>
      </c>
      <c r="D3" s="1277" t="s">
        <v>832</v>
      </c>
      <c r="E3" s="1285"/>
      <c r="F3" s="529" t="s">
        <v>977</v>
      </c>
      <c r="G3" s="813">
        <v>0</v>
      </c>
      <c r="H3" s="1267" t="s">
        <v>805</v>
      </c>
      <c r="I3" s="1267"/>
      <c r="J3" s="1265" t="s">
        <v>6</v>
      </c>
    </row>
    <row r="4" spans="2:10" x14ac:dyDescent="0.25">
      <c r="B4" s="1447"/>
      <c r="C4" s="573" t="s">
        <v>501</v>
      </c>
      <c r="D4" s="1281" t="s">
        <v>867</v>
      </c>
      <c r="E4" s="1247"/>
      <c r="F4" s="523" t="s">
        <v>1036</v>
      </c>
      <c r="G4" s="553">
        <v>0.125</v>
      </c>
      <c r="H4" s="531"/>
      <c r="I4" s="531"/>
      <c r="J4" s="526" t="s">
        <v>6</v>
      </c>
    </row>
    <row r="5" spans="2:10" x14ac:dyDescent="0.25">
      <c r="B5" s="1447"/>
      <c r="C5" s="558"/>
      <c r="D5" s="559"/>
      <c r="E5" s="566"/>
      <c r="F5" s="523" t="s">
        <v>1037</v>
      </c>
      <c r="G5" s="553">
        <v>0.25</v>
      </c>
      <c r="H5" s="531"/>
      <c r="I5" s="531"/>
      <c r="J5" s="526" t="s">
        <v>6</v>
      </c>
    </row>
    <row r="6" spans="2:10" x14ac:dyDescent="0.25">
      <c r="B6" s="1447"/>
      <c r="C6" s="558"/>
      <c r="D6" s="559"/>
      <c r="E6" s="566"/>
      <c r="F6" s="523" t="s">
        <v>1038</v>
      </c>
      <c r="G6" s="553">
        <v>0.375</v>
      </c>
      <c r="H6" s="531"/>
      <c r="I6" s="531"/>
      <c r="J6" s="526" t="s">
        <v>6</v>
      </c>
    </row>
    <row r="7" spans="2:10" x14ac:dyDescent="0.25">
      <c r="B7" s="1447"/>
      <c r="C7" s="558"/>
      <c r="D7" s="559"/>
      <c r="E7" s="564"/>
      <c r="F7" s="523" t="s">
        <v>878</v>
      </c>
      <c r="G7" s="553">
        <v>0.5</v>
      </c>
      <c r="H7" s="531"/>
      <c r="I7" s="531"/>
      <c r="J7" s="526" t="s">
        <v>6</v>
      </c>
    </row>
    <row r="8" spans="2:10" x14ac:dyDescent="0.25">
      <c r="B8" s="1447"/>
      <c r="C8" s="558"/>
      <c r="D8" s="559"/>
      <c r="E8" s="564"/>
      <c r="F8" s="523" t="s">
        <v>1039</v>
      </c>
      <c r="G8" s="553">
        <v>0.625</v>
      </c>
      <c r="H8" s="531"/>
      <c r="I8" s="531"/>
      <c r="J8" s="526" t="s">
        <v>6</v>
      </c>
    </row>
    <row r="9" spans="2:10" x14ac:dyDescent="0.25">
      <c r="B9" s="1447"/>
      <c r="C9" s="558"/>
      <c r="D9" s="559"/>
      <c r="E9" s="564"/>
      <c r="F9" s="523" t="s">
        <v>879</v>
      </c>
      <c r="G9" s="553">
        <v>0.75</v>
      </c>
      <c r="H9" s="531"/>
      <c r="I9" s="531"/>
      <c r="J9" s="526" t="s">
        <v>6</v>
      </c>
    </row>
    <row r="10" spans="2:10" ht="15" customHeight="1" x14ac:dyDescent="0.25">
      <c r="B10" s="1447"/>
      <c r="C10" s="558"/>
      <c r="D10" s="559"/>
      <c r="E10" s="566"/>
      <c r="F10" s="523" t="s">
        <v>1040</v>
      </c>
      <c r="G10" s="553">
        <v>0.875</v>
      </c>
      <c r="H10" s="531"/>
      <c r="I10" s="531"/>
      <c r="J10" s="526" t="s">
        <v>6</v>
      </c>
    </row>
    <row r="11" spans="2:10" ht="15" customHeight="1" x14ac:dyDescent="0.25">
      <c r="B11" s="1447"/>
      <c r="C11" s="558"/>
      <c r="D11" s="559"/>
      <c r="E11" s="566"/>
      <c r="F11" s="523" t="s">
        <v>1041</v>
      </c>
      <c r="G11" s="553">
        <v>9.8425196850393706E-2</v>
      </c>
      <c r="H11" s="531"/>
      <c r="I11" s="531" t="s">
        <v>842</v>
      </c>
      <c r="J11" s="526" t="s">
        <v>6</v>
      </c>
    </row>
    <row r="12" spans="2:10" x14ac:dyDescent="0.25">
      <c r="B12" s="1447"/>
      <c r="C12" s="558"/>
      <c r="D12" s="559"/>
      <c r="E12" s="564"/>
      <c r="F12" s="523" t="s">
        <v>1042</v>
      </c>
      <c r="G12" s="553">
        <v>0.19685039370078741</v>
      </c>
      <c r="H12" s="531"/>
      <c r="I12" s="531" t="s">
        <v>842</v>
      </c>
      <c r="J12" s="526" t="s">
        <v>6</v>
      </c>
    </row>
    <row r="13" spans="2:10" x14ac:dyDescent="0.25">
      <c r="B13" s="1447"/>
      <c r="C13" s="558"/>
      <c r="D13" s="559"/>
      <c r="E13" s="564"/>
      <c r="F13" s="523" t="s">
        <v>1043</v>
      </c>
      <c r="G13" s="553">
        <v>0.29527559055118108</v>
      </c>
      <c r="H13" s="531"/>
      <c r="I13" s="531" t="s">
        <v>842</v>
      </c>
      <c r="J13" s="526" t="s">
        <v>6</v>
      </c>
    </row>
    <row r="14" spans="2:10" x14ac:dyDescent="0.25">
      <c r="B14" s="1447"/>
      <c r="C14" s="558"/>
      <c r="D14" s="559"/>
      <c r="E14" s="564"/>
      <c r="F14" s="523" t="s">
        <v>1044</v>
      </c>
      <c r="G14" s="553">
        <v>0.39370078740157483</v>
      </c>
      <c r="H14" s="531"/>
      <c r="I14" s="531" t="s">
        <v>842</v>
      </c>
      <c r="J14" s="526" t="s">
        <v>6</v>
      </c>
    </row>
    <row r="15" spans="2:10" x14ac:dyDescent="0.25">
      <c r="B15" s="1447"/>
      <c r="C15" s="558"/>
      <c r="D15" s="559"/>
      <c r="E15" s="564"/>
      <c r="F15" s="523" t="s">
        <v>1045</v>
      </c>
      <c r="G15" s="553">
        <v>0.49212598425196852</v>
      </c>
      <c r="H15" s="531"/>
      <c r="I15" s="531" t="s">
        <v>842</v>
      </c>
      <c r="J15" s="526" t="s">
        <v>6</v>
      </c>
    </row>
    <row r="16" spans="2:10" x14ac:dyDescent="0.25">
      <c r="B16" s="1447"/>
      <c r="C16" s="558"/>
      <c r="D16" s="559"/>
      <c r="E16" s="564"/>
      <c r="F16" s="523" t="s">
        <v>1046</v>
      </c>
      <c r="G16" s="553">
        <v>0.59055118110236215</v>
      </c>
      <c r="H16" s="531"/>
      <c r="I16" s="531" t="s">
        <v>842</v>
      </c>
      <c r="J16" s="526" t="s">
        <v>6</v>
      </c>
    </row>
    <row r="17" spans="2:10" x14ac:dyDescent="0.25">
      <c r="B17" s="1447"/>
      <c r="C17" s="558"/>
      <c r="D17" s="559"/>
      <c r="E17" s="564"/>
      <c r="F17" s="523" t="s">
        <v>1047</v>
      </c>
      <c r="G17" s="553">
        <v>0.6889763779527559</v>
      </c>
      <c r="H17" s="531"/>
      <c r="I17" s="531" t="s">
        <v>842</v>
      </c>
      <c r="J17" s="526" t="s">
        <v>6</v>
      </c>
    </row>
    <row r="18" spans="2:10" x14ac:dyDescent="0.25">
      <c r="B18" s="1447"/>
      <c r="C18" s="558"/>
      <c r="D18" s="559"/>
      <c r="E18" s="564"/>
      <c r="F18" s="523" t="s">
        <v>1048</v>
      </c>
      <c r="G18" s="553">
        <v>0.78740157480314965</v>
      </c>
      <c r="H18" s="531"/>
      <c r="I18" s="531" t="s">
        <v>842</v>
      </c>
      <c r="J18" s="526" t="s">
        <v>6</v>
      </c>
    </row>
    <row r="19" spans="2:10" ht="15.75" thickBot="1" x14ac:dyDescent="0.3">
      <c r="B19" s="1455"/>
      <c r="C19" s="561"/>
      <c r="D19" s="562"/>
      <c r="E19" s="565"/>
      <c r="F19" s="547" t="s">
        <v>1049</v>
      </c>
      <c r="G19" s="554">
        <v>0.8858267716535434</v>
      </c>
      <c r="H19" s="532"/>
      <c r="I19" s="532" t="s">
        <v>842</v>
      </c>
      <c r="J19" s="528" t="s">
        <v>6</v>
      </c>
    </row>
    <row r="20" spans="2:10" ht="15.75" thickTop="1" x14ac:dyDescent="0.25">
      <c r="B20" s="1451"/>
      <c r="C20" s="567" t="s">
        <v>816</v>
      </c>
      <c r="D20" s="568" t="s">
        <v>832</v>
      </c>
      <c r="E20" s="569"/>
      <c r="F20" s="524" t="s">
        <v>999</v>
      </c>
      <c r="G20" s="556">
        <v>0</v>
      </c>
      <c r="H20" s="534" t="s">
        <v>805</v>
      </c>
      <c r="I20" s="534"/>
      <c r="J20" s="535" t="s">
        <v>6</v>
      </c>
    </row>
    <row r="21" spans="2:10" x14ac:dyDescent="0.25">
      <c r="B21" s="1447"/>
      <c r="C21" s="573" t="s">
        <v>501</v>
      </c>
      <c r="D21" s="555" t="s">
        <v>1029</v>
      </c>
      <c r="E21" s="1247"/>
      <c r="F21" s="523" t="s">
        <v>1041</v>
      </c>
      <c r="G21" s="553">
        <v>9.8425196850393706E-2</v>
      </c>
      <c r="H21" s="531"/>
      <c r="I21" s="531"/>
      <c r="J21" s="526" t="s">
        <v>6</v>
      </c>
    </row>
    <row r="22" spans="2:10" x14ac:dyDescent="0.25">
      <c r="B22" s="1447"/>
      <c r="C22" s="558"/>
      <c r="D22" s="559"/>
      <c r="E22" s="564"/>
      <c r="F22" s="523" t="s">
        <v>1042</v>
      </c>
      <c r="G22" s="553">
        <v>0.19685039370078741</v>
      </c>
      <c r="H22" s="531"/>
      <c r="I22" s="531"/>
      <c r="J22" s="526" t="s">
        <v>6</v>
      </c>
    </row>
    <row r="23" spans="2:10" x14ac:dyDescent="0.25">
      <c r="B23" s="1447"/>
      <c r="C23" s="558"/>
      <c r="D23" s="559"/>
      <c r="E23" s="564"/>
      <c r="F23" s="523" t="s">
        <v>1043</v>
      </c>
      <c r="G23" s="553">
        <v>0.29527559055118108</v>
      </c>
      <c r="H23" s="531"/>
      <c r="I23" s="531"/>
      <c r="J23" s="526" t="s">
        <v>6</v>
      </c>
    </row>
    <row r="24" spans="2:10" x14ac:dyDescent="0.25">
      <c r="B24" s="1447"/>
      <c r="C24" s="558"/>
      <c r="D24" s="559"/>
      <c r="E24" s="564"/>
      <c r="F24" s="523" t="s">
        <v>1044</v>
      </c>
      <c r="G24" s="553">
        <v>0.39370078740157483</v>
      </c>
      <c r="H24" s="531"/>
      <c r="I24" s="531"/>
      <c r="J24" s="526" t="s">
        <v>6</v>
      </c>
    </row>
    <row r="25" spans="2:10" x14ac:dyDescent="0.25">
      <c r="B25" s="1447"/>
      <c r="C25" s="558"/>
      <c r="D25" s="559"/>
      <c r="E25" s="564"/>
      <c r="F25" s="523" t="s">
        <v>1045</v>
      </c>
      <c r="G25" s="553">
        <v>0.49212598425196852</v>
      </c>
      <c r="H25" s="531"/>
      <c r="I25" s="531"/>
      <c r="J25" s="526" t="s">
        <v>6</v>
      </c>
    </row>
    <row r="26" spans="2:10" x14ac:dyDescent="0.25">
      <c r="B26" s="1447"/>
      <c r="C26" s="558"/>
      <c r="D26" s="559"/>
      <c r="E26" s="564"/>
      <c r="F26" s="523" t="s">
        <v>1046</v>
      </c>
      <c r="G26" s="553">
        <v>0.59055118110236215</v>
      </c>
      <c r="H26" s="531"/>
      <c r="I26" s="531"/>
      <c r="J26" s="526" t="s">
        <v>6</v>
      </c>
    </row>
    <row r="27" spans="2:10" x14ac:dyDescent="0.25">
      <c r="B27" s="1447"/>
      <c r="C27" s="558"/>
      <c r="D27" s="559"/>
      <c r="E27" s="564"/>
      <c r="F27" s="523" t="s">
        <v>1047</v>
      </c>
      <c r="G27" s="553">
        <v>0.6889763779527559</v>
      </c>
      <c r="H27" s="531"/>
      <c r="I27" s="531"/>
      <c r="J27" s="526" t="s">
        <v>6</v>
      </c>
    </row>
    <row r="28" spans="2:10" x14ac:dyDescent="0.25">
      <c r="B28" s="1447"/>
      <c r="C28" s="558"/>
      <c r="D28" s="559"/>
      <c r="E28" s="564"/>
      <c r="F28" s="523" t="s">
        <v>1048</v>
      </c>
      <c r="G28" s="553">
        <v>0.78740157480314965</v>
      </c>
      <c r="H28" s="531"/>
      <c r="I28" s="531" t="s">
        <v>842</v>
      </c>
      <c r="J28" s="526" t="s">
        <v>6</v>
      </c>
    </row>
    <row r="29" spans="2:10" ht="15.75" thickBot="1" x14ac:dyDescent="0.3">
      <c r="B29" s="1455"/>
      <c r="C29" s="561"/>
      <c r="D29" s="562"/>
      <c r="E29" s="565"/>
      <c r="F29" s="547" t="s">
        <v>1049</v>
      </c>
      <c r="G29" s="554">
        <v>0.8858267716535434</v>
      </c>
      <c r="H29" s="532"/>
      <c r="I29" s="532" t="s">
        <v>842</v>
      </c>
      <c r="J29" s="528" t="s">
        <v>6</v>
      </c>
    </row>
    <row r="30" spans="2:10" ht="15.75" thickTop="1" x14ac:dyDescent="0.25"/>
  </sheetData>
  <mergeCells count="3">
    <mergeCell ref="C2:E2"/>
    <mergeCell ref="B3:B19"/>
    <mergeCell ref="B20:B29"/>
  </mergeCells>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1:P47"/>
  <sheetViews>
    <sheetView zoomScale="80" zoomScaleNormal="80" workbookViewId="0">
      <selection activeCell="C2" sqref="C2:E2"/>
    </sheetView>
  </sheetViews>
  <sheetFormatPr defaultColWidth="8.85546875" defaultRowHeight="15" x14ac:dyDescent="0.25"/>
  <cols>
    <col min="1" max="1" width="2.42578125" style="108" customWidth="1"/>
    <col min="2" max="2" width="11" style="108" bestFit="1" customWidth="1"/>
    <col min="3" max="3" width="15.42578125" style="108" bestFit="1" customWidth="1"/>
    <col min="4" max="4" width="39" style="108" customWidth="1"/>
    <col min="5" max="5" width="3.5703125" style="108" customWidth="1"/>
    <col min="6" max="6" width="66.42578125" style="108" bestFit="1" customWidth="1"/>
    <col min="7" max="7" width="11.7109375" style="108" customWidth="1"/>
    <col min="8" max="8" width="9.5703125" style="108" customWidth="1"/>
    <col min="9" max="9" width="13.140625" style="108" bestFit="1" customWidth="1"/>
    <col min="10" max="10" width="8.5703125" style="108" bestFit="1" customWidth="1"/>
    <col min="11" max="12" width="8.85546875" style="95"/>
    <col min="13" max="13" width="8.85546875" style="493"/>
    <col min="14" max="14" width="36.140625" style="95" bestFit="1" customWidth="1"/>
    <col min="15" max="15" width="43.42578125" style="95" bestFit="1" customWidth="1"/>
    <col min="16" max="16384" width="8.85546875" style="95"/>
  </cols>
  <sheetData>
    <row r="1" spans="2:16" x14ac:dyDescent="0.25">
      <c r="P1" s="493"/>
    </row>
    <row r="2" spans="2:16" ht="14.45" customHeight="1" x14ac:dyDescent="0.25">
      <c r="B2" s="1262" t="s">
        <v>802</v>
      </c>
      <c r="C2" s="1478" t="s">
        <v>803</v>
      </c>
      <c r="D2" s="1478"/>
      <c r="E2" s="1478"/>
      <c r="F2" s="1314" t="s">
        <v>560</v>
      </c>
      <c r="G2" s="863" t="s">
        <v>1050</v>
      </c>
      <c r="H2" s="1262" t="s">
        <v>805</v>
      </c>
      <c r="I2" s="1262" t="s">
        <v>806</v>
      </c>
      <c r="J2" s="1262" t="s">
        <v>1</v>
      </c>
      <c r="P2" s="493"/>
    </row>
    <row r="3" spans="2:16" ht="14.45" customHeight="1" x14ac:dyDescent="0.25">
      <c r="B3" s="1469"/>
      <c r="C3" s="548" t="s">
        <v>816</v>
      </c>
      <c r="D3" s="549" t="s">
        <v>817</v>
      </c>
      <c r="E3" s="571"/>
      <c r="F3" s="518" t="s">
        <v>1051</v>
      </c>
      <c r="G3" s="518"/>
      <c r="H3" s="815"/>
      <c r="I3" s="815"/>
      <c r="J3" s="527" t="s">
        <v>6</v>
      </c>
      <c r="P3" s="493"/>
    </row>
    <row r="4" spans="2:16" ht="15" customHeight="1" x14ac:dyDescent="0.25">
      <c r="B4" s="1470"/>
      <c r="C4" s="1280"/>
      <c r="D4" s="1281"/>
      <c r="E4" s="1247"/>
      <c r="F4" s="523" t="s">
        <v>1052</v>
      </c>
      <c r="G4" s="523"/>
      <c r="H4" s="703"/>
      <c r="I4" s="703"/>
      <c r="J4" s="526" t="s">
        <v>6</v>
      </c>
      <c r="P4" s="493"/>
    </row>
    <row r="5" spans="2:16" ht="15" customHeight="1" x14ac:dyDescent="0.25">
      <c r="B5" s="1470"/>
      <c r="C5" s="1280"/>
      <c r="D5" s="1281"/>
      <c r="E5" s="1247"/>
      <c r="F5" s="523" t="s">
        <v>1053</v>
      </c>
      <c r="G5" s="523"/>
      <c r="H5" s="703"/>
      <c r="I5" s="703"/>
      <c r="J5" s="526" t="s">
        <v>6</v>
      </c>
      <c r="P5" s="493"/>
    </row>
    <row r="6" spans="2:16" ht="15" customHeight="1" x14ac:dyDescent="0.25">
      <c r="B6" s="1470"/>
      <c r="C6" s="1280"/>
      <c r="D6" s="1281"/>
      <c r="E6" s="1247"/>
      <c r="F6" s="523" t="s">
        <v>1054</v>
      </c>
      <c r="G6" s="523"/>
      <c r="H6" s="703"/>
      <c r="I6" s="703"/>
      <c r="J6" s="526" t="s">
        <v>6</v>
      </c>
      <c r="P6" s="493"/>
    </row>
    <row r="7" spans="2:16" ht="15" customHeight="1" x14ac:dyDescent="0.25">
      <c r="B7" s="1470"/>
      <c r="C7" s="1280"/>
      <c r="D7" s="1281"/>
      <c r="E7" s="1247"/>
      <c r="F7" s="523" t="s">
        <v>1055</v>
      </c>
      <c r="G7" s="523"/>
      <c r="H7" s="703"/>
      <c r="I7" s="703"/>
      <c r="J7" s="526" t="s">
        <v>6</v>
      </c>
      <c r="P7" s="493"/>
    </row>
    <row r="8" spans="2:16" ht="14.45" customHeight="1" x14ac:dyDescent="0.25">
      <c r="B8" s="1470"/>
      <c r="C8" s="1280"/>
      <c r="D8" s="1281"/>
      <c r="E8" s="1247"/>
      <c r="F8" s="523" t="s">
        <v>1056</v>
      </c>
      <c r="G8" s="523"/>
      <c r="H8" s="703"/>
      <c r="I8" s="703"/>
      <c r="J8" s="526" t="s">
        <v>6</v>
      </c>
      <c r="P8" s="493"/>
    </row>
    <row r="9" spans="2:16" ht="14.45" customHeight="1" x14ac:dyDescent="0.25">
      <c r="B9" s="1470"/>
      <c r="C9" s="1280"/>
      <c r="D9" s="1281"/>
      <c r="E9" s="1247"/>
      <c r="F9" s="523" t="s">
        <v>1057</v>
      </c>
      <c r="G9" s="523"/>
      <c r="H9" s="703"/>
      <c r="I9" s="703"/>
      <c r="J9" s="526" t="s">
        <v>6</v>
      </c>
      <c r="P9" s="493"/>
    </row>
    <row r="10" spans="2:16" x14ac:dyDescent="0.25">
      <c r="B10" s="1470"/>
      <c r="C10" s="1280"/>
      <c r="D10" s="1281"/>
      <c r="E10" s="1247"/>
      <c r="F10" s="523" t="s">
        <v>1058</v>
      </c>
      <c r="G10" s="523" t="s">
        <v>1059</v>
      </c>
      <c r="H10" s="703"/>
      <c r="I10" s="703"/>
      <c r="J10" s="526" t="s">
        <v>6</v>
      </c>
      <c r="P10" s="493"/>
    </row>
    <row r="11" spans="2:16" ht="15" customHeight="1" x14ac:dyDescent="0.25">
      <c r="B11" s="1470"/>
      <c r="C11" s="1280"/>
      <c r="D11" s="1281"/>
      <c r="E11" s="1247"/>
      <c r="F11" s="523" t="s">
        <v>1060</v>
      </c>
      <c r="G11" s="523"/>
      <c r="H11" s="703"/>
      <c r="I11" s="703"/>
      <c r="J11" s="526" t="s">
        <v>6</v>
      </c>
      <c r="P11" s="493"/>
    </row>
    <row r="12" spans="2:16" ht="14.45" customHeight="1" x14ac:dyDescent="0.25">
      <c r="B12" s="1470"/>
      <c r="C12" s="1280"/>
      <c r="D12" s="1281"/>
      <c r="E12" s="1247"/>
      <c r="F12" s="523" t="s">
        <v>1061</v>
      </c>
      <c r="G12" s="523"/>
      <c r="H12" s="703"/>
      <c r="I12" s="703"/>
      <c r="J12" s="526" t="s">
        <v>6</v>
      </c>
      <c r="P12" s="493"/>
    </row>
    <row r="13" spans="2:16" ht="15" customHeight="1" x14ac:dyDescent="0.25">
      <c r="B13" s="1470"/>
      <c r="C13" s="1280"/>
      <c r="D13" s="1281"/>
      <c r="E13" s="1247"/>
      <c r="F13" s="523" t="s">
        <v>1062</v>
      </c>
      <c r="G13" s="523"/>
      <c r="H13" s="703"/>
      <c r="I13" s="703"/>
      <c r="J13" s="526" t="s">
        <v>6</v>
      </c>
    </row>
    <row r="14" spans="2:16" x14ac:dyDescent="0.25">
      <c r="B14" s="1470"/>
      <c r="C14" s="1280"/>
      <c r="D14" s="1281"/>
      <c r="E14" s="1247"/>
      <c r="F14" s="523" t="s">
        <v>1063</v>
      </c>
      <c r="G14" s="523"/>
      <c r="H14" s="703"/>
      <c r="I14" s="703"/>
      <c r="J14" s="526" t="s">
        <v>6</v>
      </c>
    </row>
    <row r="15" spans="2:16" ht="15" customHeight="1" x14ac:dyDescent="0.25">
      <c r="B15" s="1470"/>
      <c r="C15" s="1280"/>
      <c r="D15" s="1281"/>
      <c r="E15" s="1247"/>
      <c r="F15" s="523" t="s">
        <v>1064</v>
      </c>
      <c r="G15" s="523" t="s">
        <v>1065</v>
      </c>
      <c r="H15" s="703"/>
      <c r="I15" s="703"/>
      <c r="J15" s="526" t="s">
        <v>6</v>
      </c>
    </row>
    <row r="16" spans="2:16" ht="15" customHeight="1" x14ac:dyDescent="0.25">
      <c r="B16" s="1470"/>
      <c r="C16" s="1280"/>
      <c r="D16" s="1281"/>
      <c r="E16" s="1247"/>
      <c r="F16" s="523" t="s">
        <v>1066</v>
      </c>
      <c r="G16" s="523" t="s">
        <v>1065</v>
      </c>
      <c r="H16" s="703"/>
      <c r="I16" s="703"/>
      <c r="J16" s="526" t="s">
        <v>6</v>
      </c>
    </row>
    <row r="17" spans="2:16" ht="15" customHeight="1" thickBot="1" x14ac:dyDescent="0.3">
      <c r="B17" s="1461"/>
      <c r="C17" s="1283"/>
      <c r="D17" s="1282"/>
      <c r="E17" s="1275"/>
      <c r="F17" s="547" t="s">
        <v>1067</v>
      </c>
      <c r="G17" s="547" t="s">
        <v>1065</v>
      </c>
      <c r="H17" s="723"/>
      <c r="I17" s="723"/>
      <c r="J17" s="528" t="s">
        <v>6</v>
      </c>
    </row>
    <row r="18" spans="2:16" ht="14.45" customHeight="1" thickTop="1" x14ac:dyDescent="0.25">
      <c r="B18" s="1471"/>
      <c r="C18" s="537" t="s">
        <v>816</v>
      </c>
      <c r="D18" s="538" t="s">
        <v>833</v>
      </c>
      <c r="E18" s="1415"/>
      <c r="F18" s="521" t="s">
        <v>1051</v>
      </c>
      <c r="G18" s="521"/>
      <c r="H18" s="734"/>
      <c r="I18" s="734"/>
      <c r="J18" s="535" t="s">
        <v>6</v>
      </c>
      <c r="P18" s="493"/>
    </row>
    <row r="19" spans="2:16" ht="15" customHeight="1" x14ac:dyDescent="0.25">
      <c r="B19" s="1470"/>
      <c r="C19" s="1280"/>
      <c r="D19" s="1281"/>
      <c r="E19" s="1247"/>
      <c r="F19" s="523" t="s">
        <v>1053</v>
      </c>
      <c r="G19" s="523"/>
      <c r="H19" s="703"/>
      <c r="I19" s="703"/>
      <c r="J19" s="526" t="s">
        <v>6</v>
      </c>
      <c r="P19" s="493"/>
    </row>
    <row r="20" spans="2:16" ht="15" customHeight="1" x14ac:dyDescent="0.25">
      <c r="B20" s="1470"/>
      <c r="C20" s="1280"/>
      <c r="D20" s="1281"/>
      <c r="E20" s="1247"/>
      <c r="F20" s="523" t="s">
        <v>1055</v>
      </c>
      <c r="G20" s="523"/>
      <c r="H20" s="703"/>
      <c r="I20" s="703"/>
      <c r="J20" s="526" t="s">
        <v>6</v>
      </c>
      <c r="P20" s="493"/>
    </row>
    <row r="21" spans="2:16" ht="15.75" thickBot="1" x14ac:dyDescent="0.3">
      <c r="B21" s="1461"/>
      <c r="C21" s="1283"/>
      <c r="D21" s="1282"/>
      <c r="E21" s="1275"/>
      <c r="F21" s="547" t="s">
        <v>1058</v>
      </c>
      <c r="G21" s="547" t="s">
        <v>1059</v>
      </c>
      <c r="H21" s="723"/>
      <c r="I21" s="723"/>
      <c r="J21" s="528" t="s">
        <v>6</v>
      </c>
      <c r="P21" s="493"/>
    </row>
    <row r="22" spans="2:16" ht="15.75" thickTop="1" x14ac:dyDescent="0.25">
      <c r="B22" s="1471"/>
      <c r="C22" s="537" t="s">
        <v>816</v>
      </c>
      <c r="D22" s="538" t="s">
        <v>1068</v>
      </c>
      <c r="E22" s="1249"/>
      <c r="F22" s="521" t="s">
        <v>1051</v>
      </c>
      <c r="G22" s="521"/>
      <c r="H22" s="734"/>
      <c r="I22" s="734"/>
      <c r="J22" s="535" t="s">
        <v>6</v>
      </c>
    </row>
    <row r="23" spans="2:16" x14ac:dyDescent="0.25">
      <c r="B23" s="1470"/>
      <c r="C23" s="739"/>
      <c r="D23" s="739"/>
      <c r="E23" s="1247"/>
      <c r="F23" s="523" t="s">
        <v>1054</v>
      </c>
      <c r="G23" s="523"/>
      <c r="H23" s="703"/>
      <c r="I23" s="703"/>
      <c r="J23" s="526" t="s">
        <v>6</v>
      </c>
    </row>
    <row r="24" spans="2:16" ht="15.75" thickBot="1" x14ac:dyDescent="0.3">
      <c r="B24" s="1461"/>
      <c r="C24" s="765"/>
      <c r="D24" s="765"/>
      <c r="E24" s="1275"/>
      <c r="F24" s="547" t="s">
        <v>1069</v>
      </c>
      <c r="G24" s="547" t="s">
        <v>1059</v>
      </c>
      <c r="H24" s="723"/>
      <c r="I24" s="723"/>
      <c r="J24" s="528" t="s">
        <v>6</v>
      </c>
    </row>
    <row r="25" spans="2:16" ht="15.75" thickTop="1" x14ac:dyDescent="0.25">
      <c r="B25" s="1471"/>
      <c r="C25" s="537" t="s">
        <v>816</v>
      </c>
      <c r="D25" s="538" t="s">
        <v>1070</v>
      </c>
      <c r="E25" s="1249"/>
      <c r="F25" s="524" t="s">
        <v>1051</v>
      </c>
      <c r="G25" s="524"/>
      <c r="H25" s="734"/>
      <c r="I25" s="734"/>
      <c r="J25" s="535" t="s">
        <v>6</v>
      </c>
    </row>
    <row r="26" spans="2:16" x14ac:dyDescent="0.25">
      <c r="B26" s="1470"/>
      <c r="C26" s="1280"/>
      <c r="D26" s="1281"/>
      <c r="E26" s="1247"/>
      <c r="F26" s="523" t="s">
        <v>1054</v>
      </c>
      <c r="G26" s="523"/>
      <c r="H26" s="703"/>
      <c r="I26" s="703"/>
      <c r="J26" s="526" t="s">
        <v>6</v>
      </c>
    </row>
    <row r="27" spans="2:16" ht="15.75" thickBot="1" x14ac:dyDescent="0.3">
      <c r="B27" s="1461"/>
      <c r="C27" s="1283"/>
      <c r="D27" s="1282"/>
      <c r="E27" s="1275"/>
      <c r="F27" s="547" t="s">
        <v>1055</v>
      </c>
      <c r="G27" s="547"/>
      <c r="H27" s="723"/>
      <c r="I27" s="723"/>
      <c r="J27" s="528" t="s">
        <v>6</v>
      </c>
    </row>
    <row r="28" spans="2:16" ht="15.75" thickTop="1" x14ac:dyDescent="0.25">
      <c r="B28" s="1471"/>
      <c r="C28" s="537" t="s">
        <v>816</v>
      </c>
      <c r="D28" s="538" t="s">
        <v>1071</v>
      </c>
      <c r="E28" s="1249"/>
      <c r="F28" s="521" t="s">
        <v>1051</v>
      </c>
      <c r="G28" s="521"/>
      <c r="H28" s="734"/>
      <c r="I28" s="734"/>
      <c r="J28" s="535" t="s">
        <v>6</v>
      </c>
    </row>
    <row r="29" spans="2:16" x14ac:dyDescent="0.25">
      <c r="B29" s="1470"/>
      <c r="C29" s="739"/>
      <c r="D29" s="739"/>
      <c r="E29" s="1247"/>
      <c r="F29" s="523" t="s">
        <v>1052</v>
      </c>
      <c r="G29" s="523"/>
      <c r="H29" s="703"/>
      <c r="I29" s="703"/>
      <c r="J29" s="526" t="s">
        <v>6</v>
      </c>
    </row>
    <row r="30" spans="2:16" x14ac:dyDescent="0.25">
      <c r="B30" s="1470"/>
      <c r="C30" s="739"/>
      <c r="D30" s="739"/>
      <c r="E30" s="1247"/>
      <c r="F30" s="523" t="s">
        <v>1053</v>
      </c>
      <c r="G30" s="523"/>
      <c r="H30" s="703"/>
      <c r="I30" s="703"/>
      <c r="J30" s="526" t="s">
        <v>6</v>
      </c>
    </row>
    <row r="31" spans="2:16" x14ac:dyDescent="0.25">
      <c r="B31" s="1470"/>
      <c r="C31" s="1416"/>
      <c r="D31" s="1281"/>
      <c r="E31" s="1247"/>
      <c r="F31" s="523" t="s">
        <v>1055</v>
      </c>
      <c r="G31" s="523"/>
      <c r="H31" s="703"/>
      <c r="I31" s="703"/>
      <c r="J31" s="526" t="s">
        <v>6</v>
      </c>
    </row>
    <row r="32" spans="2:16" x14ac:dyDescent="0.25">
      <c r="B32" s="1470"/>
      <c r="C32" s="1416"/>
      <c r="D32" s="1281"/>
      <c r="E32" s="1247"/>
      <c r="F32" s="523" t="s">
        <v>1057</v>
      </c>
      <c r="G32" s="523"/>
      <c r="H32" s="703"/>
      <c r="I32" s="703"/>
      <c r="J32" s="526" t="s">
        <v>6</v>
      </c>
    </row>
    <row r="33" spans="2:10" x14ac:dyDescent="0.25">
      <c r="B33" s="1470"/>
      <c r="C33" s="1416"/>
      <c r="D33" s="1281"/>
      <c r="E33" s="1247"/>
      <c r="F33" s="523" t="s">
        <v>1058</v>
      </c>
      <c r="G33" s="523" t="s">
        <v>1059</v>
      </c>
      <c r="H33" s="703"/>
      <c r="I33" s="703"/>
      <c r="J33" s="526" t="s">
        <v>6</v>
      </c>
    </row>
    <row r="34" spans="2:10" x14ac:dyDescent="0.25">
      <c r="B34" s="1470"/>
      <c r="C34" s="1416"/>
      <c r="D34" s="1281"/>
      <c r="E34" s="1247"/>
      <c r="F34" s="523" t="s">
        <v>1060</v>
      </c>
      <c r="G34" s="523"/>
      <c r="H34" s="703"/>
      <c r="I34" s="703"/>
      <c r="J34" s="526" t="s">
        <v>6</v>
      </c>
    </row>
    <row r="35" spans="2:10" x14ac:dyDescent="0.25">
      <c r="B35" s="1470"/>
      <c r="C35" s="1416"/>
      <c r="D35" s="1281"/>
      <c r="E35" s="1247"/>
      <c r="F35" s="523" t="s">
        <v>1061</v>
      </c>
      <c r="G35" s="523"/>
      <c r="H35" s="703"/>
      <c r="I35" s="703"/>
      <c r="J35" s="526" t="s">
        <v>6</v>
      </c>
    </row>
    <row r="36" spans="2:10" x14ac:dyDescent="0.25">
      <c r="B36" s="1470"/>
      <c r="C36" s="1416"/>
      <c r="D36" s="1281"/>
      <c r="E36" s="1247"/>
      <c r="F36" s="523" t="s">
        <v>1072</v>
      </c>
      <c r="G36" s="523"/>
      <c r="H36" s="703"/>
      <c r="I36" s="703"/>
      <c r="J36" s="526" t="s">
        <v>6</v>
      </c>
    </row>
    <row r="37" spans="2:10" x14ac:dyDescent="0.25">
      <c r="B37" s="1470"/>
      <c r="C37" s="1416"/>
      <c r="D37" s="1281"/>
      <c r="E37" s="1247"/>
      <c r="F37" s="523" t="s">
        <v>1062</v>
      </c>
      <c r="G37" s="523"/>
      <c r="H37" s="703"/>
      <c r="I37" s="703"/>
      <c r="J37" s="526" t="s">
        <v>6</v>
      </c>
    </row>
    <row r="38" spans="2:10" x14ac:dyDescent="0.25">
      <c r="B38" s="1470"/>
      <c r="C38" s="1416"/>
      <c r="D38" s="1281"/>
      <c r="E38" s="1247"/>
      <c r="F38" s="523" t="s">
        <v>1063</v>
      </c>
      <c r="G38" s="523"/>
      <c r="H38" s="703"/>
      <c r="I38" s="703"/>
      <c r="J38" s="526" t="s">
        <v>6</v>
      </c>
    </row>
    <row r="39" spans="2:10" x14ac:dyDescent="0.25">
      <c r="B39" s="1470"/>
      <c r="C39" s="1416"/>
      <c r="D39" s="1281"/>
      <c r="E39" s="1247"/>
      <c r="F39" s="523" t="s">
        <v>1064</v>
      </c>
      <c r="G39" s="523" t="s">
        <v>1065</v>
      </c>
      <c r="H39" s="703"/>
      <c r="I39" s="703"/>
      <c r="J39" s="526" t="s">
        <v>6</v>
      </c>
    </row>
    <row r="40" spans="2:10" x14ac:dyDescent="0.25">
      <c r="B40" s="1470"/>
      <c r="C40" s="1416"/>
      <c r="D40" s="1281"/>
      <c r="E40" s="1247"/>
      <c r="F40" s="523" t="s">
        <v>1073</v>
      </c>
      <c r="G40" s="523" t="s">
        <v>1065</v>
      </c>
      <c r="H40" s="703"/>
      <c r="I40" s="703"/>
      <c r="J40" s="526" t="s">
        <v>6</v>
      </c>
    </row>
    <row r="41" spans="2:10" ht="15.75" thickBot="1" x14ac:dyDescent="0.3">
      <c r="B41" s="1461"/>
      <c r="C41" s="1417"/>
      <c r="D41" s="1282"/>
      <c r="E41" s="1275"/>
      <c r="F41" s="547" t="s">
        <v>1067</v>
      </c>
      <c r="G41" s="547" t="s">
        <v>1065</v>
      </c>
      <c r="H41" s="723"/>
      <c r="I41" s="723"/>
      <c r="J41" s="528" t="s">
        <v>6</v>
      </c>
    </row>
    <row r="42" spans="2:10" ht="15.75" thickTop="1" x14ac:dyDescent="0.25">
      <c r="B42" s="1471"/>
      <c r="C42" s="537" t="s">
        <v>816</v>
      </c>
      <c r="D42" s="538" t="s">
        <v>832</v>
      </c>
      <c r="E42" s="1249"/>
      <c r="F42" s="524" t="s">
        <v>1051</v>
      </c>
      <c r="G42" s="524"/>
      <c r="H42" s="734"/>
      <c r="I42" s="734"/>
      <c r="J42" s="535" t="s">
        <v>6</v>
      </c>
    </row>
    <row r="43" spans="2:10" x14ac:dyDescent="0.25">
      <c r="B43" s="1470"/>
      <c r="C43" s="1280"/>
      <c r="D43" s="1281"/>
      <c r="E43" s="1247"/>
      <c r="F43" s="523" t="s">
        <v>1053</v>
      </c>
      <c r="G43" s="523"/>
      <c r="H43" s="703"/>
      <c r="I43" s="703"/>
      <c r="J43" s="526" t="s">
        <v>6</v>
      </c>
    </row>
    <row r="44" spans="2:10" x14ac:dyDescent="0.25">
      <c r="B44" s="1470"/>
      <c r="C44" s="1280"/>
      <c r="D44" s="1281"/>
      <c r="E44" s="1247"/>
      <c r="F44" s="523" t="s">
        <v>1055</v>
      </c>
      <c r="G44" s="523"/>
      <c r="H44" s="703"/>
      <c r="I44" s="703"/>
      <c r="J44" s="526" t="s">
        <v>6</v>
      </c>
    </row>
    <row r="45" spans="2:10" ht="15.75" thickBot="1" x14ac:dyDescent="0.3">
      <c r="B45" s="1461"/>
      <c r="C45" s="1283"/>
      <c r="D45" s="1282"/>
      <c r="E45" s="1275"/>
      <c r="F45" s="547" t="s">
        <v>1058</v>
      </c>
      <c r="G45" s="547" t="s">
        <v>1059</v>
      </c>
      <c r="H45" s="723"/>
      <c r="I45" s="723"/>
      <c r="J45" s="528" t="s">
        <v>6</v>
      </c>
    </row>
    <row r="46" spans="2:10" ht="16.5" thickTop="1" thickBot="1" x14ac:dyDescent="0.3">
      <c r="B46" s="494"/>
      <c r="C46" s="1230" t="s">
        <v>816</v>
      </c>
      <c r="D46" s="764" t="s">
        <v>838</v>
      </c>
      <c r="E46" s="1418"/>
      <c r="F46" s="1419" t="s">
        <v>1051</v>
      </c>
      <c r="G46" s="1419"/>
      <c r="H46" s="864"/>
      <c r="I46" s="864"/>
      <c r="J46" s="1233" t="s">
        <v>6</v>
      </c>
    </row>
    <row r="47" spans="2:10" ht="15.75" thickTop="1" x14ac:dyDescent="0.25"/>
  </sheetData>
  <mergeCells count="7">
    <mergeCell ref="B28:B41"/>
    <mergeCell ref="C2:E2"/>
    <mergeCell ref="B3:B17"/>
    <mergeCell ref="B42:B45"/>
    <mergeCell ref="B25:B27"/>
    <mergeCell ref="B22:B24"/>
    <mergeCell ref="B18:B2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AX92"/>
  <sheetViews>
    <sheetView zoomScale="85" zoomScaleNormal="85" workbookViewId="0">
      <selection activeCell="B56" sqref="B56"/>
    </sheetView>
  </sheetViews>
  <sheetFormatPr defaultColWidth="9.140625" defaultRowHeight="15" x14ac:dyDescent="0.25"/>
  <cols>
    <col min="1" max="1" width="2.42578125" style="493" customWidth="1"/>
    <col min="2" max="2" width="46.42578125" style="493" bestFit="1" customWidth="1"/>
    <col min="3" max="3" width="28" style="493" customWidth="1"/>
    <col min="4" max="4" width="63.5703125" style="493" bestFit="1" customWidth="1"/>
    <col min="5" max="5" width="3.5703125" style="493" customWidth="1"/>
    <col min="6" max="6" width="48" style="493" bestFit="1" customWidth="1"/>
    <col min="7" max="7" width="9.85546875" style="493" customWidth="1"/>
    <col min="8" max="8" width="11.5703125" style="493" bestFit="1" customWidth="1"/>
    <col min="9" max="9" width="8.42578125" style="493" bestFit="1" customWidth="1"/>
    <col min="10" max="10" width="3.85546875" style="493" bestFit="1" customWidth="1"/>
    <col min="11" max="11" width="9.5703125" style="493" bestFit="1" customWidth="1"/>
    <col min="12" max="15" width="3.85546875" style="493" bestFit="1" customWidth="1"/>
    <col min="16" max="16" width="5.42578125" style="493" hidden="1" customWidth="1"/>
    <col min="17" max="17" width="5.140625" style="493" hidden="1" customWidth="1"/>
    <col min="18" max="18" width="4.42578125" style="493" hidden="1" customWidth="1"/>
    <col min="19" max="19" width="4.140625" style="493" hidden="1" customWidth="1"/>
    <col min="20" max="20" width="4.42578125" style="493" hidden="1" customWidth="1"/>
    <col min="21" max="21" width="5" style="493" hidden="1" customWidth="1"/>
    <col min="22" max="22" width="5.140625" style="493" bestFit="1" customWidth="1"/>
    <col min="23" max="23" width="5" style="493" bestFit="1" customWidth="1"/>
    <col min="24" max="25" width="5.42578125" style="493" hidden="1" customWidth="1"/>
    <col min="26" max="26" width="4.85546875" style="493" hidden="1" customWidth="1"/>
    <col min="27" max="27" width="5.5703125" style="493" hidden="1" customWidth="1"/>
    <col min="28" max="28" width="5.42578125" style="493" hidden="1" customWidth="1"/>
    <col min="29" max="29" width="5.140625" style="493" hidden="1" customWidth="1"/>
    <col min="30" max="30" width="6" style="493" hidden="1" customWidth="1"/>
    <col min="31" max="31" width="5.42578125" style="493" hidden="1" customWidth="1"/>
    <col min="32" max="33" width="5.140625" style="493" bestFit="1" customWidth="1"/>
    <col min="34" max="34" width="4.42578125" style="493" hidden="1" customWidth="1"/>
    <col min="35" max="35" width="5.140625" style="493" hidden="1" customWidth="1"/>
    <col min="36" max="36" width="4.42578125" style="493" hidden="1" customWidth="1"/>
    <col min="37" max="37" width="4" style="493" hidden="1" customWidth="1"/>
    <col min="38" max="40" width="5" style="493" hidden="1" customWidth="1"/>
    <col min="41" max="41" width="4.42578125" style="493" hidden="1" customWidth="1"/>
    <col min="42" max="42" width="4" style="493" hidden="1" customWidth="1"/>
    <col min="43" max="43" width="4.5703125" style="493" hidden="1" customWidth="1"/>
    <col min="44" max="44" width="5.5703125" style="493" hidden="1" customWidth="1"/>
    <col min="45" max="45" width="4.42578125" style="493" hidden="1" customWidth="1"/>
    <col min="46" max="46" width="6.140625" style="493" hidden="1" customWidth="1"/>
    <col min="47" max="47" width="6" style="493" hidden="1" customWidth="1"/>
    <col min="48" max="48" width="5.140625" style="493" hidden="1" customWidth="1"/>
    <col min="49" max="49" width="6" style="493" hidden="1" customWidth="1"/>
    <col min="50" max="50" width="7" style="493" hidden="1" customWidth="1"/>
    <col min="51" max="51" width="9.140625" style="493"/>
    <col min="52" max="52" width="21.42578125" style="493" customWidth="1"/>
    <col min="53" max="16384" width="9.140625" style="493"/>
  </cols>
  <sheetData>
    <row r="2" spans="2:24" x14ac:dyDescent="0.25">
      <c r="B2" s="1262" t="s">
        <v>802</v>
      </c>
      <c r="C2" s="1478" t="s">
        <v>803</v>
      </c>
      <c r="D2" s="1478"/>
      <c r="E2" s="1478"/>
      <c r="F2" s="1314" t="s">
        <v>1074</v>
      </c>
      <c r="G2" s="1262" t="s">
        <v>805</v>
      </c>
      <c r="H2" s="1262" t="s">
        <v>806</v>
      </c>
      <c r="I2" s="1262" t="s">
        <v>1</v>
      </c>
    </row>
    <row r="3" spans="2:24" x14ac:dyDescent="0.25">
      <c r="B3" s="1469"/>
      <c r="C3" s="548" t="s">
        <v>816</v>
      </c>
      <c r="D3" s="549" t="s">
        <v>1075</v>
      </c>
      <c r="E3" s="571"/>
      <c r="F3" s="1376" t="s">
        <v>1076</v>
      </c>
      <c r="G3" s="708"/>
      <c r="H3" s="708"/>
      <c r="I3" s="1252" t="s">
        <v>6</v>
      </c>
      <c r="J3" s="506"/>
      <c r="K3" s="506"/>
      <c r="L3" s="506"/>
      <c r="M3" s="506"/>
      <c r="N3" s="506"/>
      <c r="O3" s="506"/>
      <c r="P3" s="506"/>
      <c r="Q3" s="506"/>
      <c r="R3" s="506"/>
      <c r="S3" s="506"/>
      <c r="T3" s="506"/>
      <c r="U3" s="506"/>
      <c r="V3" s="506"/>
      <c r="W3" s="506"/>
      <c r="X3" s="506"/>
    </row>
    <row r="4" spans="2:24" ht="15" customHeight="1" x14ac:dyDescent="0.25">
      <c r="B4" s="1470"/>
      <c r="C4" s="573" t="s">
        <v>501</v>
      </c>
      <c r="D4" s="716" t="s">
        <v>1077</v>
      </c>
      <c r="E4" s="580"/>
      <c r="F4" s="713" t="s">
        <v>1078</v>
      </c>
      <c r="G4" s="703"/>
      <c r="H4" s="703"/>
      <c r="I4" s="526" t="s">
        <v>6</v>
      </c>
      <c r="J4" s="506"/>
      <c r="K4" s="506"/>
      <c r="L4" s="506"/>
      <c r="M4" s="506"/>
      <c r="N4" s="506"/>
      <c r="O4" s="506"/>
      <c r="P4" s="506"/>
      <c r="Q4" s="506"/>
      <c r="R4" s="506"/>
      <c r="S4" s="506"/>
      <c r="T4" s="506"/>
      <c r="U4" s="506"/>
      <c r="V4" s="506"/>
      <c r="W4" s="506"/>
      <c r="X4" s="506"/>
    </row>
    <row r="5" spans="2:24" x14ac:dyDescent="0.25">
      <c r="B5" s="1470"/>
      <c r="C5" s="608" t="s">
        <v>840</v>
      </c>
      <c r="D5" s="718"/>
      <c r="E5" s="580"/>
      <c r="F5" s="713" t="s">
        <v>1079</v>
      </c>
      <c r="G5" s="703"/>
      <c r="H5" s="703"/>
      <c r="I5" s="526" t="s">
        <v>6</v>
      </c>
      <c r="J5" s="506"/>
      <c r="K5" s="506"/>
      <c r="L5" s="506"/>
      <c r="M5" s="506"/>
      <c r="N5" s="506"/>
      <c r="O5" s="506"/>
      <c r="P5" s="506"/>
      <c r="Q5" s="506"/>
      <c r="R5" s="506"/>
      <c r="S5" s="506"/>
      <c r="T5" s="506"/>
      <c r="U5" s="506"/>
      <c r="V5" s="506"/>
      <c r="W5" s="506"/>
      <c r="X5" s="506"/>
    </row>
    <row r="6" spans="2:24" x14ac:dyDescent="0.25">
      <c r="B6" s="1470"/>
      <c r="C6" s="1279" t="s">
        <v>816</v>
      </c>
      <c r="D6" s="717" t="s">
        <v>836</v>
      </c>
      <c r="E6" s="580"/>
      <c r="F6" s="713" t="s">
        <v>1080</v>
      </c>
      <c r="G6" s="703"/>
      <c r="H6" s="703" t="s">
        <v>842</v>
      </c>
      <c r="I6" s="526" t="s">
        <v>6</v>
      </c>
      <c r="J6" s="506"/>
      <c r="K6" s="506"/>
      <c r="L6" s="506"/>
      <c r="M6" s="506"/>
      <c r="N6" s="506"/>
      <c r="O6" s="506"/>
      <c r="P6" s="506"/>
      <c r="Q6" s="506"/>
      <c r="R6" s="506"/>
      <c r="S6" s="506"/>
      <c r="T6" s="506"/>
      <c r="U6" s="506"/>
      <c r="V6" s="506"/>
      <c r="W6" s="506"/>
      <c r="X6" s="506"/>
    </row>
    <row r="7" spans="2:24" x14ac:dyDescent="0.25">
      <c r="B7" s="1470"/>
      <c r="C7" s="573" t="s">
        <v>501</v>
      </c>
      <c r="D7" s="716" t="s">
        <v>1081</v>
      </c>
      <c r="E7" s="580"/>
      <c r="F7" s="713" t="s">
        <v>1082</v>
      </c>
      <c r="G7" s="703"/>
      <c r="H7" s="703" t="s">
        <v>842</v>
      </c>
      <c r="I7" s="526" t="s">
        <v>6</v>
      </c>
      <c r="J7" s="506"/>
      <c r="K7" s="506"/>
      <c r="L7" s="506"/>
      <c r="M7" s="506"/>
      <c r="N7" s="506"/>
      <c r="O7" s="506"/>
      <c r="P7" s="506"/>
      <c r="Q7" s="506"/>
      <c r="R7" s="506"/>
      <c r="S7" s="506"/>
      <c r="T7" s="506"/>
      <c r="U7" s="506"/>
      <c r="V7" s="506"/>
      <c r="W7" s="506"/>
      <c r="X7" s="506"/>
    </row>
    <row r="8" spans="2:24" x14ac:dyDescent="0.25">
      <c r="B8" s="1470"/>
      <c r="C8" s="608" t="s">
        <v>840</v>
      </c>
      <c r="D8" s="718"/>
      <c r="E8" s="580"/>
      <c r="F8" s="713" t="s">
        <v>1083</v>
      </c>
      <c r="G8" s="703"/>
      <c r="H8" s="703"/>
      <c r="I8" s="526" t="s">
        <v>6</v>
      </c>
      <c r="J8" s="506"/>
      <c r="K8" s="506"/>
      <c r="L8" s="506"/>
      <c r="M8" s="506"/>
      <c r="N8" s="506"/>
      <c r="O8" s="506"/>
      <c r="P8" s="506"/>
      <c r="Q8" s="506"/>
      <c r="R8" s="506"/>
      <c r="S8" s="506"/>
      <c r="T8" s="506"/>
      <c r="U8" s="506"/>
      <c r="V8" s="506"/>
      <c r="W8" s="506"/>
      <c r="X8" s="506"/>
    </row>
    <row r="9" spans="2:24" ht="15.75" thickBot="1" x14ac:dyDescent="0.3">
      <c r="B9" s="1470"/>
      <c r="C9" s="573" t="s">
        <v>816</v>
      </c>
      <c r="D9" s="716" t="s">
        <v>832</v>
      </c>
      <c r="E9" s="580"/>
      <c r="F9" s="713" t="s">
        <v>1084</v>
      </c>
      <c r="G9" s="703"/>
      <c r="H9" s="703"/>
      <c r="I9" s="526" t="s">
        <v>6</v>
      </c>
      <c r="J9" s="506"/>
      <c r="K9" s="506"/>
      <c r="L9" s="506"/>
      <c r="M9" s="506"/>
      <c r="N9" s="506"/>
      <c r="O9" s="506"/>
      <c r="P9" s="506"/>
      <c r="Q9" s="506"/>
      <c r="R9" s="506"/>
      <c r="S9" s="506"/>
      <c r="T9" s="506"/>
      <c r="U9" s="506"/>
      <c r="V9" s="506"/>
      <c r="W9" s="506"/>
      <c r="X9" s="506"/>
    </row>
    <row r="10" spans="2:24" ht="16.5" thickTop="1" thickBot="1" x14ac:dyDescent="0.3">
      <c r="B10" s="1471"/>
      <c r="C10" s="537" t="s">
        <v>816</v>
      </c>
      <c r="D10" s="711" t="s">
        <v>1075</v>
      </c>
      <c r="E10" s="712"/>
      <c r="F10" s="1378" t="s">
        <v>1076</v>
      </c>
      <c r="G10" s="714"/>
      <c r="H10" s="715"/>
      <c r="I10" s="1260" t="s">
        <v>6</v>
      </c>
      <c r="J10" s="506"/>
      <c r="K10" s="506"/>
      <c r="L10" s="506"/>
      <c r="M10" s="506"/>
      <c r="N10" s="506"/>
      <c r="O10" s="506"/>
    </row>
    <row r="11" spans="2:24" ht="14.45" customHeight="1" thickTop="1" thickBot="1" x14ac:dyDescent="0.3">
      <c r="B11" s="1471"/>
      <c r="C11" s="1516" t="s">
        <v>501</v>
      </c>
      <c r="D11" s="1550" t="s">
        <v>1085</v>
      </c>
      <c r="E11" s="709"/>
      <c r="F11" s="713" t="s">
        <v>1078</v>
      </c>
      <c r="G11" s="703"/>
      <c r="H11" s="703"/>
      <c r="I11" s="526" t="s">
        <v>6</v>
      </c>
      <c r="J11" s="506"/>
      <c r="K11" s="506"/>
      <c r="L11" s="506"/>
      <c r="M11" s="506"/>
      <c r="N11" s="506"/>
      <c r="O11" s="506"/>
    </row>
    <row r="12" spans="2:24" ht="16.5" thickTop="1" thickBot="1" x14ac:dyDescent="0.3">
      <c r="B12" s="1471"/>
      <c r="C12" s="1448"/>
      <c r="D12" s="1540"/>
      <c r="E12" s="709"/>
      <c r="F12" s="713" t="s">
        <v>1079</v>
      </c>
      <c r="G12" s="703"/>
      <c r="H12" s="703"/>
      <c r="I12" s="526" t="s">
        <v>6</v>
      </c>
      <c r="J12" s="506"/>
      <c r="K12" s="506"/>
      <c r="L12" s="506"/>
      <c r="M12" s="506"/>
      <c r="N12" s="506"/>
      <c r="O12" s="506"/>
    </row>
    <row r="13" spans="2:24" ht="16.5" thickTop="1" thickBot="1" x14ac:dyDescent="0.3">
      <c r="B13" s="1471"/>
      <c r="C13" s="608" t="s">
        <v>840</v>
      </c>
      <c r="D13" s="718"/>
      <c r="E13" s="709"/>
      <c r="F13" s="713" t="s">
        <v>1080</v>
      </c>
      <c r="G13" s="703"/>
      <c r="H13" s="703" t="s">
        <v>842</v>
      </c>
      <c r="I13" s="526" t="s">
        <v>6</v>
      </c>
      <c r="J13" s="506"/>
      <c r="K13" s="506"/>
      <c r="L13" s="506"/>
      <c r="M13" s="506"/>
      <c r="N13" s="506"/>
      <c r="O13" s="506"/>
    </row>
    <row r="14" spans="2:24" ht="16.5" thickTop="1" thickBot="1" x14ac:dyDescent="0.3">
      <c r="B14" s="1471"/>
      <c r="C14" s="1516" t="s">
        <v>816</v>
      </c>
      <c r="D14" s="1550" t="s">
        <v>836</v>
      </c>
      <c r="E14" s="709"/>
      <c r="F14" s="713" t="s">
        <v>1082</v>
      </c>
      <c r="G14" s="703"/>
      <c r="H14" s="703" t="s">
        <v>842</v>
      </c>
      <c r="I14" s="526" t="s">
        <v>6</v>
      </c>
      <c r="J14" s="506"/>
      <c r="K14" s="506"/>
      <c r="L14" s="506"/>
      <c r="M14" s="506"/>
      <c r="N14" s="506"/>
      <c r="O14" s="506"/>
    </row>
    <row r="15" spans="2:24" ht="15.75" customHeight="1" thickTop="1" x14ac:dyDescent="0.25">
      <c r="B15" s="1471"/>
      <c r="C15" s="1512"/>
      <c r="D15" s="1540"/>
      <c r="E15" s="709"/>
      <c r="F15" s="713" t="s">
        <v>1083</v>
      </c>
      <c r="G15" s="703"/>
      <c r="H15" s="703"/>
      <c r="I15" s="526" t="s">
        <v>6</v>
      </c>
      <c r="J15" s="506"/>
      <c r="K15" s="506"/>
      <c r="L15" s="506"/>
      <c r="M15" s="506"/>
      <c r="N15" s="506"/>
      <c r="O15" s="506"/>
    </row>
    <row r="16" spans="2:24" x14ac:dyDescent="0.25">
      <c r="B16" s="1470"/>
      <c r="C16" s="1516" t="s">
        <v>501</v>
      </c>
      <c r="D16" s="1550" t="s">
        <v>1086</v>
      </c>
      <c r="E16" s="709"/>
      <c r="F16" s="713" t="s">
        <v>1084</v>
      </c>
      <c r="G16" s="703"/>
      <c r="H16" s="703" t="s">
        <v>842</v>
      </c>
      <c r="I16" s="526" t="s">
        <v>6</v>
      </c>
      <c r="J16" s="506"/>
      <c r="L16" s="506"/>
      <c r="M16" s="506"/>
      <c r="N16" s="506"/>
      <c r="O16" s="506"/>
    </row>
    <row r="17" spans="2:24" ht="15.75" thickBot="1" x14ac:dyDescent="0.3">
      <c r="B17" s="1470"/>
      <c r="C17" s="1495"/>
      <c r="D17" s="1541"/>
      <c r="E17" s="1304"/>
      <c r="F17" s="713" t="s">
        <v>1087</v>
      </c>
      <c r="G17" s="703"/>
      <c r="H17" s="703" t="s">
        <v>842</v>
      </c>
      <c r="I17" s="526" t="s">
        <v>6</v>
      </c>
      <c r="J17" s="506"/>
      <c r="K17" s="728"/>
      <c r="L17" s="506"/>
      <c r="N17" s="506"/>
      <c r="O17" s="506"/>
      <c r="P17" s="506"/>
      <c r="Q17" s="506"/>
      <c r="R17" s="506"/>
      <c r="S17" s="506"/>
      <c r="T17" s="506"/>
      <c r="U17" s="506"/>
      <c r="V17" s="506"/>
      <c r="W17" s="506"/>
      <c r="X17" s="506"/>
    </row>
    <row r="18" spans="2:24" ht="15.75" thickTop="1" x14ac:dyDescent="0.25">
      <c r="B18" s="1547"/>
      <c r="C18" s="537" t="s">
        <v>816</v>
      </c>
      <c r="D18" s="711" t="s">
        <v>821</v>
      </c>
      <c r="E18" s="724"/>
      <c r="F18" s="1378" t="s">
        <v>1076</v>
      </c>
      <c r="G18" s="715"/>
      <c r="H18" s="715"/>
      <c r="I18" s="1260" t="s">
        <v>6</v>
      </c>
    </row>
    <row r="19" spans="2:24" x14ac:dyDescent="0.25">
      <c r="B19" s="1548"/>
      <c r="C19" s="1448" t="s">
        <v>501</v>
      </c>
      <c r="D19" s="1546" t="s">
        <v>851</v>
      </c>
      <c r="E19" s="725"/>
      <c r="F19" s="713" t="s">
        <v>1078</v>
      </c>
      <c r="G19" s="703"/>
      <c r="H19" s="703"/>
      <c r="I19" s="526" t="s">
        <v>6</v>
      </c>
    </row>
    <row r="20" spans="2:24" x14ac:dyDescent="0.25">
      <c r="B20" s="1548"/>
      <c r="C20" s="1448"/>
      <c r="D20" s="1546"/>
      <c r="E20" s="725"/>
      <c r="F20" s="713" t="s">
        <v>1079</v>
      </c>
      <c r="G20" s="703"/>
      <c r="H20" s="703"/>
      <c r="I20" s="526" t="s">
        <v>6</v>
      </c>
    </row>
    <row r="21" spans="2:24" x14ac:dyDescent="0.25">
      <c r="B21" s="1548"/>
      <c r="C21" s="1448"/>
      <c r="D21" s="1546"/>
      <c r="E21" s="725"/>
      <c r="F21" s="713" t="s">
        <v>1080</v>
      </c>
      <c r="G21" s="703"/>
      <c r="H21" s="703" t="s">
        <v>842</v>
      </c>
      <c r="I21" s="526" t="s">
        <v>6</v>
      </c>
    </row>
    <row r="22" spans="2:24" x14ac:dyDescent="0.25">
      <c r="B22" s="1548"/>
      <c r="C22" s="1448"/>
      <c r="D22" s="1546"/>
      <c r="E22" s="725"/>
      <c r="F22" s="713" t="s">
        <v>1082</v>
      </c>
      <c r="G22" s="703"/>
      <c r="H22" s="703" t="s">
        <v>842</v>
      </c>
      <c r="I22" s="526" t="s">
        <v>6</v>
      </c>
    </row>
    <row r="23" spans="2:24" ht="15.75" thickBot="1" x14ac:dyDescent="0.3">
      <c r="B23" s="1549"/>
      <c r="C23" s="1495"/>
      <c r="D23" s="1541"/>
      <c r="E23" s="726"/>
      <c r="F23" s="722" t="s">
        <v>1084</v>
      </c>
      <c r="G23" s="723"/>
      <c r="H23" s="723"/>
      <c r="I23" s="528" t="s">
        <v>6</v>
      </c>
    </row>
    <row r="24" spans="2:24" ht="15.75" thickTop="1" x14ac:dyDescent="0.25">
      <c r="B24" s="1547"/>
      <c r="C24" s="537" t="s">
        <v>816</v>
      </c>
      <c r="D24" s="711" t="s">
        <v>821</v>
      </c>
      <c r="E24" s="724"/>
      <c r="F24" s="1378" t="s">
        <v>1076</v>
      </c>
      <c r="G24" s="714"/>
      <c r="H24" s="715"/>
      <c r="I24" s="1260" t="s">
        <v>6</v>
      </c>
    </row>
    <row r="25" spans="2:24" x14ac:dyDescent="0.25">
      <c r="B25" s="1548"/>
      <c r="C25" s="1516" t="s">
        <v>501</v>
      </c>
      <c r="D25" s="1550" t="s">
        <v>852</v>
      </c>
      <c r="E25" s="725"/>
      <c r="F25" s="713" t="s">
        <v>1078</v>
      </c>
      <c r="G25" s="703"/>
      <c r="H25" s="703"/>
      <c r="I25" s="526" t="s">
        <v>6</v>
      </c>
    </row>
    <row r="26" spans="2:24" x14ac:dyDescent="0.25">
      <c r="B26" s="1548"/>
      <c r="C26" s="1448"/>
      <c r="D26" s="1546"/>
      <c r="E26" s="725"/>
      <c r="F26" s="713" t="s">
        <v>1079</v>
      </c>
      <c r="G26" s="703"/>
      <c r="H26" s="703"/>
      <c r="I26" s="526" t="s">
        <v>6</v>
      </c>
    </row>
    <row r="27" spans="2:24" x14ac:dyDescent="0.25">
      <c r="B27" s="1548"/>
      <c r="C27" s="1448"/>
      <c r="D27" s="1546"/>
      <c r="E27" s="725"/>
      <c r="F27" s="713" t="s">
        <v>1080</v>
      </c>
      <c r="G27" s="703"/>
      <c r="H27" s="703" t="s">
        <v>842</v>
      </c>
      <c r="I27" s="526" t="s">
        <v>6</v>
      </c>
    </row>
    <row r="28" spans="2:24" x14ac:dyDescent="0.25">
      <c r="B28" s="1548"/>
      <c r="C28" s="1448"/>
      <c r="D28" s="1546"/>
      <c r="E28" s="725"/>
      <c r="F28" s="713" t="s">
        <v>1082</v>
      </c>
      <c r="G28" s="703"/>
      <c r="H28" s="703" t="s">
        <v>842</v>
      </c>
      <c r="I28" s="526" t="s">
        <v>6</v>
      </c>
    </row>
    <row r="29" spans="2:24" x14ac:dyDescent="0.25">
      <c r="B29" s="1548"/>
      <c r="C29" s="1448"/>
      <c r="D29" s="1546"/>
      <c r="E29" s="725"/>
      <c r="F29" s="713" t="s">
        <v>1084</v>
      </c>
      <c r="G29" s="703"/>
      <c r="H29" s="703" t="s">
        <v>842</v>
      </c>
      <c r="I29" s="526" t="s">
        <v>6</v>
      </c>
    </row>
    <row r="30" spans="2:24" ht="15.75" thickBot="1" x14ac:dyDescent="0.3">
      <c r="B30" s="1548"/>
      <c r="C30" s="1448"/>
      <c r="D30" s="1546"/>
      <c r="E30" s="725"/>
      <c r="F30" s="719" t="s">
        <v>1087</v>
      </c>
      <c r="G30" s="1270"/>
      <c r="H30" s="1270" t="s">
        <v>842</v>
      </c>
      <c r="I30" s="1263" t="s">
        <v>6</v>
      </c>
    </row>
    <row r="31" spans="2:24" ht="16.5" thickTop="1" thickBot="1" x14ac:dyDescent="0.3">
      <c r="B31" s="1471"/>
      <c r="C31" s="1452" t="s">
        <v>816</v>
      </c>
      <c r="D31" s="1545" t="s">
        <v>833</v>
      </c>
      <c r="E31" s="712"/>
      <c r="F31" s="1378" t="s">
        <v>1076</v>
      </c>
      <c r="G31" s="714"/>
      <c r="H31" s="715"/>
      <c r="I31" s="1260" t="s">
        <v>6</v>
      </c>
      <c r="J31" s="506"/>
      <c r="K31" s="506"/>
      <c r="L31" s="506"/>
      <c r="M31" s="506"/>
      <c r="N31" s="506"/>
      <c r="O31" s="506"/>
    </row>
    <row r="32" spans="2:24" ht="14.45" customHeight="1" thickTop="1" thickBot="1" x14ac:dyDescent="0.3">
      <c r="B32" s="1471"/>
      <c r="C32" s="1448"/>
      <c r="D32" s="1546"/>
      <c r="E32" s="709"/>
      <c r="F32" s="713" t="s">
        <v>1078</v>
      </c>
      <c r="G32" s="703"/>
      <c r="H32" s="703"/>
      <c r="I32" s="526" t="s">
        <v>6</v>
      </c>
      <c r="J32" s="506"/>
      <c r="K32" s="506"/>
      <c r="L32" s="506"/>
      <c r="M32" s="506"/>
      <c r="N32" s="506"/>
      <c r="O32" s="506"/>
    </row>
    <row r="33" spans="2:15" ht="16.5" thickTop="1" thickBot="1" x14ac:dyDescent="0.3">
      <c r="B33" s="1471"/>
      <c r="C33" s="1448"/>
      <c r="D33" s="1546"/>
      <c r="E33" s="709"/>
      <c r="F33" s="713" t="s">
        <v>1079</v>
      </c>
      <c r="G33" s="703"/>
      <c r="H33" s="703"/>
      <c r="I33" s="526" t="s">
        <v>6</v>
      </c>
      <c r="J33" s="506"/>
      <c r="K33" s="506"/>
      <c r="L33" s="506"/>
      <c r="M33" s="506"/>
      <c r="N33" s="506"/>
      <c r="O33" s="506"/>
    </row>
    <row r="34" spans="2:15" ht="16.5" thickTop="1" thickBot="1" x14ac:dyDescent="0.3">
      <c r="B34" s="1471"/>
      <c r="C34" s="1448"/>
      <c r="D34" s="1546"/>
      <c r="E34" s="709"/>
      <c r="F34" s="713" t="s">
        <v>1080</v>
      </c>
      <c r="G34" s="703"/>
      <c r="H34" s="703" t="s">
        <v>842</v>
      </c>
      <c r="I34" s="526" t="s">
        <v>6</v>
      </c>
      <c r="J34" s="506"/>
      <c r="K34" s="506"/>
      <c r="L34" s="506"/>
      <c r="M34" s="506"/>
      <c r="N34" s="506"/>
      <c r="O34" s="506"/>
    </row>
    <row r="35" spans="2:15" ht="16.5" thickTop="1" thickBot="1" x14ac:dyDescent="0.3">
      <c r="B35" s="1471"/>
      <c r="C35" s="1448"/>
      <c r="D35" s="1546"/>
      <c r="E35" s="709"/>
      <c r="F35" s="713" t="s">
        <v>1082</v>
      </c>
      <c r="G35" s="703"/>
      <c r="H35" s="703" t="s">
        <v>842</v>
      </c>
      <c r="I35" s="526" t="s">
        <v>6</v>
      </c>
      <c r="J35" s="506"/>
      <c r="K35" s="506"/>
      <c r="L35" s="506"/>
      <c r="M35" s="506"/>
      <c r="N35" s="506"/>
      <c r="O35" s="506"/>
    </row>
    <row r="36" spans="2:15" ht="16.5" thickTop="1" thickBot="1" x14ac:dyDescent="0.3">
      <c r="B36" s="1471"/>
      <c r="C36" s="1448"/>
      <c r="D36" s="1546"/>
      <c r="E36" s="709"/>
      <c r="F36" s="713" t="s">
        <v>1084</v>
      </c>
      <c r="G36" s="703"/>
      <c r="H36" s="703" t="s">
        <v>842</v>
      </c>
      <c r="I36" s="526" t="s">
        <v>6</v>
      </c>
      <c r="J36" s="506"/>
      <c r="K36" s="506"/>
      <c r="L36" s="506"/>
      <c r="M36" s="506"/>
      <c r="N36" s="506"/>
      <c r="O36" s="506"/>
    </row>
    <row r="37" spans="2:15" ht="16.5" thickTop="1" thickBot="1" x14ac:dyDescent="0.3">
      <c r="B37" s="1471"/>
      <c r="C37" s="1452" t="s">
        <v>816</v>
      </c>
      <c r="D37" s="1545" t="s">
        <v>834</v>
      </c>
      <c r="E37" s="712"/>
      <c r="F37" s="1378" t="s">
        <v>1076</v>
      </c>
      <c r="G37" s="714"/>
      <c r="H37" s="715"/>
      <c r="I37" s="1260" t="s">
        <v>6</v>
      </c>
      <c r="J37" s="506"/>
      <c r="K37" s="506"/>
      <c r="L37" s="506"/>
      <c r="M37" s="506"/>
      <c r="N37" s="506"/>
      <c r="O37" s="506"/>
    </row>
    <row r="38" spans="2:15" ht="16.5" thickTop="1" thickBot="1" x14ac:dyDescent="0.3">
      <c r="B38" s="1471"/>
      <c r="C38" s="1448"/>
      <c r="D38" s="1546"/>
      <c r="E38" s="709"/>
      <c r="F38" s="713" t="s">
        <v>1079</v>
      </c>
      <c r="G38" s="703"/>
      <c r="H38" s="703"/>
      <c r="I38" s="526" t="s">
        <v>6</v>
      </c>
      <c r="J38" s="506"/>
      <c r="K38" s="506"/>
      <c r="L38" s="506"/>
      <c r="M38" s="506"/>
      <c r="N38" s="506"/>
      <c r="O38" s="506"/>
    </row>
    <row r="39" spans="2:15" ht="16.5" thickTop="1" thickBot="1" x14ac:dyDescent="0.3">
      <c r="B39" s="1471"/>
      <c r="C39" s="1448"/>
      <c r="D39" s="1546"/>
      <c r="E39" s="709"/>
      <c r="F39" s="713" t="s">
        <v>1080</v>
      </c>
      <c r="G39" s="703"/>
      <c r="H39" s="703" t="s">
        <v>842</v>
      </c>
      <c r="I39" s="526" t="s">
        <v>6</v>
      </c>
      <c r="J39" s="506"/>
      <c r="K39" s="506"/>
      <c r="L39" s="506"/>
      <c r="M39" s="506"/>
      <c r="N39" s="506"/>
      <c r="O39" s="506"/>
    </row>
    <row r="40" spans="2:15" ht="16.5" thickTop="1" thickBot="1" x14ac:dyDescent="0.3">
      <c r="B40" s="1471"/>
      <c r="C40" s="1448"/>
      <c r="D40" s="1546"/>
      <c r="E40" s="709"/>
      <c r="F40" s="713" t="s">
        <v>1082</v>
      </c>
      <c r="G40" s="703"/>
      <c r="H40" s="703" t="s">
        <v>842</v>
      </c>
      <c r="I40" s="526" t="s">
        <v>6</v>
      </c>
      <c r="J40" s="506"/>
      <c r="K40" s="506"/>
      <c r="L40" s="506"/>
      <c r="M40" s="506"/>
      <c r="N40" s="506"/>
      <c r="O40" s="506"/>
    </row>
    <row r="41" spans="2:15" ht="16.5" thickTop="1" thickBot="1" x14ac:dyDescent="0.3">
      <c r="B41" s="1471"/>
      <c r="C41" s="1448"/>
      <c r="D41" s="1546"/>
      <c r="E41" s="709"/>
      <c r="F41" s="713" t="s">
        <v>1084</v>
      </c>
      <c r="G41" s="703"/>
      <c r="H41" s="703" t="s">
        <v>842</v>
      </c>
      <c r="I41" s="526" t="s">
        <v>6</v>
      </c>
      <c r="J41" s="506"/>
      <c r="K41" s="506"/>
      <c r="L41" s="506"/>
      <c r="M41" s="506"/>
      <c r="N41" s="506"/>
      <c r="O41" s="506"/>
    </row>
    <row r="42" spans="2:15" ht="15.75" thickTop="1" x14ac:dyDescent="0.25">
      <c r="B42" s="1542"/>
      <c r="C42" s="1452" t="s">
        <v>816</v>
      </c>
      <c r="D42" s="1545" t="s">
        <v>831</v>
      </c>
      <c r="E42" s="720"/>
      <c r="F42" s="1378" t="s">
        <v>1076</v>
      </c>
      <c r="G42" s="715"/>
      <c r="H42" s="715"/>
      <c r="I42" s="1260" t="s">
        <v>6</v>
      </c>
    </row>
    <row r="43" spans="2:15" ht="15" customHeight="1" x14ac:dyDescent="0.25">
      <c r="B43" s="1543"/>
      <c r="C43" s="1448"/>
      <c r="D43" s="1546"/>
      <c r="E43" s="291"/>
      <c r="F43" s="713" t="s">
        <v>1078</v>
      </c>
      <c r="G43" s="703"/>
      <c r="H43" s="703"/>
      <c r="I43" s="526" t="s">
        <v>6</v>
      </c>
    </row>
    <row r="44" spans="2:15" x14ac:dyDescent="0.25">
      <c r="B44" s="1543"/>
      <c r="C44" s="1448"/>
      <c r="D44" s="1546"/>
      <c r="E44" s="291"/>
      <c r="F44" s="713" t="s">
        <v>1079</v>
      </c>
      <c r="G44" s="703"/>
      <c r="H44" s="703"/>
      <c r="I44" s="526" t="s">
        <v>6</v>
      </c>
    </row>
    <row r="45" spans="2:15" x14ac:dyDescent="0.25">
      <c r="B45" s="1543"/>
      <c r="C45" s="1448"/>
      <c r="D45" s="1546"/>
      <c r="E45" s="291"/>
      <c r="F45" s="713" t="s">
        <v>1080</v>
      </c>
      <c r="G45" s="703"/>
      <c r="H45" s="703" t="s">
        <v>842</v>
      </c>
      <c r="I45" s="526" t="s">
        <v>6</v>
      </c>
    </row>
    <row r="46" spans="2:15" x14ac:dyDescent="0.25">
      <c r="B46" s="1543"/>
      <c r="C46" s="1448"/>
      <c r="D46" s="1546"/>
      <c r="E46" s="291"/>
      <c r="F46" s="713" t="s">
        <v>1082</v>
      </c>
      <c r="G46" s="703"/>
      <c r="H46" s="703" t="s">
        <v>842</v>
      </c>
      <c r="I46" s="526" t="s">
        <v>6</v>
      </c>
    </row>
    <row r="47" spans="2:15" ht="15.75" thickBot="1" x14ac:dyDescent="0.3">
      <c r="B47" s="1544"/>
      <c r="C47" s="1495"/>
      <c r="D47" s="1541"/>
      <c r="E47" s="721"/>
      <c r="F47" s="722" t="s">
        <v>1083</v>
      </c>
      <c r="G47" s="723"/>
      <c r="H47" s="723"/>
      <c r="I47" s="528" t="s">
        <v>6</v>
      </c>
    </row>
    <row r="48" spans="2:15" ht="15.75" thickTop="1" x14ac:dyDescent="0.25">
      <c r="B48" s="1542"/>
      <c r="C48" s="1452" t="s">
        <v>816</v>
      </c>
      <c r="D48" s="1539" t="s">
        <v>1088</v>
      </c>
      <c r="E48" s="720"/>
      <c r="F48" s="1378" t="s">
        <v>1076</v>
      </c>
      <c r="G48" s="715"/>
      <c r="H48" s="715"/>
      <c r="I48" s="1260" t="s">
        <v>6</v>
      </c>
    </row>
    <row r="49" spans="2:9" x14ac:dyDescent="0.25">
      <c r="B49" s="1543"/>
      <c r="C49" s="1448"/>
      <c r="D49" s="1540"/>
      <c r="E49" s="291"/>
      <c r="F49" s="713" t="s">
        <v>1078</v>
      </c>
      <c r="G49" s="703"/>
      <c r="H49" s="703"/>
      <c r="I49" s="526" t="s">
        <v>6</v>
      </c>
    </row>
    <row r="50" spans="2:9" x14ac:dyDescent="0.25">
      <c r="B50" s="1543"/>
      <c r="C50" s="1448"/>
      <c r="D50" s="1540"/>
      <c r="E50" s="291"/>
      <c r="F50" s="713" t="s">
        <v>1079</v>
      </c>
      <c r="G50" s="703"/>
      <c r="H50" s="703"/>
      <c r="I50" s="526" t="s">
        <v>6</v>
      </c>
    </row>
    <row r="51" spans="2:9" x14ac:dyDescent="0.25">
      <c r="B51" s="1543"/>
      <c r="C51" s="1448"/>
      <c r="D51" s="1540"/>
      <c r="E51" s="291"/>
      <c r="F51" s="713" t="s">
        <v>1080</v>
      </c>
      <c r="G51" s="703"/>
      <c r="H51" s="703" t="s">
        <v>842</v>
      </c>
      <c r="I51" s="526" t="s">
        <v>6</v>
      </c>
    </row>
    <row r="52" spans="2:9" ht="15.75" thickBot="1" x14ac:dyDescent="0.3">
      <c r="B52" s="1544"/>
      <c r="C52" s="1495"/>
      <c r="D52" s="1541"/>
      <c r="E52" s="721"/>
      <c r="F52" s="722" t="s">
        <v>1082</v>
      </c>
      <c r="G52" s="723"/>
      <c r="H52" s="723" t="s">
        <v>842</v>
      </c>
      <c r="I52" s="528" t="s">
        <v>6</v>
      </c>
    </row>
    <row r="53" spans="2:9" ht="15.75" thickTop="1" x14ac:dyDescent="0.25"/>
    <row r="56" spans="2:9" x14ac:dyDescent="0.25">
      <c r="B56" s="733">
        <v>43874</v>
      </c>
      <c r="C56" s="506" t="s">
        <v>1089</v>
      </c>
    </row>
    <row r="57" spans="2:9" x14ac:dyDescent="0.25">
      <c r="B57" s="733">
        <v>43874</v>
      </c>
      <c r="C57" s="506" t="s">
        <v>1090</v>
      </c>
    </row>
    <row r="58" spans="2:9" x14ac:dyDescent="0.25">
      <c r="B58" s="733">
        <v>43885</v>
      </c>
      <c r="C58" s="506" t="s">
        <v>1091</v>
      </c>
    </row>
    <row r="59" spans="2:9" x14ac:dyDescent="0.25">
      <c r="D59" s="193" t="s">
        <v>1092</v>
      </c>
    </row>
    <row r="60" spans="2:9" x14ac:dyDescent="0.25">
      <c r="D60" s="193" t="s">
        <v>1093</v>
      </c>
    </row>
    <row r="61" spans="2:9" x14ac:dyDescent="0.25">
      <c r="D61" s="735" t="s">
        <v>1094</v>
      </c>
    </row>
    <row r="62" spans="2:9" x14ac:dyDescent="0.25">
      <c r="D62" s="735" t="s">
        <v>1095</v>
      </c>
    </row>
    <row r="63" spans="2:9" x14ac:dyDescent="0.25">
      <c r="D63" s="735" t="s">
        <v>1096</v>
      </c>
    </row>
    <row r="64" spans="2:9" x14ac:dyDescent="0.25">
      <c r="D64" s="735" t="s">
        <v>1097</v>
      </c>
    </row>
    <row r="65" spans="4:4" x14ac:dyDescent="0.25">
      <c r="D65" s="735" t="s">
        <v>1098</v>
      </c>
    </row>
    <row r="66" spans="4:4" x14ac:dyDescent="0.25">
      <c r="D66" s="735" t="s">
        <v>1099</v>
      </c>
    </row>
    <row r="67" spans="4:4" x14ac:dyDescent="0.25">
      <c r="D67" s="193"/>
    </row>
    <row r="68" spans="4:4" x14ac:dyDescent="0.25">
      <c r="D68" s="193" t="s">
        <v>1100</v>
      </c>
    </row>
    <row r="69" spans="4:4" x14ac:dyDescent="0.25">
      <c r="D69" s="193" t="s">
        <v>1093</v>
      </c>
    </row>
    <row r="70" spans="4:4" x14ac:dyDescent="0.25">
      <c r="D70" s="735" t="s">
        <v>1096</v>
      </c>
    </row>
    <row r="71" spans="4:4" x14ac:dyDescent="0.25">
      <c r="D71" s="735" t="s">
        <v>1101</v>
      </c>
    </row>
    <row r="72" spans="4:4" x14ac:dyDescent="0.25">
      <c r="D72" s="735" t="s">
        <v>1098</v>
      </c>
    </row>
    <row r="73" spans="4:4" x14ac:dyDescent="0.25">
      <c r="D73" s="735" t="s">
        <v>1099</v>
      </c>
    </row>
    <row r="75" spans="4:4" x14ac:dyDescent="0.25">
      <c r="D75" s="193" t="s">
        <v>1102</v>
      </c>
    </row>
    <row r="76" spans="4:4" x14ac:dyDescent="0.25">
      <c r="D76" s="193" t="s">
        <v>1093</v>
      </c>
    </row>
    <row r="77" spans="4:4" x14ac:dyDescent="0.25">
      <c r="D77" s="735" t="s">
        <v>1094</v>
      </c>
    </row>
    <row r="78" spans="4:4" x14ac:dyDescent="0.25">
      <c r="D78" s="735" t="s">
        <v>1095</v>
      </c>
    </row>
    <row r="79" spans="4:4" x14ac:dyDescent="0.25">
      <c r="D79" s="735" t="s">
        <v>1097</v>
      </c>
    </row>
    <row r="81" spans="4:4" x14ac:dyDescent="0.25">
      <c r="D81" s="193" t="s">
        <v>1103</v>
      </c>
    </row>
    <row r="82" spans="4:4" x14ac:dyDescent="0.25">
      <c r="D82" s="193" t="s">
        <v>1093</v>
      </c>
    </row>
    <row r="83" spans="4:4" x14ac:dyDescent="0.25">
      <c r="D83" s="735" t="s">
        <v>1094</v>
      </c>
    </row>
    <row r="84" spans="4:4" x14ac:dyDescent="0.25">
      <c r="D84" s="735" t="s">
        <v>1095</v>
      </c>
    </row>
    <row r="85" spans="4:4" x14ac:dyDescent="0.25">
      <c r="D85" s="735" t="s">
        <v>1096</v>
      </c>
    </row>
    <row r="86" spans="4:4" x14ac:dyDescent="0.25">
      <c r="D86" s="735" t="s">
        <v>1101</v>
      </c>
    </row>
    <row r="87" spans="4:4" x14ac:dyDescent="0.25">
      <c r="D87" s="735" t="s">
        <v>1097</v>
      </c>
    </row>
    <row r="88" spans="4:4" x14ac:dyDescent="0.25">
      <c r="D88" s="736" t="s">
        <v>1104</v>
      </c>
    </row>
    <row r="89" spans="4:4" x14ac:dyDescent="0.25">
      <c r="D89" s="193" t="s">
        <v>1105</v>
      </c>
    </row>
    <row r="90" spans="4:4" x14ac:dyDescent="0.25">
      <c r="D90" s="193" t="s">
        <v>1093</v>
      </c>
    </row>
    <row r="91" spans="4:4" x14ac:dyDescent="0.25">
      <c r="D91" s="735" t="s">
        <v>1106</v>
      </c>
    </row>
    <row r="92" spans="4:4" x14ac:dyDescent="0.25">
      <c r="D92" s="735" t="s">
        <v>1107</v>
      </c>
    </row>
  </sheetData>
  <mergeCells count="27">
    <mergeCell ref="C19:C23"/>
    <mergeCell ref="D31:D36"/>
    <mergeCell ref="C31:C36"/>
    <mergeCell ref="B31:B36"/>
    <mergeCell ref="C2:E2"/>
    <mergeCell ref="D11:D12"/>
    <mergeCell ref="C11:C12"/>
    <mergeCell ref="B10:B17"/>
    <mergeCell ref="D16:D17"/>
    <mergeCell ref="C16:C17"/>
    <mergeCell ref="D14:D15"/>
    <mergeCell ref="C48:C52"/>
    <mergeCell ref="D48:D52"/>
    <mergeCell ref="B48:B52"/>
    <mergeCell ref="B42:B47"/>
    <mergeCell ref="B3:B9"/>
    <mergeCell ref="D42:D47"/>
    <mergeCell ref="C42:C47"/>
    <mergeCell ref="B18:B23"/>
    <mergeCell ref="B24:B30"/>
    <mergeCell ref="C25:C30"/>
    <mergeCell ref="D25:D30"/>
    <mergeCell ref="D19:D23"/>
    <mergeCell ref="C14:C15"/>
    <mergeCell ref="B37:B41"/>
    <mergeCell ref="C37:C41"/>
    <mergeCell ref="D37:D41"/>
  </mergeCells>
  <pageMargins left="0.7" right="0.7" top="0.75" bottom="0.75" header="0.3" footer="0.3"/>
  <pageSetup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J54"/>
  <sheetViews>
    <sheetView zoomScaleNormal="100" workbookViewId="0">
      <selection activeCell="F29" sqref="F29"/>
    </sheetView>
  </sheetViews>
  <sheetFormatPr defaultColWidth="9.140625" defaultRowHeight="15" x14ac:dyDescent="0.25"/>
  <cols>
    <col min="1" max="1" width="2.42578125" style="108" customWidth="1"/>
    <col min="2" max="2" width="13.85546875" style="493" customWidth="1"/>
    <col min="3" max="3" width="18.7109375" style="108" bestFit="1" customWidth="1"/>
    <col min="4" max="4" width="64.28515625" style="108" customWidth="1"/>
    <col min="5" max="5" width="4.7109375" style="108" customWidth="1"/>
    <col min="6" max="6" width="68.7109375" style="108" bestFit="1" customWidth="1"/>
    <col min="7" max="7" width="10.85546875" style="108" customWidth="1"/>
    <col min="8" max="8" width="11.42578125" style="108" bestFit="1" customWidth="1"/>
    <col min="9" max="9" width="8.7109375" style="108" bestFit="1" customWidth="1"/>
    <col min="10" max="10" width="10.5703125" style="108" bestFit="1" customWidth="1"/>
    <col min="11" max="11" width="15.5703125" style="108" bestFit="1" customWidth="1"/>
    <col min="12" max="12" width="8.5703125" style="108" bestFit="1" customWidth="1"/>
    <col min="13" max="45" width="5.5703125" style="108" customWidth="1"/>
    <col min="46" max="16384" width="9.140625" style="108"/>
  </cols>
  <sheetData>
    <row r="1" spans="2:10" x14ac:dyDescent="0.25">
      <c r="B1" s="108"/>
    </row>
    <row r="2" spans="2:10" x14ac:dyDescent="0.25">
      <c r="B2" s="1262" t="s">
        <v>802</v>
      </c>
      <c r="C2" s="1462" t="s">
        <v>803</v>
      </c>
      <c r="D2" s="1463"/>
      <c r="E2" s="1464"/>
      <c r="F2" s="1314" t="s">
        <v>575</v>
      </c>
      <c r="G2" s="1262" t="s">
        <v>805</v>
      </c>
      <c r="H2" s="1262" t="s">
        <v>806</v>
      </c>
      <c r="I2" s="1262" t="s">
        <v>1</v>
      </c>
      <c r="J2" s="1262" t="s">
        <v>1108</v>
      </c>
    </row>
    <row r="3" spans="2:10" x14ac:dyDescent="0.25">
      <c r="B3" s="1469"/>
      <c r="C3" s="583" t="s">
        <v>816</v>
      </c>
      <c r="D3" s="584" t="s">
        <v>1109</v>
      </c>
      <c r="E3" s="1246"/>
      <c r="F3" s="1564" t="s">
        <v>1110</v>
      </c>
      <c r="G3" s="1562"/>
      <c r="H3" s="1562"/>
      <c r="I3" s="1560" t="s">
        <v>6</v>
      </c>
      <c r="J3" s="1480" t="s">
        <v>1111</v>
      </c>
    </row>
    <row r="4" spans="2:10" x14ac:dyDescent="0.25">
      <c r="B4" s="1470"/>
      <c r="C4" s="608" t="s">
        <v>840</v>
      </c>
      <c r="D4" s="718"/>
      <c r="E4" s="1247"/>
      <c r="F4" s="1565"/>
      <c r="G4" s="1563"/>
      <c r="H4" s="1563"/>
      <c r="I4" s="1561"/>
      <c r="J4" s="1481"/>
    </row>
    <row r="5" spans="2:10" x14ac:dyDescent="0.25">
      <c r="B5" s="1470"/>
      <c r="C5" s="1292" t="s">
        <v>816</v>
      </c>
      <c r="D5" s="1309" t="s">
        <v>1112</v>
      </c>
      <c r="E5" s="1247"/>
      <c r="F5" s="1555" t="s">
        <v>1113</v>
      </c>
      <c r="G5" s="1558"/>
      <c r="H5" s="1558"/>
      <c r="I5" s="1551" t="s">
        <v>6</v>
      </c>
      <c r="J5" s="1458" t="s">
        <v>1114</v>
      </c>
    </row>
    <row r="6" spans="2:10" ht="15.75" thickBot="1" x14ac:dyDescent="0.3">
      <c r="B6" s="1461"/>
      <c r="C6" s="1274" t="s">
        <v>560</v>
      </c>
      <c r="D6" s="1287" t="s">
        <v>1115</v>
      </c>
      <c r="E6" s="1275"/>
      <c r="F6" s="1556"/>
      <c r="G6" s="1559"/>
      <c r="H6" s="1559"/>
      <c r="I6" s="1552"/>
      <c r="J6" s="1459"/>
    </row>
    <row r="7" spans="2:10" ht="15.75" thickTop="1" x14ac:dyDescent="0.25">
      <c r="B7" s="1471"/>
      <c r="C7" s="1303" t="s">
        <v>816</v>
      </c>
      <c r="D7" s="1302" t="s">
        <v>1116</v>
      </c>
      <c r="E7" s="1249"/>
      <c r="F7" s="1554" t="s">
        <v>1110</v>
      </c>
      <c r="G7" s="1557" t="s">
        <v>805</v>
      </c>
      <c r="H7" s="1557"/>
      <c r="I7" s="1553" t="s">
        <v>6</v>
      </c>
      <c r="J7" s="1473" t="s">
        <v>1111</v>
      </c>
    </row>
    <row r="8" spans="2:10" x14ac:dyDescent="0.25">
      <c r="B8" s="1470"/>
      <c r="C8" s="608" t="s">
        <v>840</v>
      </c>
      <c r="D8" s="718"/>
      <c r="E8" s="1247"/>
      <c r="F8" s="1555"/>
      <c r="G8" s="1558"/>
      <c r="H8" s="1558"/>
      <c r="I8" s="1551"/>
      <c r="J8" s="1458"/>
    </row>
    <row r="9" spans="2:10" x14ac:dyDescent="0.25">
      <c r="B9" s="1470"/>
      <c r="C9" s="1292" t="s">
        <v>816</v>
      </c>
      <c r="D9" s="1309" t="s">
        <v>831</v>
      </c>
      <c r="E9" s="1247"/>
      <c r="F9" s="1555"/>
      <c r="G9" s="1558"/>
      <c r="H9" s="1558"/>
      <c r="I9" s="1551"/>
      <c r="J9" s="1458"/>
    </row>
    <row r="10" spans="2:10" x14ac:dyDescent="0.25">
      <c r="B10" s="1470"/>
      <c r="C10" s="608" t="s">
        <v>840</v>
      </c>
      <c r="D10" s="718"/>
      <c r="E10" s="1247"/>
      <c r="F10" s="1555"/>
      <c r="G10" s="1558"/>
      <c r="H10" s="1558"/>
      <c r="I10" s="1551"/>
      <c r="J10" s="1458"/>
    </row>
    <row r="11" spans="2:10" x14ac:dyDescent="0.25">
      <c r="B11" s="1470"/>
      <c r="C11" s="1292" t="s">
        <v>816</v>
      </c>
      <c r="D11" s="1309" t="s">
        <v>1112</v>
      </c>
      <c r="E11" s="1247"/>
      <c r="F11" s="1555"/>
      <c r="G11" s="1558"/>
      <c r="H11" s="1558"/>
      <c r="I11" s="1551"/>
      <c r="J11" s="1458"/>
    </row>
    <row r="12" spans="2:10" ht="15.75" thickBot="1" x14ac:dyDescent="0.3">
      <c r="B12" s="1461"/>
      <c r="C12" s="1274" t="s">
        <v>560</v>
      </c>
      <c r="D12" s="1287" t="s">
        <v>1066</v>
      </c>
      <c r="E12" s="1275"/>
      <c r="F12" s="1556"/>
      <c r="G12" s="1559"/>
      <c r="H12" s="1559"/>
      <c r="I12" s="1552"/>
      <c r="J12" s="1459"/>
    </row>
    <row r="13" spans="2:10" ht="15.75" thickTop="1" x14ac:dyDescent="0.25">
      <c r="B13" s="1470"/>
      <c r="C13" s="1288" t="s">
        <v>816</v>
      </c>
      <c r="D13" s="1286" t="s">
        <v>1117</v>
      </c>
      <c r="E13" s="1247"/>
      <c r="F13" s="1312" t="s">
        <v>1118</v>
      </c>
      <c r="G13" s="1311" t="s">
        <v>805</v>
      </c>
      <c r="H13" s="1311"/>
      <c r="I13" s="1310" t="s">
        <v>6</v>
      </c>
      <c r="J13" s="866" t="s">
        <v>1119</v>
      </c>
    </row>
    <row r="14" spans="2:10" x14ac:dyDescent="0.25">
      <c r="B14" s="1470"/>
      <c r="C14" s="1292"/>
      <c r="D14" s="1293"/>
      <c r="E14" s="1247"/>
      <c r="F14" s="816" t="s">
        <v>1110</v>
      </c>
      <c r="G14" s="817"/>
      <c r="H14" s="817"/>
      <c r="I14" s="818" t="s">
        <v>6</v>
      </c>
      <c r="J14" s="867" t="s">
        <v>1120</v>
      </c>
    </row>
    <row r="15" spans="2:10" ht="15.75" thickBot="1" x14ac:dyDescent="0.3">
      <c r="B15" s="1461"/>
      <c r="C15" s="1274"/>
      <c r="D15" s="1308"/>
      <c r="E15" s="1275"/>
      <c r="F15" s="819" t="s">
        <v>1113</v>
      </c>
      <c r="G15" s="820"/>
      <c r="H15" s="820"/>
      <c r="I15" s="821" t="s">
        <v>6</v>
      </c>
      <c r="J15" s="865" t="s">
        <v>1120</v>
      </c>
    </row>
    <row r="16" spans="2:10" ht="15.75" thickTop="1" x14ac:dyDescent="0.25"/>
    <row r="23" spans="2:2" x14ac:dyDescent="0.25">
      <c r="B23" s="634" t="s">
        <v>1121</v>
      </c>
    </row>
    <row r="24" spans="2:2" x14ac:dyDescent="0.25">
      <c r="B24" s="633" t="s">
        <v>1122</v>
      </c>
    </row>
    <row r="25" spans="2:2" x14ac:dyDescent="0.25">
      <c r="B25" s="633" t="s">
        <v>1123</v>
      </c>
    </row>
    <row r="26" spans="2:2" x14ac:dyDescent="0.25">
      <c r="B26" s="633" t="s">
        <v>1124</v>
      </c>
    </row>
    <row r="27" spans="2:2" x14ac:dyDescent="0.25">
      <c r="B27" s="633" t="s">
        <v>1125</v>
      </c>
    </row>
    <row r="28" spans="2:2" x14ac:dyDescent="0.25">
      <c r="B28" s="406"/>
    </row>
    <row r="29" spans="2:2" x14ac:dyDescent="0.25">
      <c r="B29" s="108"/>
    </row>
    <row r="30" spans="2:2" x14ac:dyDescent="0.25">
      <c r="B30" s="702" t="s">
        <v>1126</v>
      </c>
    </row>
    <row r="31" spans="2:2" x14ac:dyDescent="0.25">
      <c r="B31" s="108" t="s">
        <v>1127</v>
      </c>
    </row>
    <row r="32" spans="2:2" x14ac:dyDescent="0.25">
      <c r="B32" s="108" t="s">
        <v>1128</v>
      </c>
    </row>
    <row r="33" spans="2:2" x14ac:dyDescent="0.25">
      <c r="B33" s="193"/>
    </row>
    <row r="34" spans="2:2" x14ac:dyDescent="0.25">
      <c r="B34" s="193"/>
    </row>
    <row r="35" spans="2:2" x14ac:dyDescent="0.25">
      <c r="B35" s="108"/>
    </row>
    <row r="36" spans="2:2" x14ac:dyDescent="0.25">
      <c r="B36" s="108"/>
    </row>
    <row r="37" spans="2:2" x14ac:dyDescent="0.25">
      <c r="B37" s="108"/>
    </row>
    <row r="43" spans="2:2" x14ac:dyDescent="0.25">
      <c r="B43" s="193" t="s">
        <v>1129</v>
      </c>
    </row>
    <row r="44" spans="2:2" x14ac:dyDescent="0.25">
      <c r="B44" s="108" t="s">
        <v>1130</v>
      </c>
    </row>
    <row r="45" spans="2:2" x14ac:dyDescent="0.25">
      <c r="B45" s="108" t="s">
        <v>1131</v>
      </c>
    </row>
    <row r="46" spans="2:2" x14ac:dyDescent="0.25">
      <c r="B46" s="108" t="s">
        <v>1132</v>
      </c>
    </row>
    <row r="47" spans="2:2" x14ac:dyDescent="0.25">
      <c r="B47" s="108" t="s">
        <v>1133</v>
      </c>
    </row>
    <row r="48" spans="2:2" x14ac:dyDescent="0.25">
      <c r="B48" s="108" t="s">
        <v>1134</v>
      </c>
    </row>
    <row r="49" spans="2:2" x14ac:dyDescent="0.25">
      <c r="B49" s="108" t="s">
        <v>1135</v>
      </c>
    </row>
    <row r="50" spans="2:2" x14ac:dyDescent="0.25">
      <c r="B50" s="108" t="s">
        <v>1136</v>
      </c>
    </row>
    <row r="51" spans="2:2" x14ac:dyDescent="0.25">
      <c r="B51" s="108" t="s">
        <v>1137</v>
      </c>
    </row>
    <row r="52" spans="2:2" x14ac:dyDescent="0.25">
      <c r="B52" s="108" t="s">
        <v>1138</v>
      </c>
    </row>
    <row r="53" spans="2:2" x14ac:dyDescent="0.25">
      <c r="B53" s="108" t="s">
        <v>1139</v>
      </c>
    </row>
    <row r="54" spans="2:2" x14ac:dyDescent="0.25">
      <c r="B54" s="108" t="s">
        <v>1140</v>
      </c>
    </row>
  </sheetData>
  <mergeCells count="19">
    <mergeCell ref="C2:E2"/>
    <mergeCell ref="B3:B6"/>
    <mergeCell ref="J3:J4"/>
    <mergeCell ref="I3:I4"/>
    <mergeCell ref="H3:H4"/>
    <mergeCell ref="G3:G4"/>
    <mergeCell ref="F3:F4"/>
    <mergeCell ref="F5:F6"/>
    <mergeCell ref="G5:G6"/>
    <mergeCell ref="H5:H6"/>
    <mergeCell ref="B13:B15"/>
    <mergeCell ref="I5:I6"/>
    <mergeCell ref="J5:J6"/>
    <mergeCell ref="J7:J12"/>
    <mergeCell ref="I7:I12"/>
    <mergeCell ref="B7:B12"/>
    <mergeCell ref="F7:F12"/>
    <mergeCell ref="H7:H12"/>
    <mergeCell ref="G7:G12"/>
  </mergeCells>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C43"/>
  <sheetViews>
    <sheetView zoomScale="85" zoomScaleNormal="85" workbookViewId="0">
      <selection activeCell="C25" sqref="C25"/>
    </sheetView>
  </sheetViews>
  <sheetFormatPr defaultColWidth="9.140625" defaultRowHeight="15" x14ac:dyDescent="0.25"/>
  <cols>
    <col min="1" max="1" width="2.42578125" style="108" customWidth="1"/>
    <col min="2" max="2" width="67.5703125" style="493" bestFit="1" customWidth="1"/>
    <col min="3" max="3" width="33.5703125" style="493" customWidth="1"/>
    <col min="4" max="16384" width="9.140625" style="108"/>
  </cols>
  <sheetData>
    <row r="2" spans="2:3" x14ac:dyDescent="0.25">
      <c r="B2" s="1313" t="s">
        <v>575</v>
      </c>
      <c r="C2" s="1315" t="s">
        <v>1141</v>
      </c>
    </row>
    <row r="3" spans="2:3" s="107" customFormat="1" ht="72.75" customHeight="1" x14ac:dyDescent="0.25">
      <c r="B3" s="184" t="s">
        <v>1142</v>
      </c>
      <c r="C3" s="1347" t="s">
        <v>1143</v>
      </c>
    </row>
    <row r="4" spans="2:3" s="107" customFormat="1" ht="75" x14ac:dyDescent="0.25">
      <c r="B4" s="184" t="s">
        <v>1144</v>
      </c>
      <c r="C4" s="1347" t="s">
        <v>1145</v>
      </c>
    </row>
    <row r="5" spans="2:3" s="107" customFormat="1" ht="135" x14ac:dyDescent="0.25">
      <c r="B5" s="184" t="s">
        <v>1146</v>
      </c>
      <c r="C5" s="1347" t="s">
        <v>1114</v>
      </c>
    </row>
    <row r="6" spans="2:3" s="107" customFormat="1" ht="14.45" customHeight="1" x14ac:dyDescent="0.25">
      <c r="B6" s="184" t="s">
        <v>1057</v>
      </c>
      <c r="C6" s="1347" t="s">
        <v>1147</v>
      </c>
    </row>
    <row r="7" spans="2:3" s="107" customFormat="1" ht="14.45" customHeight="1" x14ac:dyDescent="0.25">
      <c r="B7" s="184" t="s">
        <v>1148</v>
      </c>
      <c r="C7" s="1347" t="s">
        <v>1149</v>
      </c>
    </row>
    <row r="8" spans="2:3" s="107" customFormat="1" ht="14.45" customHeight="1" x14ac:dyDescent="0.25">
      <c r="B8" s="1379"/>
      <c r="C8" s="1347"/>
    </row>
    <row r="9" spans="2:3" s="107" customFormat="1" ht="14.45" customHeight="1" x14ac:dyDescent="0.25">
      <c r="B9" s="192" t="s">
        <v>1150</v>
      </c>
      <c r="C9" s="1566" t="s">
        <v>1151</v>
      </c>
    </row>
    <row r="10" spans="2:3" s="107" customFormat="1" ht="14.45" customHeight="1" x14ac:dyDescent="0.25">
      <c r="B10" s="192" t="s">
        <v>1152</v>
      </c>
      <c r="C10" s="1567"/>
    </row>
    <row r="11" spans="2:3" s="107" customFormat="1" ht="14.45" customHeight="1" x14ac:dyDescent="0.25">
      <c r="B11" s="192" t="s">
        <v>1153</v>
      </c>
      <c r="C11" s="1567"/>
    </row>
    <row r="12" spans="2:3" s="107" customFormat="1" ht="14.45" customHeight="1" x14ac:dyDescent="0.25">
      <c r="B12" s="192" t="s">
        <v>1154</v>
      </c>
      <c r="C12" s="1567"/>
    </row>
    <row r="13" spans="2:3" s="107" customFormat="1" ht="14.45" customHeight="1" x14ac:dyDescent="0.25">
      <c r="B13" s="192" t="s">
        <v>1155</v>
      </c>
      <c r="C13" s="1567"/>
    </row>
    <row r="14" spans="2:3" s="107" customFormat="1" ht="14.45" customHeight="1" x14ac:dyDescent="0.25">
      <c r="B14" s="192" t="s">
        <v>1156</v>
      </c>
      <c r="C14" s="1567"/>
    </row>
    <row r="15" spans="2:3" s="107" customFormat="1" ht="14.45" customHeight="1" x14ac:dyDescent="0.25">
      <c r="B15" s="192" t="s">
        <v>1157</v>
      </c>
      <c r="C15" s="1567"/>
    </row>
    <row r="16" spans="2:3" s="107" customFormat="1" ht="14.45" customHeight="1" x14ac:dyDescent="0.25">
      <c r="B16" s="1347"/>
      <c r="C16" s="1347"/>
    </row>
    <row r="17" spans="2:3" s="107" customFormat="1" ht="14.45" customHeight="1" x14ac:dyDescent="0.25">
      <c r="B17" s="1347"/>
      <c r="C17" s="1347"/>
    </row>
    <row r="18" spans="2:3" s="107" customFormat="1" ht="14.45" customHeight="1" x14ac:dyDescent="0.25">
      <c r="B18" s="1347"/>
      <c r="C18" s="1347"/>
    </row>
    <row r="19" spans="2:3" s="107" customFormat="1" ht="14.45" customHeight="1" x14ac:dyDescent="0.25">
      <c r="B19" s="1347"/>
      <c r="C19" s="1347"/>
    </row>
    <row r="20" spans="2:3" s="107" customFormat="1" ht="14.45" customHeight="1" x14ac:dyDescent="0.25">
      <c r="B20" s="1347"/>
      <c r="C20" s="1347"/>
    </row>
    <row r="21" spans="2:3" s="107" customFormat="1" ht="14.45" customHeight="1" x14ac:dyDescent="0.25">
      <c r="B21" s="1382"/>
      <c r="C21" s="447"/>
    </row>
    <row r="22" spans="2:3" x14ac:dyDescent="0.25">
      <c r="B22" s="193" t="s">
        <v>1158</v>
      </c>
      <c r="C22" s="193"/>
    </row>
    <row r="23" spans="2:3" x14ac:dyDescent="0.25">
      <c r="B23" s="193" t="s">
        <v>1159</v>
      </c>
      <c r="C23" s="193"/>
    </row>
    <row r="24" spans="2:3" x14ac:dyDescent="0.25">
      <c r="B24" s="108" t="s">
        <v>1160</v>
      </c>
      <c r="C24" s="108"/>
    </row>
    <row r="25" spans="2:3" x14ac:dyDescent="0.25">
      <c r="B25" s="108"/>
      <c r="C25" s="108"/>
    </row>
    <row r="26" spans="2:3" x14ac:dyDescent="0.25">
      <c r="B26" s="108" t="s">
        <v>1161</v>
      </c>
      <c r="C26" s="108"/>
    </row>
    <row r="28" spans="2:3" x14ac:dyDescent="0.25">
      <c r="B28" s="493" t="s">
        <v>1162</v>
      </c>
    </row>
    <row r="41" spans="2:2" x14ac:dyDescent="0.25">
      <c r="B41" s="702" t="s">
        <v>1126</v>
      </c>
    </row>
    <row r="43" spans="2:2" x14ac:dyDescent="0.25">
      <c r="B43" s="193" t="s">
        <v>1163</v>
      </c>
    </row>
  </sheetData>
  <mergeCells count="1">
    <mergeCell ref="C9:C15"/>
  </mergeCells>
  <pageMargins left="0.7" right="0.7" top="0.75" bottom="0.75" header="0.3" footer="0.3"/>
  <pageSetup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U24"/>
  <sheetViews>
    <sheetView zoomScale="70" zoomScaleNormal="70" workbookViewId="0">
      <selection activeCell="E32" sqref="E32"/>
    </sheetView>
  </sheetViews>
  <sheetFormatPr defaultColWidth="9.140625" defaultRowHeight="15" x14ac:dyDescent="0.25"/>
  <cols>
    <col min="1" max="1" width="2.42578125" style="108" customWidth="1"/>
    <col min="2" max="2" width="22.5703125" style="493" bestFit="1" customWidth="1"/>
    <col min="3" max="3" width="21.140625" style="108" customWidth="1"/>
    <col min="4" max="4" width="15.85546875" style="108" customWidth="1"/>
    <col min="5" max="9" width="8" style="108" customWidth="1"/>
    <col min="10" max="16384" width="9.140625" style="108"/>
  </cols>
  <sheetData>
    <row r="2" spans="2:21" x14ac:dyDescent="0.25">
      <c r="B2" s="1568" t="s">
        <v>580</v>
      </c>
      <c r="C2" s="1569" t="s">
        <v>816</v>
      </c>
      <c r="D2" s="1569"/>
      <c r="E2" s="1569"/>
      <c r="F2" s="1569"/>
      <c r="G2" s="1569"/>
      <c r="H2" s="1569"/>
      <c r="I2" s="1569"/>
      <c r="J2" s="1569"/>
      <c r="K2" s="1569"/>
      <c r="L2" s="1569"/>
      <c r="M2" s="1569"/>
      <c r="N2" s="1569"/>
      <c r="O2" s="1569"/>
      <c r="P2" s="1569"/>
      <c r="Q2" s="1569"/>
      <c r="R2" s="1569"/>
      <c r="S2" s="1569"/>
    </row>
    <row r="3" spans="2:21" ht="45" x14ac:dyDescent="0.25">
      <c r="B3" s="1568"/>
      <c r="C3" s="184" t="s">
        <v>1164</v>
      </c>
      <c r="D3" s="184" t="s">
        <v>1165</v>
      </c>
      <c r="E3" s="184" t="s">
        <v>821</v>
      </c>
      <c r="F3" s="1379" t="s">
        <v>817</v>
      </c>
      <c r="G3" s="1379" t="s">
        <v>1166</v>
      </c>
      <c r="H3" s="1379" t="s">
        <v>823</v>
      </c>
      <c r="I3" s="184" t="s">
        <v>825</v>
      </c>
      <c r="J3" s="1379" t="s">
        <v>834</v>
      </c>
      <c r="K3" s="1379" t="s">
        <v>833</v>
      </c>
      <c r="L3" s="1379" t="s">
        <v>831</v>
      </c>
      <c r="M3" s="1379" t="s">
        <v>828</v>
      </c>
      <c r="N3" s="1379" t="s">
        <v>836</v>
      </c>
      <c r="O3" s="1379" t="s">
        <v>1167</v>
      </c>
      <c r="P3" s="184" t="s">
        <v>1168</v>
      </c>
      <c r="Q3" s="184" t="s">
        <v>1169</v>
      </c>
      <c r="R3" s="184" t="s">
        <v>1170</v>
      </c>
      <c r="S3" s="184" t="s">
        <v>1171</v>
      </c>
    </row>
    <row r="4" spans="2:21" x14ac:dyDescent="0.25">
      <c r="B4" s="184" t="s">
        <v>1172</v>
      </c>
      <c r="C4" s="550" t="s">
        <v>805</v>
      </c>
      <c r="D4" s="495" t="s">
        <v>805</v>
      </c>
      <c r="E4" s="550"/>
      <c r="F4" s="550"/>
      <c r="G4" s="507" t="s">
        <v>1173</v>
      </c>
      <c r="H4" s="550"/>
      <c r="I4" s="550"/>
      <c r="J4" s="550"/>
      <c r="K4" s="550"/>
      <c r="L4" s="550" t="s">
        <v>842</v>
      </c>
      <c r="M4" s="550" t="s">
        <v>842</v>
      </c>
      <c r="N4" s="550" t="s">
        <v>842</v>
      </c>
      <c r="O4" s="495" t="s">
        <v>805</v>
      </c>
      <c r="P4" s="550" t="s">
        <v>842</v>
      </c>
      <c r="Q4" s="550" t="s">
        <v>842</v>
      </c>
      <c r="R4" s="550" t="s">
        <v>842</v>
      </c>
      <c r="S4" s="550" t="s">
        <v>842</v>
      </c>
      <c r="T4" s="493"/>
      <c r="U4" s="493"/>
    </row>
    <row r="5" spans="2:21" x14ac:dyDescent="0.25">
      <c r="B5" s="184" t="s">
        <v>1051</v>
      </c>
      <c r="C5" s="507" t="s">
        <v>1173</v>
      </c>
      <c r="D5" s="550" t="s">
        <v>842</v>
      </c>
      <c r="E5" s="550"/>
      <c r="F5" s="550"/>
      <c r="G5" s="507" t="s">
        <v>1173</v>
      </c>
      <c r="H5" s="550"/>
      <c r="I5" s="550"/>
      <c r="J5" s="550"/>
      <c r="K5" s="550"/>
      <c r="L5" s="550"/>
      <c r="M5" s="550"/>
      <c r="N5" s="550"/>
      <c r="O5" s="550"/>
      <c r="P5" s="495" t="s">
        <v>805</v>
      </c>
      <c r="Q5" s="495" t="s">
        <v>805</v>
      </c>
      <c r="R5" s="495" t="s">
        <v>805</v>
      </c>
      <c r="S5" s="495" t="s">
        <v>805</v>
      </c>
      <c r="T5" s="493"/>
      <c r="U5" s="493"/>
    </row>
    <row r="6" spans="2:21" x14ac:dyDescent="0.25">
      <c r="B6" s="184" t="s">
        <v>1053</v>
      </c>
      <c r="C6" s="507" t="s">
        <v>1173</v>
      </c>
      <c r="D6" s="507" t="s">
        <v>1173</v>
      </c>
      <c r="E6" s="550"/>
      <c r="F6" s="550"/>
      <c r="G6" s="507" t="s">
        <v>1173</v>
      </c>
      <c r="H6" s="550"/>
      <c r="I6" s="550"/>
      <c r="J6" s="550"/>
      <c r="K6" s="550"/>
      <c r="L6" s="550"/>
      <c r="M6" s="550"/>
      <c r="N6" s="550"/>
      <c r="O6" s="550" t="s">
        <v>842</v>
      </c>
      <c r="P6" s="550" t="s">
        <v>842</v>
      </c>
      <c r="Q6" s="550" t="s">
        <v>842</v>
      </c>
      <c r="R6" s="550" t="s">
        <v>842</v>
      </c>
      <c r="S6" s="550" t="s">
        <v>842</v>
      </c>
      <c r="T6" s="493"/>
      <c r="U6" s="493"/>
    </row>
    <row r="7" spans="2:21" x14ac:dyDescent="0.25">
      <c r="B7" s="184" t="s">
        <v>1058</v>
      </c>
      <c r="C7" s="507" t="s">
        <v>1173</v>
      </c>
      <c r="D7" s="507" t="s">
        <v>1173</v>
      </c>
      <c r="E7" s="550"/>
      <c r="F7" s="550"/>
      <c r="G7" s="550"/>
      <c r="H7" s="507" t="s">
        <v>1173</v>
      </c>
      <c r="I7" s="507" t="s">
        <v>1173</v>
      </c>
      <c r="J7" s="550"/>
      <c r="K7" s="550"/>
      <c r="L7" s="550"/>
      <c r="M7" s="550"/>
      <c r="N7" s="550"/>
      <c r="O7" s="507" t="s">
        <v>1173</v>
      </c>
      <c r="P7" s="550" t="s">
        <v>842</v>
      </c>
      <c r="Q7" s="507" t="s">
        <v>1173</v>
      </c>
      <c r="R7" s="550" t="s">
        <v>842</v>
      </c>
      <c r="S7" s="507" t="s">
        <v>1173</v>
      </c>
      <c r="T7" s="493"/>
    </row>
    <row r="8" spans="2:21" x14ac:dyDescent="0.25">
      <c r="B8" s="184" t="s">
        <v>1052</v>
      </c>
      <c r="C8" s="507" t="s">
        <v>1173</v>
      </c>
      <c r="D8" s="507" t="s">
        <v>1173</v>
      </c>
      <c r="E8" s="550" t="s">
        <v>842</v>
      </c>
      <c r="F8" s="550" t="s">
        <v>842</v>
      </c>
      <c r="G8" s="507" t="s">
        <v>1173</v>
      </c>
      <c r="H8" s="507" t="s">
        <v>1173</v>
      </c>
      <c r="I8" s="507" t="s">
        <v>1173</v>
      </c>
      <c r="J8" s="550" t="s">
        <v>842</v>
      </c>
      <c r="K8" s="550" t="s">
        <v>842</v>
      </c>
      <c r="L8" s="550"/>
      <c r="M8" s="550"/>
      <c r="N8" s="550"/>
      <c r="O8" s="507" t="s">
        <v>1173</v>
      </c>
      <c r="P8" s="550" t="s">
        <v>842</v>
      </c>
      <c r="Q8" s="550" t="s">
        <v>842</v>
      </c>
      <c r="R8" s="550" t="s">
        <v>842</v>
      </c>
      <c r="S8" s="550" t="s">
        <v>842</v>
      </c>
      <c r="T8" s="493"/>
      <c r="U8" s="493"/>
    </row>
    <row r="9" spans="2:21" x14ac:dyDescent="0.25">
      <c r="B9" s="184" t="s">
        <v>1174</v>
      </c>
      <c r="C9" s="507" t="s">
        <v>1173</v>
      </c>
      <c r="D9" s="507" t="s">
        <v>1173</v>
      </c>
      <c r="E9" s="550" t="s">
        <v>842</v>
      </c>
      <c r="F9" s="550"/>
      <c r="G9" s="507" t="s">
        <v>1173</v>
      </c>
      <c r="H9" s="507" t="s">
        <v>1173</v>
      </c>
      <c r="I9" s="507" t="s">
        <v>1173</v>
      </c>
      <c r="J9" s="550" t="s">
        <v>842</v>
      </c>
      <c r="K9" s="550"/>
      <c r="L9" s="550" t="s">
        <v>842</v>
      </c>
      <c r="M9" s="550"/>
      <c r="N9" s="550"/>
      <c r="O9" s="507" t="s">
        <v>1173</v>
      </c>
      <c r="P9" s="507" t="s">
        <v>1173</v>
      </c>
      <c r="Q9" s="550" t="s">
        <v>842</v>
      </c>
      <c r="R9" s="550" t="s">
        <v>842</v>
      </c>
      <c r="S9" s="550" t="s">
        <v>842</v>
      </c>
      <c r="T9" s="493"/>
    </row>
    <row r="10" spans="2:21" x14ac:dyDescent="0.25">
      <c r="B10" s="184" t="s">
        <v>1057</v>
      </c>
      <c r="C10" s="507" t="s">
        <v>1173</v>
      </c>
      <c r="D10" s="507" t="s">
        <v>1173</v>
      </c>
      <c r="E10" s="550" t="s">
        <v>842</v>
      </c>
      <c r="F10" s="550"/>
      <c r="G10" s="507" t="s">
        <v>1173</v>
      </c>
      <c r="H10" s="507" t="s">
        <v>1173</v>
      </c>
      <c r="I10" s="507" t="s">
        <v>1173</v>
      </c>
      <c r="J10" s="550" t="s">
        <v>842</v>
      </c>
      <c r="K10" s="550"/>
      <c r="L10" s="550"/>
      <c r="M10" s="550"/>
      <c r="N10" s="550"/>
      <c r="O10" s="507" t="s">
        <v>1173</v>
      </c>
      <c r="P10" s="550" t="s">
        <v>842</v>
      </c>
      <c r="Q10" s="550" t="s">
        <v>842</v>
      </c>
      <c r="R10" s="550" t="s">
        <v>842</v>
      </c>
      <c r="S10" s="550" t="s">
        <v>842</v>
      </c>
      <c r="T10" s="493"/>
    </row>
    <row r="11" spans="2:21" ht="30" x14ac:dyDescent="0.25">
      <c r="B11" s="184" t="s">
        <v>1175</v>
      </c>
      <c r="C11" s="507" t="s">
        <v>1173</v>
      </c>
      <c r="D11" s="507" t="s">
        <v>1173</v>
      </c>
      <c r="E11" s="507" t="s">
        <v>1173</v>
      </c>
      <c r="F11" s="550" t="s">
        <v>842</v>
      </c>
      <c r="G11" s="507" t="s">
        <v>1173</v>
      </c>
      <c r="H11" s="507" t="s">
        <v>1173</v>
      </c>
      <c r="I11" s="507" t="s">
        <v>1173</v>
      </c>
      <c r="J11" s="507" t="s">
        <v>1173</v>
      </c>
      <c r="K11" s="507" t="s">
        <v>1173</v>
      </c>
      <c r="L11" s="507" t="s">
        <v>1173</v>
      </c>
      <c r="M11" s="550"/>
      <c r="N11" s="507" t="s">
        <v>1173</v>
      </c>
      <c r="O11" s="507" t="s">
        <v>1173</v>
      </c>
      <c r="P11" s="507" t="s">
        <v>1173</v>
      </c>
      <c r="Q11" s="507" t="s">
        <v>1173</v>
      </c>
      <c r="R11" s="507" t="s">
        <v>1173</v>
      </c>
      <c r="S11" s="507" t="s">
        <v>1173</v>
      </c>
      <c r="T11" s="493"/>
    </row>
    <row r="12" spans="2:21" x14ac:dyDescent="0.25">
      <c r="B12" s="184" t="s">
        <v>1176</v>
      </c>
      <c r="C12" s="507" t="s">
        <v>1173</v>
      </c>
      <c r="D12" s="507" t="s">
        <v>1173</v>
      </c>
      <c r="E12" s="507" t="s">
        <v>1173</v>
      </c>
      <c r="F12" s="550" t="s">
        <v>842</v>
      </c>
      <c r="G12" s="507" t="s">
        <v>1173</v>
      </c>
      <c r="H12" s="507" t="s">
        <v>1173</v>
      </c>
      <c r="I12" s="507" t="s">
        <v>1173</v>
      </c>
      <c r="J12" s="550" t="s">
        <v>842</v>
      </c>
      <c r="K12" s="550" t="s">
        <v>842</v>
      </c>
      <c r="L12" s="507" t="s">
        <v>1173</v>
      </c>
      <c r="M12" s="550" t="s">
        <v>842</v>
      </c>
      <c r="N12" s="550"/>
      <c r="O12" s="507" t="s">
        <v>1173</v>
      </c>
      <c r="P12" s="550" t="s">
        <v>842</v>
      </c>
      <c r="Q12" s="550" t="s">
        <v>842</v>
      </c>
      <c r="R12" s="550" t="s">
        <v>842</v>
      </c>
      <c r="S12" s="550" t="s">
        <v>842</v>
      </c>
      <c r="T12" s="493"/>
    </row>
    <row r="13" spans="2:21" x14ac:dyDescent="0.25">
      <c r="B13" s="184" t="s">
        <v>1177</v>
      </c>
      <c r="C13" s="507" t="s">
        <v>1173</v>
      </c>
      <c r="D13" s="507" t="s">
        <v>1173</v>
      </c>
      <c r="E13" s="550" t="s">
        <v>842</v>
      </c>
      <c r="F13" s="550" t="s">
        <v>842</v>
      </c>
      <c r="G13" s="550"/>
      <c r="H13" s="507" t="s">
        <v>1173</v>
      </c>
      <c r="I13" s="507" t="s">
        <v>1173</v>
      </c>
      <c r="J13" s="550" t="s">
        <v>842</v>
      </c>
      <c r="K13" s="550" t="s">
        <v>842</v>
      </c>
      <c r="L13" s="550" t="s">
        <v>842</v>
      </c>
      <c r="M13" s="550" t="s">
        <v>842</v>
      </c>
      <c r="N13" s="550" t="s">
        <v>842</v>
      </c>
      <c r="O13" s="507" t="s">
        <v>1173</v>
      </c>
      <c r="P13" s="507" t="s">
        <v>1173</v>
      </c>
      <c r="Q13" s="507" t="s">
        <v>1173</v>
      </c>
      <c r="R13" s="507" t="s">
        <v>1173</v>
      </c>
      <c r="S13" s="507" t="s">
        <v>1173</v>
      </c>
      <c r="T13" s="493"/>
    </row>
    <row r="14" spans="2:21" x14ac:dyDescent="0.25">
      <c r="B14" s="184" t="s">
        <v>1178</v>
      </c>
      <c r="C14" s="507" t="s">
        <v>1173</v>
      </c>
      <c r="D14" s="507" t="s">
        <v>1173</v>
      </c>
      <c r="E14" s="550" t="s">
        <v>842</v>
      </c>
      <c r="F14" s="550" t="s">
        <v>842</v>
      </c>
      <c r="G14" s="507" t="s">
        <v>1173</v>
      </c>
      <c r="H14" s="507" t="s">
        <v>1173</v>
      </c>
      <c r="I14" s="507" t="s">
        <v>1173</v>
      </c>
      <c r="J14" s="550" t="s">
        <v>842</v>
      </c>
      <c r="K14" s="550" t="s">
        <v>842</v>
      </c>
      <c r="L14" s="550" t="s">
        <v>842</v>
      </c>
      <c r="M14" s="550" t="s">
        <v>842</v>
      </c>
      <c r="N14" s="550" t="s">
        <v>842</v>
      </c>
      <c r="O14" s="507" t="s">
        <v>1173</v>
      </c>
      <c r="P14" s="550" t="s">
        <v>842</v>
      </c>
      <c r="Q14" s="550" t="s">
        <v>842</v>
      </c>
      <c r="R14" s="507" t="s">
        <v>1173</v>
      </c>
      <c r="S14" s="507" t="s">
        <v>1173</v>
      </c>
      <c r="T14" s="493"/>
    </row>
    <row r="15" spans="2:21" x14ac:dyDescent="0.25">
      <c r="B15" s="184" t="s">
        <v>1063</v>
      </c>
      <c r="C15" s="507" t="s">
        <v>1173</v>
      </c>
      <c r="D15" s="507" t="s">
        <v>1173</v>
      </c>
      <c r="E15" s="507" t="s">
        <v>1173</v>
      </c>
      <c r="F15" s="550"/>
      <c r="G15" s="507" t="s">
        <v>1173</v>
      </c>
      <c r="H15" s="507" t="s">
        <v>1173</v>
      </c>
      <c r="I15" s="507" t="s">
        <v>1173</v>
      </c>
      <c r="J15" s="550" t="s">
        <v>842</v>
      </c>
      <c r="K15" s="550"/>
      <c r="L15" s="550" t="s">
        <v>842</v>
      </c>
      <c r="M15" s="550" t="s">
        <v>842</v>
      </c>
      <c r="N15" s="550" t="s">
        <v>842</v>
      </c>
      <c r="O15" s="507" t="s">
        <v>1173</v>
      </c>
      <c r="P15" s="507" t="s">
        <v>1173</v>
      </c>
      <c r="Q15" s="507" t="s">
        <v>1173</v>
      </c>
      <c r="R15" s="507" t="s">
        <v>1173</v>
      </c>
      <c r="S15" s="507" t="s">
        <v>1173</v>
      </c>
      <c r="T15" s="493"/>
    </row>
    <row r="16" spans="2:21" x14ac:dyDescent="0.25">
      <c r="B16" s="184" t="s">
        <v>1061</v>
      </c>
      <c r="C16" s="507" t="s">
        <v>1173</v>
      </c>
      <c r="D16" s="507" t="s">
        <v>1173</v>
      </c>
      <c r="E16" s="550" t="s">
        <v>842</v>
      </c>
      <c r="F16" s="550" t="s">
        <v>842</v>
      </c>
      <c r="G16" s="507" t="s">
        <v>1173</v>
      </c>
      <c r="H16" s="507" t="s">
        <v>1173</v>
      </c>
      <c r="I16" s="507" t="s">
        <v>1173</v>
      </c>
      <c r="J16" s="550" t="s">
        <v>842</v>
      </c>
      <c r="K16" s="550" t="s">
        <v>842</v>
      </c>
      <c r="L16" s="550" t="s">
        <v>842</v>
      </c>
      <c r="M16" s="550" t="s">
        <v>842</v>
      </c>
      <c r="N16" s="550" t="s">
        <v>842</v>
      </c>
      <c r="O16" s="507" t="s">
        <v>1173</v>
      </c>
      <c r="P16" s="550" t="s">
        <v>842</v>
      </c>
      <c r="Q16" s="550" t="s">
        <v>842</v>
      </c>
      <c r="R16" s="550" t="s">
        <v>842</v>
      </c>
      <c r="S16" s="550" t="s">
        <v>842</v>
      </c>
      <c r="T16" s="493"/>
    </row>
    <row r="17" spans="2:20" x14ac:dyDescent="0.25">
      <c r="B17" s="184" t="s">
        <v>1060</v>
      </c>
      <c r="C17" s="507" t="s">
        <v>1173</v>
      </c>
      <c r="D17" s="507" t="s">
        <v>1173</v>
      </c>
      <c r="E17" s="507" t="s">
        <v>1173</v>
      </c>
      <c r="F17" s="550" t="s">
        <v>842</v>
      </c>
      <c r="G17" s="507" t="s">
        <v>1173</v>
      </c>
      <c r="H17" s="507" t="s">
        <v>1173</v>
      </c>
      <c r="I17" s="507" t="s">
        <v>1173</v>
      </c>
      <c r="J17" s="507" t="s">
        <v>1173</v>
      </c>
      <c r="K17" s="507" t="s">
        <v>1173</v>
      </c>
      <c r="L17" s="550" t="s">
        <v>842</v>
      </c>
      <c r="M17" s="550" t="s">
        <v>842</v>
      </c>
      <c r="N17" s="550" t="s">
        <v>842</v>
      </c>
      <c r="O17" s="507" t="s">
        <v>1173</v>
      </c>
      <c r="P17" s="507" t="s">
        <v>1173</v>
      </c>
      <c r="Q17" s="507" t="s">
        <v>1173</v>
      </c>
      <c r="R17" s="507" t="s">
        <v>1173</v>
      </c>
      <c r="S17" s="507" t="s">
        <v>1173</v>
      </c>
      <c r="T17" s="493"/>
    </row>
    <row r="18" spans="2:20" x14ac:dyDescent="0.25">
      <c r="B18" s="184" t="s">
        <v>1072</v>
      </c>
      <c r="C18" s="507" t="s">
        <v>1173</v>
      </c>
      <c r="D18" s="507" t="s">
        <v>1173</v>
      </c>
      <c r="E18" s="507" t="s">
        <v>1173</v>
      </c>
      <c r="F18" s="550" t="s">
        <v>842</v>
      </c>
      <c r="G18" s="507" t="s">
        <v>1173</v>
      </c>
      <c r="H18" s="507" t="s">
        <v>1173</v>
      </c>
      <c r="I18" s="507" t="s">
        <v>1173</v>
      </c>
      <c r="J18" s="507" t="s">
        <v>1173</v>
      </c>
      <c r="K18" s="507" t="s">
        <v>1173</v>
      </c>
      <c r="L18" s="550" t="s">
        <v>842</v>
      </c>
      <c r="M18" s="550" t="s">
        <v>842</v>
      </c>
      <c r="N18" s="550" t="s">
        <v>842</v>
      </c>
      <c r="O18" s="507" t="s">
        <v>1173</v>
      </c>
      <c r="P18" s="507" t="s">
        <v>1173</v>
      </c>
      <c r="Q18" s="550" t="s">
        <v>842</v>
      </c>
      <c r="R18" s="507" t="s">
        <v>1173</v>
      </c>
      <c r="S18" s="507" t="s">
        <v>1173</v>
      </c>
      <c r="T18" s="493"/>
    </row>
    <row r="19" spans="2:20" x14ac:dyDescent="0.25">
      <c r="B19" s="184" t="s">
        <v>1067</v>
      </c>
      <c r="C19" s="507" t="s">
        <v>1173</v>
      </c>
      <c r="D19" s="507" t="s">
        <v>1173</v>
      </c>
      <c r="E19" s="507" t="s">
        <v>1173</v>
      </c>
      <c r="F19" s="550" t="s">
        <v>842</v>
      </c>
      <c r="G19" s="507" t="s">
        <v>1173</v>
      </c>
      <c r="H19" s="507" t="s">
        <v>1173</v>
      </c>
      <c r="I19" s="507" t="s">
        <v>1173</v>
      </c>
      <c r="J19" s="550" t="s">
        <v>842</v>
      </c>
      <c r="K19" s="550" t="s">
        <v>842</v>
      </c>
      <c r="L19" s="550" t="s">
        <v>842</v>
      </c>
      <c r="M19" s="550" t="s">
        <v>842</v>
      </c>
      <c r="N19" s="550" t="s">
        <v>842</v>
      </c>
      <c r="O19" s="507" t="s">
        <v>1173</v>
      </c>
      <c r="P19" s="507" t="s">
        <v>1173</v>
      </c>
      <c r="Q19" s="507" t="s">
        <v>1173</v>
      </c>
      <c r="R19" s="507" t="s">
        <v>1173</v>
      </c>
      <c r="S19" s="507" t="s">
        <v>1173</v>
      </c>
      <c r="T19" s="493"/>
    </row>
    <row r="20" spans="2:20" x14ac:dyDescent="0.25">
      <c r="B20" s="184" t="s">
        <v>1179</v>
      </c>
      <c r="C20" s="507" t="s">
        <v>1173</v>
      </c>
      <c r="D20" s="507" t="s">
        <v>1173</v>
      </c>
      <c r="E20" s="550" t="s">
        <v>842</v>
      </c>
      <c r="F20" s="550" t="s">
        <v>842</v>
      </c>
      <c r="G20" s="507" t="s">
        <v>1173</v>
      </c>
      <c r="H20" s="507" t="s">
        <v>1173</v>
      </c>
      <c r="I20" s="507" t="s">
        <v>1173</v>
      </c>
      <c r="J20" s="507" t="s">
        <v>1173</v>
      </c>
      <c r="K20" s="507" t="s">
        <v>1173</v>
      </c>
      <c r="L20" s="550" t="s">
        <v>842</v>
      </c>
      <c r="M20" s="550" t="s">
        <v>842</v>
      </c>
      <c r="N20" s="550" t="s">
        <v>842</v>
      </c>
      <c r="O20" s="507" t="s">
        <v>1173</v>
      </c>
      <c r="P20" s="507" t="s">
        <v>1173</v>
      </c>
      <c r="Q20" s="507" t="s">
        <v>1173</v>
      </c>
      <c r="R20" s="507" t="s">
        <v>1173</v>
      </c>
      <c r="S20" s="507" t="s">
        <v>1173</v>
      </c>
      <c r="T20" s="493"/>
    </row>
    <row r="21" spans="2:20" x14ac:dyDescent="0.25">
      <c r="B21" s="184" t="s">
        <v>1180</v>
      </c>
      <c r="C21" s="507" t="s">
        <v>1173</v>
      </c>
      <c r="D21" s="507" t="s">
        <v>1173</v>
      </c>
      <c r="E21" s="550" t="s">
        <v>842</v>
      </c>
      <c r="F21" s="550" t="s">
        <v>842</v>
      </c>
      <c r="G21" s="550"/>
      <c r="H21" s="507" t="s">
        <v>1173</v>
      </c>
      <c r="I21" s="507" t="s">
        <v>1173</v>
      </c>
      <c r="J21" s="507" t="s">
        <v>1173</v>
      </c>
      <c r="K21" s="507" t="s">
        <v>1173</v>
      </c>
      <c r="L21" s="507" t="s">
        <v>1173</v>
      </c>
      <c r="M21" s="507" t="s">
        <v>1173</v>
      </c>
      <c r="N21" s="507" t="s">
        <v>1173</v>
      </c>
      <c r="O21" s="507" t="s">
        <v>1173</v>
      </c>
      <c r="P21" s="507" t="s">
        <v>1173</v>
      </c>
      <c r="Q21" s="507" t="s">
        <v>1173</v>
      </c>
      <c r="R21" s="507" t="s">
        <v>1173</v>
      </c>
      <c r="S21" s="507" t="s">
        <v>1173</v>
      </c>
      <c r="T21" s="493"/>
    </row>
    <row r="23" spans="2:20" x14ac:dyDescent="0.25">
      <c r="C23" s="406" t="s">
        <v>1181</v>
      </c>
    </row>
    <row r="24" spans="2:20" x14ac:dyDescent="0.25">
      <c r="C24" s="506" t="s">
        <v>1182</v>
      </c>
    </row>
  </sheetData>
  <mergeCells count="2">
    <mergeCell ref="B2:B3"/>
    <mergeCell ref="C2:S2"/>
  </mergeCells>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I29"/>
  <sheetViews>
    <sheetView zoomScale="85" zoomScaleNormal="85" workbookViewId="0">
      <selection activeCell="N8" sqref="N8"/>
    </sheetView>
  </sheetViews>
  <sheetFormatPr defaultColWidth="9.140625" defaultRowHeight="15" x14ac:dyDescent="0.25"/>
  <cols>
    <col min="1" max="1" width="5.5703125" style="108" customWidth="1"/>
    <col min="2" max="2" width="11" style="108" bestFit="1" customWidth="1"/>
    <col min="3" max="3" width="22.5703125" style="493" bestFit="1" customWidth="1"/>
    <col min="4" max="4" width="48.85546875" style="108" bestFit="1" customWidth="1"/>
    <col min="5" max="5" width="3.5703125" style="108" customWidth="1"/>
    <col min="6" max="6" width="43.42578125" style="108" bestFit="1" customWidth="1"/>
    <col min="7" max="7" width="8.5703125" style="108" bestFit="1" customWidth="1"/>
    <col min="8" max="8" width="12.42578125" style="108" bestFit="1" customWidth="1"/>
    <col min="9" max="9" width="9" style="108" bestFit="1" customWidth="1"/>
    <col min="10" max="15" width="8" style="108" customWidth="1"/>
    <col min="16" max="26" width="9.140625" style="108"/>
    <col min="27" max="27" width="19.5703125" style="108" bestFit="1" customWidth="1"/>
    <col min="28" max="38" width="9.140625" style="108"/>
    <col min="39" max="39" width="9.5703125" style="108" bestFit="1" customWidth="1"/>
    <col min="40" max="16384" width="9.140625" style="108"/>
  </cols>
  <sheetData>
    <row r="1" spans="2:9" s="107" customFormat="1" ht="14.45" customHeight="1" x14ac:dyDescent="0.25">
      <c r="B1" s="108"/>
      <c r="C1" s="493"/>
    </row>
    <row r="2" spans="2:9" x14ac:dyDescent="0.25">
      <c r="B2" s="1262" t="s">
        <v>802</v>
      </c>
      <c r="C2" s="1478" t="s">
        <v>803</v>
      </c>
      <c r="D2" s="1478"/>
      <c r="E2" s="1478"/>
      <c r="F2" s="1314" t="s">
        <v>585</v>
      </c>
      <c r="G2" s="1262" t="s">
        <v>805</v>
      </c>
      <c r="H2" s="1262" t="s">
        <v>806</v>
      </c>
      <c r="I2" s="1262" t="s">
        <v>1</v>
      </c>
    </row>
    <row r="3" spans="2:9" ht="38.25" x14ac:dyDescent="0.25">
      <c r="B3" s="1441"/>
      <c r="C3" s="583" t="s">
        <v>816</v>
      </c>
      <c r="D3" s="584" t="s">
        <v>1183</v>
      </c>
      <c r="E3" s="580"/>
      <c r="F3" s="1491" t="s">
        <v>1184</v>
      </c>
      <c r="G3" s="1482" t="s">
        <v>805</v>
      </c>
      <c r="H3" s="1482"/>
      <c r="I3" s="1480" t="s">
        <v>6</v>
      </c>
    </row>
    <row r="4" spans="2:9" x14ac:dyDescent="0.25">
      <c r="B4" s="1447"/>
      <c r="C4" s="585" t="s">
        <v>840</v>
      </c>
      <c r="D4" s="586"/>
      <c r="E4" s="580"/>
      <c r="F4" s="1460"/>
      <c r="G4" s="1476"/>
      <c r="H4" s="1476"/>
      <c r="I4" s="1458"/>
    </row>
    <row r="5" spans="2:9" ht="15.75" thickBot="1" x14ac:dyDescent="0.3">
      <c r="B5" s="1455"/>
      <c r="C5" s="1301" t="s">
        <v>580</v>
      </c>
      <c r="D5" s="1287" t="s">
        <v>1172</v>
      </c>
      <c r="E5" s="572"/>
      <c r="F5" s="1457"/>
      <c r="G5" s="1485"/>
      <c r="H5" s="1485"/>
      <c r="I5" s="1459"/>
    </row>
    <row r="6" spans="2:9" ht="15.75" thickTop="1" x14ac:dyDescent="0.25">
      <c r="B6" s="1258"/>
      <c r="C6" s="537" t="s">
        <v>816</v>
      </c>
      <c r="D6" s="538" t="s">
        <v>1185</v>
      </c>
      <c r="E6" s="551"/>
      <c r="F6" s="524" t="s">
        <v>1184</v>
      </c>
      <c r="G6" s="534"/>
      <c r="H6" s="534"/>
      <c r="I6" s="535" t="s">
        <v>6</v>
      </c>
    </row>
    <row r="7" spans="2:9" x14ac:dyDescent="0.25">
      <c r="B7" s="1257"/>
      <c r="C7" s="1279" t="s">
        <v>580</v>
      </c>
      <c r="D7" s="1277" t="s">
        <v>1186</v>
      </c>
      <c r="E7" s="552"/>
      <c r="F7" s="523" t="s">
        <v>1187</v>
      </c>
      <c r="G7" s="531"/>
      <c r="H7" s="531"/>
      <c r="I7" s="526" t="s">
        <v>6</v>
      </c>
    </row>
    <row r="8" spans="2:9" x14ac:dyDescent="0.25">
      <c r="B8" s="1257"/>
      <c r="C8" s="558"/>
      <c r="D8" s="559"/>
      <c r="E8" s="552"/>
      <c r="F8" s="523" t="s">
        <v>1188</v>
      </c>
      <c r="G8" s="531"/>
      <c r="H8" s="531"/>
      <c r="I8" s="526" t="s">
        <v>6</v>
      </c>
    </row>
    <row r="9" spans="2:9" x14ac:dyDescent="0.25">
      <c r="B9" s="1257"/>
      <c r="C9" s="599"/>
      <c r="D9" s="564"/>
      <c r="E9" s="552"/>
      <c r="F9" s="523" t="s">
        <v>1189</v>
      </c>
      <c r="G9" s="531"/>
      <c r="H9" s="531"/>
      <c r="I9" s="526" t="s">
        <v>6</v>
      </c>
    </row>
    <row r="10" spans="2:9" x14ac:dyDescent="0.25">
      <c r="B10" s="1257"/>
      <c r="C10" s="599"/>
      <c r="D10" s="564"/>
      <c r="E10" s="552"/>
      <c r="F10" s="523" t="s">
        <v>1190</v>
      </c>
      <c r="G10" s="531"/>
      <c r="H10" s="531"/>
      <c r="I10" s="526" t="s">
        <v>6</v>
      </c>
    </row>
    <row r="11" spans="2:9" x14ac:dyDescent="0.25">
      <c r="B11" s="1257"/>
      <c r="C11" s="599"/>
      <c r="D11" s="564"/>
      <c r="E11" s="552"/>
      <c r="F11" s="523" t="s">
        <v>1191</v>
      </c>
      <c r="G11" s="531" t="s">
        <v>842</v>
      </c>
      <c r="H11" s="531"/>
      <c r="I11" s="526" t="s">
        <v>6</v>
      </c>
    </row>
    <row r="12" spans="2:9" x14ac:dyDescent="0.25">
      <c r="B12" s="1257"/>
      <c r="C12" s="599"/>
      <c r="D12" s="564"/>
      <c r="E12" s="552"/>
      <c r="F12" s="523" t="s">
        <v>1192</v>
      </c>
      <c r="G12" s="531" t="s">
        <v>842</v>
      </c>
      <c r="H12" s="531"/>
      <c r="I12" s="526" t="s">
        <v>6</v>
      </c>
    </row>
    <row r="13" spans="2:9" x14ac:dyDescent="0.25">
      <c r="B13" s="1257"/>
      <c r="C13" s="599"/>
      <c r="D13" s="564"/>
      <c r="E13" s="552"/>
      <c r="F13" s="523" t="s">
        <v>1193</v>
      </c>
      <c r="G13" s="531" t="s">
        <v>842</v>
      </c>
      <c r="H13" s="531"/>
      <c r="I13" s="526" t="s">
        <v>6</v>
      </c>
    </row>
    <row r="14" spans="2:9" x14ac:dyDescent="0.25">
      <c r="B14" s="1257"/>
      <c r="C14" s="599"/>
      <c r="D14" s="564"/>
      <c r="E14" s="552"/>
      <c r="F14" s="523" t="s">
        <v>1194</v>
      </c>
      <c r="G14" s="531" t="s">
        <v>842</v>
      </c>
      <c r="H14" s="531"/>
      <c r="I14" s="526" t="s">
        <v>6</v>
      </c>
    </row>
    <row r="15" spans="2:9" x14ac:dyDescent="0.25">
      <c r="B15" s="1257"/>
      <c r="C15" s="599"/>
      <c r="D15" s="564"/>
      <c r="E15" s="552"/>
      <c r="F15" s="523" t="s">
        <v>1195</v>
      </c>
      <c r="G15" s="531" t="s">
        <v>842</v>
      </c>
      <c r="H15" s="531"/>
      <c r="I15" s="526" t="s">
        <v>6</v>
      </c>
    </row>
    <row r="16" spans="2:9" ht="15.75" thickBot="1" x14ac:dyDescent="0.3">
      <c r="B16" s="1255"/>
      <c r="C16" s="600"/>
      <c r="D16" s="565"/>
      <c r="E16" s="552"/>
      <c r="F16" s="547" t="s">
        <v>1196</v>
      </c>
      <c r="G16" s="532" t="s">
        <v>842</v>
      </c>
      <c r="H16" s="532"/>
      <c r="I16" s="528" t="s">
        <v>6</v>
      </c>
    </row>
    <row r="17" spans="2:9" ht="15.75" customHeight="1" thickTop="1" x14ac:dyDescent="0.25">
      <c r="B17" s="1471"/>
      <c r="C17" s="1278" t="s">
        <v>816</v>
      </c>
      <c r="D17" s="1276" t="s">
        <v>1197</v>
      </c>
      <c r="E17" s="582"/>
      <c r="F17" s="524" t="s">
        <v>1187</v>
      </c>
      <c r="G17" s="534"/>
      <c r="H17" s="534"/>
      <c r="I17" s="535" t="s">
        <v>6</v>
      </c>
    </row>
    <row r="18" spans="2:9" x14ac:dyDescent="0.25">
      <c r="B18" s="1470"/>
      <c r="C18" s="573" t="s">
        <v>580</v>
      </c>
      <c r="D18" s="598" t="s">
        <v>1198</v>
      </c>
      <c r="E18" s="579"/>
      <c r="F18" s="529" t="s">
        <v>1188</v>
      </c>
      <c r="G18" s="1267"/>
      <c r="H18" s="1267"/>
      <c r="I18" s="1265" t="s">
        <v>6</v>
      </c>
    </row>
    <row r="19" spans="2:9" x14ac:dyDescent="0.25">
      <c r="B19" s="1470"/>
      <c r="C19" s="601"/>
      <c r="D19" s="602"/>
      <c r="E19" s="603"/>
      <c r="F19" s="529" t="s">
        <v>1189</v>
      </c>
      <c r="G19" s="1267"/>
      <c r="H19" s="1267"/>
      <c r="I19" s="1265" t="s">
        <v>6</v>
      </c>
    </row>
    <row r="20" spans="2:9" x14ac:dyDescent="0.25">
      <c r="B20" s="1470"/>
      <c r="C20" s="599"/>
      <c r="D20" s="564"/>
      <c r="E20" s="603"/>
      <c r="F20" s="529" t="s">
        <v>1190</v>
      </c>
      <c r="G20" s="1267"/>
      <c r="H20" s="1267"/>
      <c r="I20" s="1265" t="s">
        <v>6</v>
      </c>
    </row>
    <row r="21" spans="2:9" x14ac:dyDescent="0.25">
      <c r="B21" s="1470"/>
      <c r="C21" s="599"/>
      <c r="D21" s="564"/>
      <c r="E21" s="603"/>
      <c r="F21" s="529" t="s">
        <v>1191</v>
      </c>
      <c r="G21" s="1267" t="s">
        <v>842</v>
      </c>
      <c r="H21" s="1267"/>
      <c r="I21" s="1265" t="s">
        <v>6</v>
      </c>
    </row>
    <row r="22" spans="2:9" x14ac:dyDescent="0.25">
      <c r="B22" s="1470"/>
      <c r="C22" s="599"/>
      <c r="D22" s="564"/>
      <c r="E22" s="603"/>
      <c r="F22" s="529" t="s">
        <v>1192</v>
      </c>
      <c r="G22" s="1267" t="s">
        <v>842</v>
      </c>
      <c r="H22" s="1267"/>
      <c r="I22" s="1265" t="s">
        <v>6</v>
      </c>
    </row>
    <row r="23" spans="2:9" x14ac:dyDescent="0.25">
      <c r="B23" s="1470"/>
      <c r="C23" s="599"/>
      <c r="D23" s="564"/>
      <c r="E23" s="603"/>
      <c r="F23" s="529" t="s">
        <v>1193</v>
      </c>
      <c r="G23" s="1267" t="s">
        <v>842</v>
      </c>
      <c r="H23" s="1267"/>
      <c r="I23" s="1265" t="s">
        <v>6</v>
      </c>
    </row>
    <row r="24" spans="2:9" x14ac:dyDescent="0.25">
      <c r="B24" s="1470"/>
      <c r="C24" s="599"/>
      <c r="D24" s="564"/>
      <c r="E24" s="603"/>
      <c r="F24" s="529" t="s">
        <v>1194</v>
      </c>
      <c r="G24" s="1267" t="s">
        <v>842</v>
      </c>
      <c r="H24" s="1267"/>
      <c r="I24" s="1265" t="s">
        <v>6</v>
      </c>
    </row>
    <row r="25" spans="2:9" x14ac:dyDescent="0.25">
      <c r="B25" s="1470"/>
      <c r="C25" s="599"/>
      <c r="D25" s="564"/>
      <c r="E25" s="603"/>
      <c r="F25" s="529" t="s">
        <v>1195</v>
      </c>
      <c r="G25" s="1267" t="s">
        <v>842</v>
      </c>
      <c r="H25" s="1267"/>
      <c r="I25" s="1265" t="s">
        <v>6</v>
      </c>
    </row>
    <row r="26" spans="2:9" ht="15.75" thickBot="1" x14ac:dyDescent="0.3">
      <c r="B26" s="1461"/>
      <c r="C26" s="600"/>
      <c r="D26" s="565"/>
      <c r="E26" s="604"/>
      <c r="F26" s="520" t="s">
        <v>1196</v>
      </c>
      <c r="G26" s="1269" t="s">
        <v>842</v>
      </c>
      <c r="H26" s="1269"/>
      <c r="I26" s="1253" t="s">
        <v>6</v>
      </c>
    </row>
    <row r="27" spans="2:9" ht="15.75" thickTop="1" x14ac:dyDescent="0.25"/>
    <row r="28" spans="2:9" x14ac:dyDescent="0.25">
      <c r="C28" s="406" t="s">
        <v>1181</v>
      </c>
    </row>
    <row r="29" spans="2:9" x14ac:dyDescent="0.25">
      <c r="C29" s="506" t="s">
        <v>1182</v>
      </c>
    </row>
  </sheetData>
  <mergeCells count="7">
    <mergeCell ref="I3:I5"/>
    <mergeCell ref="C2:E2"/>
    <mergeCell ref="B3:B5"/>
    <mergeCell ref="B17:B26"/>
    <mergeCell ref="F3:F5"/>
    <mergeCell ref="H3:H5"/>
    <mergeCell ref="G3:G5"/>
  </mergeCells>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2:O82"/>
  <sheetViews>
    <sheetView zoomScale="85" zoomScaleNormal="85" workbookViewId="0">
      <pane xSplit="2" ySplit="3" topLeftCell="C4" activePane="bottomRight" state="frozen"/>
      <selection pane="topRight" activeCell="C1" sqref="C1"/>
      <selection pane="bottomLeft" activeCell="A4" sqref="A4"/>
      <selection pane="bottomRight" activeCell="R28" sqref="R28"/>
    </sheetView>
  </sheetViews>
  <sheetFormatPr defaultColWidth="9.140625" defaultRowHeight="15" x14ac:dyDescent="0.25"/>
  <cols>
    <col min="1" max="1" width="2.42578125" style="108" customWidth="1"/>
    <col min="2" max="2" width="48.5703125" style="108" bestFit="1" customWidth="1"/>
    <col min="3" max="3" width="23.5703125" style="108" customWidth="1"/>
    <col min="4" max="4" width="12.5703125" style="108" customWidth="1"/>
    <col min="5" max="5" width="10.42578125" style="108" bestFit="1" customWidth="1"/>
    <col min="6" max="6" width="5.42578125" style="108" bestFit="1" customWidth="1"/>
    <col min="7" max="8" width="7.5703125" style="108" bestFit="1" customWidth="1"/>
    <col min="9" max="9" width="5.5703125" style="108" bestFit="1" customWidth="1"/>
    <col min="10" max="15" width="7.5703125" style="108" bestFit="1" customWidth="1"/>
    <col min="16" max="16384" width="9.140625" style="108"/>
  </cols>
  <sheetData>
    <row r="2" spans="2:15" x14ac:dyDescent="0.25">
      <c r="B2" s="1570" t="s">
        <v>590</v>
      </c>
      <c r="C2" s="1315"/>
      <c r="D2" s="1315"/>
      <c r="E2" s="1315"/>
      <c r="F2" s="1569" t="s">
        <v>816</v>
      </c>
      <c r="G2" s="1569"/>
      <c r="H2" s="1569"/>
      <c r="I2" s="1569"/>
      <c r="J2" s="1569"/>
      <c r="K2" s="1569"/>
      <c r="L2" s="1569"/>
      <c r="M2" s="1569"/>
      <c r="N2" s="1569"/>
      <c r="O2" s="1569"/>
    </row>
    <row r="3" spans="2:15" ht="60" x14ac:dyDescent="0.25">
      <c r="B3" s="1571"/>
      <c r="C3" s="184" t="s">
        <v>1199</v>
      </c>
      <c r="D3" s="184" t="s">
        <v>1200</v>
      </c>
      <c r="E3" s="184" t="s">
        <v>1185</v>
      </c>
      <c r="F3" s="184" t="s">
        <v>1201</v>
      </c>
      <c r="G3" s="184" t="s">
        <v>1202</v>
      </c>
      <c r="H3" s="184" t="s">
        <v>1203</v>
      </c>
      <c r="I3" s="184" t="s">
        <v>1204</v>
      </c>
      <c r="J3" s="1379" t="s">
        <v>1205</v>
      </c>
      <c r="K3" s="1379" t="s">
        <v>1206</v>
      </c>
      <c r="L3" s="1379" t="s">
        <v>1167</v>
      </c>
      <c r="M3" s="1379" t="s">
        <v>1207</v>
      </c>
      <c r="N3" s="1379" t="s">
        <v>1208</v>
      </c>
      <c r="O3" s="184" t="s">
        <v>1209</v>
      </c>
    </row>
    <row r="4" spans="2:15" x14ac:dyDescent="0.25">
      <c r="B4" s="1379" t="s">
        <v>1210</v>
      </c>
      <c r="C4" s="1336" t="s">
        <v>805</v>
      </c>
      <c r="D4" s="1336" t="s">
        <v>842</v>
      </c>
      <c r="E4" s="1336" t="s">
        <v>842</v>
      </c>
      <c r="F4" s="499" t="s">
        <v>1173</v>
      </c>
      <c r="G4" s="499" t="s">
        <v>1173</v>
      </c>
      <c r="H4" s="499" t="s">
        <v>1173</v>
      </c>
      <c r="I4" s="1336"/>
      <c r="J4" s="499" t="s">
        <v>1173</v>
      </c>
      <c r="K4" s="1336" t="s">
        <v>805</v>
      </c>
      <c r="L4" s="499" t="s">
        <v>1173</v>
      </c>
      <c r="M4" s="499" t="s">
        <v>1173</v>
      </c>
      <c r="N4" s="499" t="s">
        <v>1173</v>
      </c>
      <c r="O4" s="499" t="s">
        <v>1173</v>
      </c>
    </row>
    <row r="5" spans="2:15" x14ac:dyDescent="0.25">
      <c r="B5" s="1379" t="s">
        <v>1211</v>
      </c>
      <c r="C5" s="499" t="s">
        <v>1173</v>
      </c>
      <c r="D5" s="499" t="s">
        <v>1173</v>
      </c>
      <c r="E5" s="499" t="s">
        <v>1173</v>
      </c>
      <c r="F5" s="499" t="s">
        <v>1173</v>
      </c>
      <c r="G5" s="1336" t="s">
        <v>805</v>
      </c>
      <c r="H5" s="499" t="s">
        <v>1173</v>
      </c>
      <c r="I5" s="499" t="s">
        <v>1173</v>
      </c>
      <c r="J5" s="499" t="s">
        <v>1173</v>
      </c>
      <c r="K5" s="499" t="s">
        <v>1173</v>
      </c>
      <c r="L5" s="499" t="s">
        <v>1173</v>
      </c>
      <c r="M5" s="499" t="s">
        <v>1173</v>
      </c>
      <c r="N5" s="499" t="s">
        <v>1173</v>
      </c>
      <c r="O5" s="499" t="s">
        <v>1173</v>
      </c>
    </row>
    <row r="6" spans="2:15" x14ac:dyDescent="0.25">
      <c r="B6" s="1379" t="s">
        <v>1212</v>
      </c>
      <c r="C6" s="499" t="s">
        <v>1173</v>
      </c>
      <c r="D6" s="1336" t="s">
        <v>805</v>
      </c>
      <c r="E6" s="1336"/>
      <c r="F6" s="499" t="s">
        <v>1173</v>
      </c>
      <c r="G6" s="499" t="s">
        <v>1173</v>
      </c>
      <c r="H6" s="499" t="s">
        <v>1173</v>
      </c>
      <c r="I6" s="499" t="s">
        <v>1173</v>
      </c>
      <c r="J6" s="499" t="s">
        <v>1173</v>
      </c>
      <c r="K6" s="499" t="s">
        <v>1173</v>
      </c>
      <c r="L6" s="499" t="s">
        <v>1173</v>
      </c>
      <c r="M6" s="499" t="s">
        <v>1173</v>
      </c>
      <c r="N6" s="499" t="s">
        <v>1173</v>
      </c>
      <c r="O6" s="499" t="s">
        <v>1173</v>
      </c>
    </row>
    <row r="7" spans="2:15" x14ac:dyDescent="0.25">
      <c r="B7" s="1379" t="s">
        <v>1213</v>
      </c>
      <c r="C7" s="499" t="s">
        <v>1173</v>
      </c>
      <c r="D7" s="499" t="s">
        <v>1173</v>
      </c>
      <c r="E7" s="499" t="s">
        <v>1173</v>
      </c>
      <c r="F7" s="499" t="s">
        <v>1173</v>
      </c>
      <c r="G7" s="499" t="s">
        <v>1173</v>
      </c>
      <c r="H7" s="499" t="s">
        <v>1173</v>
      </c>
      <c r="I7" s="1336"/>
      <c r="J7" s="499" t="s">
        <v>1173</v>
      </c>
      <c r="K7" s="499" t="s">
        <v>1173</v>
      </c>
      <c r="L7" s="499" t="s">
        <v>1173</v>
      </c>
      <c r="M7" s="499" t="s">
        <v>1173</v>
      </c>
      <c r="N7" s="499" t="s">
        <v>1173</v>
      </c>
      <c r="O7" s="499" t="s">
        <v>1173</v>
      </c>
    </row>
    <row r="8" spans="2:15" x14ac:dyDescent="0.25">
      <c r="B8" s="1379" t="s">
        <v>1214</v>
      </c>
      <c r="C8" s="499" t="s">
        <v>1173</v>
      </c>
      <c r="D8" s="1336"/>
      <c r="E8" s="1336"/>
      <c r="F8" s="499" t="s">
        <v>1173</v>
      </c>
      <c r="G8" s="499" t="s">
        <v>1173</v>
      </c>
      <c r="H8" s="499" t="s">
        <v>1173</v>
      </c>
      <c r="I8" s="1336"/>
      <c r="J8" s="499" t="s">
        <v>1173</v>
      </c>
      <c r="K8" s="499" t="s">
        <v>1173</v>
      </c>
      <c r="L8" s="499" t="s">
        <v>1173</v>
      </c>
      <c r="M8" s="499" t="s">
        <v>1173</v>
      </c>
      <c r="N8" s="499" t="s">
        <v>1173</v>
      </c>
      <c r="O8" s="1336" t="s">
        <v>805</v>
      </c>
    </row>
    <row r="9" spans="2:15" x14ac:dyDescent="0.25">
      <c r="B9" s="1379" t="s">
        <v>1215</v>
      </c>
      <c r="C9" s="499" t="s">
        <v>1173</v>
      </c>
      <c r="D9" s="1336"/>
      <c r="E9" s="1336"/>
      <c r="F9" s="1336"/>
      <c r="G9" s="499" t="s">
        <v>1173</v>
      </c>
      <c r="H9" s="499" t="s">
        <v>1173</v>
      </c>
      <c r="I9" s="1336"/>
      <c r="J9" s="499" t="s">
        <v>1173</v>
      </c>
      <c r="K9" s="499" t="s">
        <v>1173</v>
      </c>
      <c r="L9" s="499" t="s">
        <v>1173</v>
      </c>
      <c r="M9" s="499" t="s">
        <v>1173</v>
      </c>
      <c r="N9" s="499" t="s">
        <v>1173</v>
      </c>
      <c r="O9" s="499" t="s">
        <v>1173</v>
      </c>
    </row>
    <row r="10" spans="2:15" x14ac:dyDescent="0.25">
      <c r="B10" s="1379" t="s">
        <v>1216</v>
      </c>
      <c r="C10" s="499" t="s">
        <v>1173</v>
      </c>
      <c r="D10" s="1336"/>
      <c r="E10" s="1336"/>
      <c r="F10" s="1336"/>
      <c r="G10" s="499" t="s">
        <v>1173</v>
      </c>
      <c r="H10" s="499" t="s">
        <v>1173</v>
      </c>
      <c r="I10" s="1336"/>
      <c r="J10" s="499" t="s">
        <v>1173</v>
      </c>
      <c r="K10" s="499" t="s">
        <v>1173</v>
      </c>
      <c r="L10" s="499" t="s">
        <v>1173</v>
      </c>
      <c r="M10" s="499" t="s">
        <v>1173</v>
      </c>
      <c r="N10" s="1336" t="s">
        <v>805</v>
      </c>
      <c r="O10" s="499" t="s">
        <v>1173</v>
      </c>
    </row>
    <row r="11" spans="2:15" x14ac:dyDescent="0.25">
      <c r="B11" s="1379" t="s">
        <v>1217</v>
      </c>
      <c r="C11" s="499" t="s">
        <v>1173</v>
      </c>
      <c r="D11" s="499" t="s">
        <v>1173</v>
      </c>
      <c r="E11" s="1336"/>
      <c r="F11" s="499" t="s">
        <v>1173</v>
      </c>
      <c r="G11" s="499" t="s">
        <v>1173</v>
      </c>
      <c r="H11" s="1336" t="s">
        <v>805</v>
      </c>
      <c r="I11" s="1336"/>
      <c r="J11" s="499" t="s">
        <v>1173</v>
      </c>
      <c r="K11" s="499" t="s">
        <v>1173</v>
      </c>
      <c r="L11" s="1336" t="s">
        <v>805</v>
      </c>
      <c r="M11" s="1336" t="s">
        <v>805</v>
      </c>
      <c r="N11" s="499" t="s">
        <v>1173</v>
      </c>
      <c r="O11" s="499" t="s">
        <v>1173</v>
      </c>
    </row>
    <row r="12" spans="2:15" x14ac:dyDescent="0.25">
      <c r="B12" s="1379" t="s">
        <v>1218</v>
      </c>
      <c r="C12" s="499" t="s">
        <v>1173</v>
      </c>
      <c r="D12" s="1336"/>
      <c r="E12" s="1336"/>
      <c r="F12" s="1336"/>
      <c r="G12" s="499" t="s">
        <v>1173</v>
      </c>
      <c r="H12" s="499" t="s">
        <v>1173</v>
      </c>
      <c r="I12" s="1336"/>
      <c r="J12" s="499" t="s">
        <v>1173</v>
      </c>
      <c r="K12" s="499" t="s">
        <v>1173</v>
      </c>
      <c r="L12" s="499" t="s">
        <v>1173</v>
      </c>
      <c r="M12" s="499" t="s">
        <v>1173</v>
      </c>
      <c r="N12" s="499" t="s">
        <v>1173</v>
      </c>
      <c r="O12" s="499" t="s">
        <v>1173</v>
      </c>
    </row>
    <row r="13" spans="2:15" x14ac:dyDescent="0.25">
      <c r="B13" s="1379" t="s">
        <v>1219</v>
      </c>
      <c r="C13" s="499" t="s">
        <v>1173</v>
      </c>
      <c r="D13" s="499" t="s">
        <v>1173</v>
      </c>
      <c r="E13" s="1336"/>
      <c r="F13" s="499" t="s">
        <v>1173</v>
      </c>
      <c r="G13" s="499" t="s">
        <v>1173</v>
      </c>
      <c r="H13" s="499" t="s">
        <v>1173</v>
      </c>
      <c r="I13" s="499" t="s">
        <v>1173</v>
      </c>
      <c r="J13" s="499" t="s">
        <v>1173</v>
      </c>
      <c r="K13" s="499" t="s">
        <v>1173</v>
      </c>
      <c r="L13" s="499" t="s">
        <v>1173</v>
      </c>
      <c r="M13" s="499" t="s">
        <v>1173</v>
      </c>
      <c r="N13" s="499" t="s">
        <v>1173</v>
      </c>
      <c r="O13" s="499" t="s">
        <v>1173</v>
      </c>
    </row>
    <row r="14" spans="2:15" x14ac:dyDescent="0.25">
      <c r="B14" s="1379" t="s">
        <v>1220</v>
      </c>
      <c r="C14" s="499" t="s">
        <v>1173</v>
      </c>
      <c r="D14" s="499" t="s">
        <v>1173</v>
      </c>
      <c r="E14" s="1336"/>
      <c r="F14" s="499" t="s">
        <v>1173</v>
      </c>
      <c r="G14" s="499" t="s">
        <v>1173</v>
      </c>
      <c r="H14" s="499" t="s">
        <v>1173</v>
      </c>
      <c r="I14" s="499" t="s">
        <v>1173</v>
      </c>
      <c r="J14" s="499" t="s">
        <v>1173</v>
      </c>
      <c r="K14" s="499" t="s">
        <v>1173</v>
      </c>
      <c r="L14" s="499" t="s">
        <v>1173</v>
      </c>
      <c r="M14" s="499" t="s">
        <v>1173</v>
      </c>
      <c r="N14" s="499" t="s">
        <v>1173</v>
      </c>
      <c r="O14" s="499" t="s">
        <v>1173</v>
      </c>
    </row>
    <row r="15" spans="2:15" x14ac:dyDescent="0.25">
      <c r="B15" s="1379" t="s">
        <v>1057</v>
      </c>
      <c r="C15" s="499" t="s">
        <v>1173</v>
      </c>
      <c r="D15" s="499" t="s">
        <v>1173</v>
      </c>
      <c r="E15" s="1336"/>
      <c r="F15" s="499" t="s">
        <v>1173</v>
      </c>
      <c r="G15" s="499" t="s">
        <v>1173</v>
      </c>
      <c r="H15" s="499" t="s">
        <v>1173</v>
      </c>
      <c r="I15" s="499" t="s">
        <v>1173</v>
      </c>
      <c r="J15" s="499" t="s">
        <v>1173</v>
      </c>
      <c r="K15" s="499" t="s">
        <v>1173</v>
      </c>
      <c r="L15" s="499" t="s">
        <v>1173</v>
      </c>
      <c r="M15" s="499" t="s">
        <v>1173</v>
      </c>
      <c r="N15" s="499" t="s">
        <v>1173</v>
      </c>
      <c r="O15" s="499" t="s">
        <v>1173</v>
      </c>
    </row>
    <row r="16" spans="2:15" x14ac:dyDescent="0.25">
      <c r="B16" s="1379" t="s">
        <v>1221</v>
      </c>
      <c r="C16" s="499" t="s">
        <v>1173</v>
      </c>
      <c r="D16" s="499" t="s">
        <v>1173</v>
      </c>
      <c r="E16" s="499" t="s">
        <v>1173</v>
      </c>
      <c r="F16" s="499" t="s">
        <v>1173</v>
      </c>
      <c r="G16" s="499" t="s">
        <v>1173</v>
      </c>
      <c r="H16" s="1336"/>
      <c r="I16" s="499" t="s">
        <v>1173</v>
      </c>
      <c r="J16" s="1336" t="s">
        <v>805</v>
      </c>
      <c r="K16" s="499" t="s">
        <v>1173</v>
      </c>
      <c r="L16" s="499" t="s">
        <v>1173</v>
      </c>
      <c r="M16" s="499" t="s">
        <v>1173</v>
      </c>
      <c r="N16" s="499" t="s">
        <v>1173</v>
      </c>
      <c r="O16" s="499" t="s">
        <v>1173</v>
      </c>
    </row>
    <row r="17" spans="2:15" x14ac:dyDescent="0.25">
      <c r="B17" s="1379" t="s">
        <v>1222</v>
      </c>
      <c r="C17" s="499" t="s">
        <v>1173</v>
      </c>
      <c r="D17" s="499" t="s">
        <v>1173</v>
      </c>
      <c r="E17" s="499" t="s">
        <v>1173</v>
      </c>
      <c r="F17" s="499" t="s">
        <v>1173</v>
      </c>
      <c r="G17" s="499" t="s">
        <v>1173</v>
      </c>
      <c r="H17" s="499" t="s">
        <v>1173</v>
      </c>
      <c r="I17" s="499" t="s">
        <v>1173</v>
      </c>
      <c r="J17" s="499" t="s">
        <v>1173</v>
      </c>
      <c r="K17" s="1336"/>
      <c r="L17" s="1336"/>
      <c r="M17" s="499" t="s">
        <v>1173</v>
      </c>
      <c r="N17" s="499" t="s">
        <v>1173</v>
      </c>
      <c r="O17" s="499" t="s">
        <v>1173</v>
      </c>
    </row>
    <row r="18" spans="2:15" x14ac:dyDescent="0.25">
      <c r="B18" s="1379" t="s">
        <v>1223</v>
      </c>
      <c r="C18" s="499" t="s">
        <v>1173</v>
      </c>
      <c r="D18" s="499" t="s">
        <v>1173</v>
      </c>
      <c r="E18" s="499" t="s">
        <v>1173</v>
      </c>
      <c r="F18" s="499" t="s">
        <v>1173</v>
      </c>
      <c r="G18" s="499" t="s">
        <v>1173</v>
      </c>
      <c r="H18" s="499" t="s">
        <v>1173</v>
      </c>
      <c r="I18" s="499" t="s">
        <v>1173</v>
      </c>
      <c r="J18" s="499" t="s">
        <v>1173</v>
      </c>
      <c r="K18" s="499" t="s">
        <v>1173</v>
      </c>
      <c r="L18" s="1336"/>
      <c r="M18" s="499" t="s">
        <v>1173</v>
      </c>
      <c r="N18" s="499" t="s">
        <v>1173</v>
      </c>
      <c r="O18" s="499" t="s">
        <v>1173</v>
      </c>
    </row>
    <row r="28" spans="2:15" ht="15.75" customHeight="1" x14ac:dyDescent="0.25"/>
    <row r="30" spans="2:15" ht="14.45" customHeight="1" x14ac:dyDescent="0.25"/>
    <row r="36" ht="14.45" customHeight="1" x14ac:dyDescent="0.25"/>
    <row r="43" ht="14.45" customHeight="1" x14ac:dyDescent="0.25"/>
    <row r="46" ht="14.45" customHeight="1" x14ac:dyDescent="0.25"/>
    <row r="48" ht="14.45" customHeight="1" x14ac:dyDescent="0.25"/>
    <row r="51" ht="14.45" customHeight="1" x14ac:dyDescent="0.25"/>
    <row r="67" ht="14.45" customHeight="1" x14ac:dyDescent="0.25"/>
    <row r="69" ht="15" customHeight="1" x14ac:dyDescent="0.25"/>
    <row r="71" ht="14.45" customHeight="1" x14ac:dyDescent="0.25"/>
    <row r="82" ht="15" customHeight="1" x14ac:dyDescent="0.25"/>
  </sheetData>
  <mergeCells count="2">
    <mergeCell ref="B2:B3"/>
    <mergeCell ref="F2:O2"/>
  </mergeCells>
  <pageMargins left="0.7" right="0.7" top="0.75" bottom="0.75" header="0.3" footer="0.3"/>
  <pageSetup orientation="portrait" horizontalDpi="1200" verticalDpi="12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1:O11"/>
  <sheetViews>
    <sheetView zoomScale="80" zoomScaleNormal="80" workbookViewId="0">
      <selection activeCell="F32" sqref="F32"/>
    </sheetView>
  </sheetViews>
  <sheetFormatPr defaultColWidth="8.85546875" defaultRowHeight="15" x14ac:dyDescent="0.25"/>
  <cols>
    <col min="1" max="1" width="2.42578125" style="108" customWidth="1"/>
    <col min="2" max="2" width="11" style="108" bestFit="1" customWidth="1"/>
    <col min="3" max="3" width="20" style="108" bestFit="1" customWidth="1"/>
    <col min="4" max="4" width="39" style="108" customWidth="1"/>
    <col min="5" max="5" width="3.5703125" style="108" customWidth="1"/>
    <col min="6" max="6" width="66.42578125" style="108" bestFit="1" customWidth="1"/>
    <col min="7" max="7" width="9.5703125" style="108" customWidth="1"/>
    <col min="8" max="8" width="13.140625" style="108" bestFit="1" customWidth="1"/>
    <col min="9" max="9" width="8.5703125" style="108" bestFit="1" customWidth="1"/>
    <col min="10" max="11" width="8.85546875" style="95"/>
    <col min="12" max="12" width="8.85546875" style="493"/>
    <col min="13" max="13" width="36.140625" style="95" bestFit="1" customWidth="1"/>
    <col min="14" max="14" width="43.42578125" style="95" bestFit="1" customWidth="1"/>
    <col min="15" max="16384" width="8.85546875" style="95"/>
  </cols>
  <sheetData>
    <row r="1" spans="2:15" x14ac:dyDescent="0.25">
      <c r="O1" s="493"/>
    </row>
    <row r="2" spans="2:15" ht="14.45" customHeight="1" x14ac:dyDescent="0.25">
      <c r="B2" s="1262" t="s">
        <v>802</v>
      </c>
      <c r="C2" s="1478" t="s">
        <v>803</v>
      </c>
      <c r="D2" s="1478"/>
      <c r="E2" s="1478"/>
      <c r="F2" s="1314" t="s">
        <v>593</v>
      </c>
      <c r="G2" s="1262" t="s">
        <v>805</v>
      </c>
      <c r="H2" s="1262" t="s">
        <v>806</v>
      </c>
      <c r="I2" s="1262" t="s">
        <v>1</v>
      </c>
      <c r="O2" s="493"/>
    </row>
    <row r="3" spans="2:15" ht="14.45" customHeight="1" x14ac:dyDescent="0.25">
      <c r="B3" s="1469"/>
      <c r="C3" s="548" t="s">
        <v>816</v>
      </c>
      <c r="D3" s="549" t="s">
        <v>832</v>
      </c>
      <c r="E3" s="571"/>
      <c r="F3" s="1491" t="s">
        <v>1051</v>
      </c>
      <c r="G3" s="1489" t="s">
        <v>805</v>
      </c>
      <c r="H3" s="1489"/>
      <c r="I3" s="1480" t="s">
        <v>6</v>
      </c>
      <c r="O3" s="493"/>
    </row>
    <row r="4" spans="2:15" ht="15" customHeight="1" thickBot="1" x14ac:dyDescent="0.3">
      <c r="B4" s="1461"/>
      <c r="C4" s="1283" t="s">
        <v>560</v>
      </c>
      <c r="D4" s="1282" t="s">
        <v>1051</v>
      </c>
      <c r="E4" s="1275"/>
      <c r="F4" s="1457"/>
      <c r="G4" s="1487"/>
      <c r="H4" s="1487"/>
      <c r="I4" s="1459"/>
      <c r="O4" s="493"/>
    </row>
    <row r="5" spans="2:15" ht="15" customHeight="1" thickTop="1" x14ac:dyDescent="0.25">
      <c r="B5" s="1470"/>
      <c r="C5" s="1279" t="s">
        <v>816</v>
      </c>
      <c r="D5" s="1277" t="s">
        <v>832</v>
      </c>
      <c r="E5" s="1247"/>
      <c r="F5" s="529" t="s">
        <v>1051</v>
      </c>
      <c r="G5" s="1272"/>
      <c r="H5" s="1272"/>
      <c r="I5" s="1265" t="s">
        <v>6</v>
      </c>
      <c r="O5" s="493"/>
    </row>
    <row r="6" spans="2:15" ht="15" customHeight="1" thickBot="1" x14ac:dyDescent="0.3">
      <c r="B6" s="1461"/>
      <c r="C6" s="1283" t="s">
        <v>560</v>
      </c>
      <c r="D6" s="1282" t="s">
        <v>1053</v>
      </c>
      <c r="E6" s="1275"/>
      <c r="F6" s="547" t="s">
        <v>1053</v>
      </c>
      <c r="G6" s="723"/>
      <c r="H6" s="723"/>
      <c r="I6" s="528" t="s">
        <v>6</v>
      </c>
      <c r="O6" s="493"/>
    </row>
    <row r="7" spans="2:15" ht="15" customHeight="1" thickTop="1" x14ac:dyDescent="0.25">
      <c r="B7" s="1470"/>
      <c r="C7" s="1279" t="s">
        <v>816</v>
      </c>
      <c r="D7" s="1277" t="s">
        <v>832</v>
      </c>
      <c r="E7" s="1247"/>
      <c r="F7" s="1273" t="s">
        <v>1051</v>
      </c>
      <c r="G7" s="1272"/>
      <c r="H7" s="1272"/>
      <c r="I7" s="1265" t="s">
        <v>6</v>
      </c>
      <c r="O7" s="493"/>
    </row>
    <row r="8" spans="2:15" ht="14.45" customHeight="1" thickBot="1" x14ac:dyDescent="0.3">
      <c r="B8" s="1461"/>
      <c r="C8" s="1283" t="s">
        <v>560</v>
      </c>
      <c r="D8" s="1282" t="s">
        <v>1055</v>
      </c>
      <c r="E8" s="1275"/>
      <c r="F8" s="547" t="s">
        <v>1224</v>
      </c>
      <c r="G8" s="723"/>
      <c r="H8" s="723"/>
      <c r="I8" s="528" t="s">
        <v>6</v>
      </c>
      <c r="O8" s="493"/>
    </row>
    <row r="9" spans="2:15" ht="14.45" customHeight="1" thickTop="1" x14ac:dyDescent="0.25">
      <c r="B9" s="1470"/>
      <c r="C9" s="1279" t="s">
        <v>816</v>
      </c>
      <c r="D9" s="1277" t="s">
        <v>832</v>
      </c>
      <c r="E9" s="1247"/>
      <c r="F9" s="1273" t="s">
        <v>1051</v>
      </c>
      <c r="G9" s="1272"/>
      <c r="H9" s="1272"/>
      <c r="I9" s="1265" t="s">
        <v>6</v>
      </c>
      <c r="O9" s="493"/>
    </row>
    <row r="10" spans="2:15" ht="15.75" thickBot="1" x14ac:dyDescent="0.3">
      <c r="B10" s="1461"/>
      <c r="C10" s="1283" t="s">
        <v>560</v>
      </c>
      <c r="D10" s="1282" t="s">
        <v>1058</v>
      </c>
      <c r="E10" s="1275"/>
      <c r="F10" s="547" t="s">
        <v>1058</v>
      </c>
      <c r="G10" s="723"/>
      <c r="H10" s="723"/>
      <c r="I10" s="528" t="s">
        <v>6</v>
      </c>
      <c r="O10" s="493"/>
    </row>
    <row r="11" spans="2:15" ht="15.75" thickTop="1" x14ac:dyDescent="0.25"/>
  </sheetData>
  <mergeCells count="9">
    <mergeCell ref="B9:B10"/>
    <mergeCell ref="B7:B8"/>
    <mergeCell ref="B5:B6"/>
    <mergeCell ref="B3:B4"/>
    <mergeCell ref="C2:E2"/>
    <mergeCell ref="F3:F4"/>
    <mergeCell ref="I3:I4"/>
    <mergeCell ref="H3:H4"/>
    <mergeCell ref="G3:G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J24"/>
  <sheetViews>
    <sheetView zoomScaleNormal="100" workbookViewId="0">
      <selection activeCell="G27" sqref="G27"/>
    </sheetView>
  </sheetViews>
  <sheetFormatPr defaultColWidth="8.85546875" defaultRowHeight="15" x14ac:dyDescent="0.25"/>
  <cols>
    <col min="1" max="1" width="3.42578125" style="145" customWidth="1"/>
    <col min="2" max="2" width="13.42578125" style="145" bestFit="1" customWidth="1"/>
    <col min="3" max="3" width="17.5703125" style="145" bestFit="1" customWidth="1"/>
    <col min="4" max="4" width="7.5703125" style="493" bestFit="1" customWidth="1"/>
    <col min="5" max="5" width="3.5703125" style="145" customWidth="1"/>
    <col min="6" max="6" width="49.140625" style="145" customWidth="1"/>
    <col min="7" max="7" width="9.140625" style="145" bestFit="1" customWidth="1"/>
    <col min="8" max="8" width="11.42578125" style="145" bestFit="1" customWidth="1"/>
    <col min="9" max="9" width="20" style="145" customWidth="1"/>
    <col min="10" max="10" width="8.5703125" style="145" bestFit="1" customWidth="1"/>
    <col min="11" max="16384" width="8.85546875" style="145"/>
  </cols>
  <sheetData>
    <row r="2" spans="2:10" ht="30" x14ac:dyDescent="0.25">
      <c r="B2" s="1262" t="s">
        <v>802</v>
      </c>
      <c r="C2" s="1439" t="s">
        <v>803</v>
      </c>
      <c r="D2" s="1572"/>
      <c r="E2" s="1440"/>
      <c r="F2" s="484" t="s">
        <v>1225</v>
      </c>
      <c r="G2" s="1315" t="s">
        <v>805</v>
      </c>
      <c r="H2" s="1315" t="s">
        <v>806</v>
      </c>
      <c r="I2" s="1315" t="s">
        <v>807</v>
      </c>
      <c r="J2" s="1262" t="s">
        <v>1</v>
      </c>
    </row>
    <row r="3" spans="2:10" ht="38.25" x14ac:dyDescent="0.25">
      <c r="B3" s="588"/>
      <c r="C3" s="583" t="s">
        <v>1226</v>
      </c>
      <c r="D3" s="596" t="s">
        <v>1227</v>
      </c>
      <c r="E3" s="1246"/>
      <c r="F3" s="519" t="s">
        <v>1228</v>
      </c>
      <c r="G3" s="540"/>
      <c r="H3" s="540"/>
      <c r="I3" s="540"/>
      <c r="J3" s="527" t="s">
        <v>6</v>
      </c>
    </row>
    <row r="4" spans="2:10" s="493" customFormat="1" x14ac:dyDescent="0.25">
      <c r="B4" s="581"/>
      <c r="C4" s="1288" t="s">
        <v>1229</v>
      </c>
      <c r="D4" s="594" t="s">
        <v>1230</v>
      </c>
      <c r="E4" s="1247"/>
      <c r="F4" s="519" t="s">
        <v>1231</v>
      </c>
      <c r="G4" s="542"/>
      <c r="H4" s="542"/>
      <c r="I4" s="542"/>
      <c r="J4" s="526" t="s">
        <v>6</v>
      </c>
    </row>
    <row r="5" spans="2:10" s="493" customFormat="1" x14ac:dyDescent="0.25">
      <c r="B5" s="581"/>
      <c r="C5" s="585" t="s">
        <v>840</v>
      </c>
      <c r="D5" s="593"/>
      <c r="E5" s="1247"/>
      <c r="F5" s="1271" t="s">
        <v>1232</v>
      </c>
      <c r="G5" s="542"/>
      <c r="H5" s="542"/>
      <c r="I5" s="541"/>
      <c r="J5" s="526" t="s">
        <v>6</v>
      </c>
    </row>
    <row r="6" spans="2:10" s="493" customFormat="1" ht="38.25" x14ac:dyDescent="0.25">
      <c r="B6" s="581"/>
      <c r="C6" s="1300" t="s">
        <v>1226</v>
      </c>
      <c r="D6" s="597" t="s">
        <v>1233</v>
      </c>
      <c r="E6" s="1247"/>
      <c r="F6" s="1271" t="s">
        <v>1234</v>
      </c>
      <c r="G6" s="542" t="s">
        <v>805</v>
      </c>
      <c r="H6" s="541"/>
      <c r="I6" s="541"/>
      <c r="J6" s="1263" t="s">
        <v>6</v>
      </c>
    </row>
    <row r="7" spans="2:10" s="493" customFormat="1" ht="15.75" thickBot="1" x14ac:dyDescent="0.3">
      <c r="B7" s="581"/>
      <c r="C7" s="1274" t="s">
        <v>1229</v>
      </c>
      <c r="D7" s="1317" t="s">
        <v>1235</v>
      </c>
      <c r="E7" s="1247"/>
      <c r="F7" s="1271"/>
      <c r="G7" s="1351"/>
      <c r="H7" s="1351"/>
      <c r="I7" s="1351"/>
      <c r="J7" s="1263" t="s">
        <v>6</v>
      </c>
    </row>
    <row r="8" spans="2:10" s="493" customFormat="1" ht="16.5" thickTop="1" thickBot="1" x14ac:dyDescent="0.3">
      <c r="B8" s="590"/>
      <c r="C8" s="1245" t="s">
        <v>1226</v>
      </c>
      <c r="D8" s="1318" t="s">
        <v>1236</v>
      </c>
      <c r="E8" s="1249"/>
      <c r="F8" s="521" t="s">
        <v>1234</v>
      </c>
      <c r="G8" s="591"/>
      <c r="H8" s="591"/>
      <c r="I8" s="591"/>
      <c r="J8" s="535" t="s">
        <v>6</v>
      </c>
    </row>
    <row r="9" spans="2:10" ht="15.75" thickTop="1" x14ac:dyDescent="0.25">
      <c r="B9" s="1451"/>
      <c r="C9" s="1452"/>
      <c r="D9" s="1573"/>
      <c r="E9" s="1453"/>
      <c r="F9" s="521"/>
      <c r="G9" s="543"/>
      <c r="H9" s="543"/>
      <c r="I9" s="543"/>
      <c r="J9" s="535" t="s">
        <v>6</v>
      </c>
    </row>
    <row r="10" spans="2:10" s="493" customFormat="1" ht="15.75" thickBot="1" x14ac:dyDescent="0.3">
      <c r="B10" s="1455"/>
      <c r="C10" s="1495"/>
      <c r="D10" s="1574"/>
      <c r="E10" s="1498"/>
      <c r="F10" s="570"/>
      <c r="G10" s="433"/>
      <c r="H10" s="433"/>
      <c r="I10" s="433"/>
      <c r="J10" s="528" t="s">
        <v>6</v>
      </c>
    </row>
    <row r="11" spans="2:10" ht="15.75" thickTop="1" x14ac:dyDescent="0.25">
      <c r="B11" s="1447"/>
      <c r="C11" s="1448"/>
      <c r="D11" s="1573"/>
      <c r="E11" s="1450"/>
      <c r="F11" s="1273"/>
      <c r="G11" s="541"/>
      <c r="H11" s="541"/>
      <c r="I11" s="541"/>
      <c r="J11" s="1265" t="s">
        <v>6</v>
      </c>
    </row>
    <row r="12" spans="2:10" s="493" customFormat="1" ht="15.75" thickBot="1" x14ac:dyDescent="0.3">
      <c r="B12" s="1455"/>
      <c r="C12" s="1495"/>
      <c r="D12" s="1574"/>
      <c r="E12" s="1498"/>
      <c r="F12" s="1251"/>
      <c r="G12" s="433"/>
      <c r="H12" s="433"/>
      <c r="I12" s="433"/>
      <c r="J12" s="528" t="s">
        <v>6</v>
      </c>
    </row>
    <row r="13" spans="2:10" ht="15.75" thickTop="1" x14ac:dyDescent="0.25">
      <c r="B13" s="590"/>
      <c r="C13" s="1248"/>
      <c r="D13" s="1316"/>
      <c r="E13" s="1249"/>
      <c r="F13" s="521"/>
      <c r="G13" s="543"/>
      <c r="H13" s="543"/>
      <c r="I13" s="543"/>
      <c r="J13" s="535" t="s">
        <v>6</v>
      </c>
    </row>
    <row r="14" spans="2:10" ht="15.75" thickBot="1" x14ac:dyDescent="0.3">
      <c r="B14" s="589"/>
      <c r="C14" s="1274"/>
      <c r="D14" s="1317"/>
      <c r="E14" s="1275"/>
      <c r="F14" s="570"/>
      <c r="G14" s="433"/>
      <c r="H14" s="433"/>
      <c r="I14" s="433"/>
      <c r="J14" s="528" t="s">
        <v>6</v>
      </c>
    </row>
    <row r="15" spans="2:10" ht="15.75" thickTop="1" x14ac:dyDescent="0.25">
      <c r="B15" s="581"/>
      <c r="C15" s="1245"/>
      <c r="D15" s="1318"/>
      <c r="E15" s="1247"/>
      <c r="F15" s="1273"/>
      <c r="G15" s="543"/>
      <c r="H15" s="543"/>
      <c r="I15" s="543"/>
      <c r="J15" s="1265" t="s">
        <v>6</v>
      </c>
    </row>
    <row r="16" spans="2:10" ht="15.75" thickBot="1" x14ac:dyDescent="0.3">
      <c r="B16" s="589"/>
      <c r="C16" s="1274"/>
      <c r="D16" s="643"/>
      <c r="E16" s="1275"/>
      <c r="F16" s="570"/>
      <c r="G16" s="433"/>
      <c r="H16" s="433"/>
      <c r="I16" s="433"/>
      <c r="J16" s="528" t="s">
        <v>6</v>
      </c>
    </row>
    <row r="17" spans="6:6" ht="15.75" thickTop="1" x14ac:dyDescent="0.25">
      <c r="F17" s="493"/>
    </row>
    <row r="19" spans="6:6" x14ac:dyDescent="0.25">
      <c r="F19" s="493" t="s">
        <v>1237</v>
      </c>
    </row>
    <row r="21" spans="6:6" x14ac:dyDescent="0.25">
      <c r="F21" s="493" t="s">
        <v>1238</v>
      </c>
    </row>
    <row r="22" spans="6:6" x14ac:dyDescent="0.25">
      <c r="F22" s="493" t="s">
        <v>1239</v>
      </c>
    </row>
    <row r="23" spans="6:6" x14ac:dyDescent="0.25">
      <c r="F23" s="695" t="s">
        <v>1240</v>
      </c>
    </row>
    <row r="24" spans="6:6" x14ac:dyDescent="0.25">
      <c r="F24" s="493" t="s">
        <v>1241</v>
      </c>
    </row>
  </sheetData>
  <mergeCells count="9">
    <mergeCell ref="C2:E2"/>
    <mergeCell ref="B11:B12"/>
    <mergeCell ref="C11:C12"/>
    <mergeCell ref="E11:E12"/>
    <mergeCell ref="D9:D10"/>
    <mergeCell ref="D11:D12"/>
    <mergeCell ref="B9:B10"/>
    <mergeCell ref="C9:C10"/>
    <mergeCell ref="E9:E10"/>
  </mergeCells>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P39"/>
  <sheetViews>
    <sheetView zoomScaleNormal="100" workbookViewId="0">
      <selection activeCell="O17" sqref="O17"/>
    </sheetView>
  </sheetViews>
  <sheetFormatPr defaultColWidth="8.85546875" defaultRowHeight="15" x14ac:dyDescent="0.25"/>
  <cols>
    <col min="1" max="1" width="3.42578125" style="493" customWidth="1"/>
    <col min="2" max="2" width="11" style="493" bestFit="1" customWidth="1"/>
    <col min="3" max="3" width="13.5703125" style="493" customWidth="1"/>
    <col min="4" max="4" width="22.42578125" style="493" bestFit="1" customWidth="1"/>
    <col min="5" max="5" width="3.5703125" style="493" customWidth="1"/>
    <col min="6" max="6" width="38" style="493" bestFit="1" customWidth="1"/>
    <col min="7" max="7" width="7.5703125" style="493" bestFit="1" customWidth="1"/>
    <col min="8" max="8" width="11.42578125" style="493" bestFit="1" customWidth="1"/>
    <col min="9" max="9" width="11.140625" style="493" bestFit="1" customWidth="1"/>
    <col min="10" max="10" width="8.5703125" style="493" bestFit="1" customWidth="1"/>
    <col min="11" max="13" width="10" style="493" bestFit="1" customWidth="1"/>
    <col min="14" max="14" width="10" style="493" customWidth="1"/>
    <col min="15" max="16384" width="8.85546875" style="493"/>
  </cols>
  <sheetData>
    <row r="2" spans="2:15" ht="30" x14ac:dyDescent="0.25">
      <c r="B2" s="1262" t="s">
        <v>802</v>
      </c>
      <c r="C2" s="1439" t="s">
        <v>803</v>
      </c>
      <c r="D2" s="1572"/>
      <c r="E2" s="1440"/>
      <c r="F2" s="484" t="s">
        <v>1242</v>
      </c>
      <c r="G2" s="1315" t="s">
        <v>805</v>
      </c>
      <c r="H2" s="1315" t="s">
        <v>806</v>
      </c>
      <c r="I2" s="1315" t="s">
        <v>807</v>
      </c>
      <c r="J2" s="1262" t="s">
        <v>1</v>
      </c>
      <c r="K2" s="1262" t="s">
        <v>1243</v>
      </c>
      <c r="L2" s="1262" t="s">
        <v>1244</v>
      </c>
      <c r="M2" s="1262" t="s">
        <v>1245</v>
      </c>
      <c r="N2" s="761"/>
    </row>
    <row r="3" spans="2:15" x14ac:dyDescent="0.25">
      <c r="B3" s="588"/>
      <c r="C3" s="1243" t="s">
        <v>1225</v>
      </c>
      <c r="D3" s="592" t="s">
        <v>1228</v>
      </c>
      <c r="E3" s="1246"/>
      <c r="F3" s="518" t="s">
        <v>1246</v>
      </c>
      <c r="G3" s="540"/>
      <c r="H3" s="540"/>
      <c r="I3" s="540"/>
      <c r="J3" s="527" t="s">
        <v>6</v>
      </c>
      <c r="K3" s="527" t="s">
        <v>1143</v>
      </c>
      <c r="L3" s="527" t="s">
        <v>1120</v>
      </c>
      <c r="M3" s="527"/>
      <c r="N3" s="760"/>
      <c r="O3" s="506"/>
    </row>
    <row r="4" spans="2:15" x14ac:dyDescent="0.25">
      <c r="B4" s="581"/>
      <c r="C4" s="710" t="s">
        <v>1247</v>
      </c>
      <c r="D4" s="642"/>
      <c r="E4" s="1247"/>
      <c r="F4" s="519" t="s">
        <v>1248</v>
      </c>
      <c r="G4" s="542"/>
      <c r="H4" s="542"/>
      <c r="I4" s="542"/>
      <c r="J4" s="526" t="s">
        <v>6</v>
      </c>
      <c r="K4" s="526" t="s">
        <v>1147</v>
      </c>
      <c r="L4" s="526" t="s">
        <v>1120</v>
      </c>
      <c r="M4" s="526" t="s">
        <v>1147</v>
      </c>
      <c r="N4" s="760"/>
      <c r="O4" s="506"/>
    </row>
    <row r="5" spans="2:15" x14ac:dyDescent="0.25">
      <c r="B5" s="581"/>
      <c r="C5" s="1245"/>
      <c r="D5" s="642"/>
      <c r="E5" s="1247"/>
      <c r="F5" s="519" t="s">
        <v>1249</v>
      </c>
      <c r="G5" s="542"/>
      <c r="H5" s="542"/>
      <c r="I5" s="542"/>
      <c r="J5" s="526" t="s">
        <v>6</v>
      </c>
      <c r="K5" s="526" t="s">
        <v>1250</v>
      </c>
      <c r="L5" s="526" t="s">
        <v>1120</v>
      </c>
      <c r="M5" s="526" t="s">
        <v>1250</v>
      </c>
      <c r="N5" s="760"/>
    </row>
    <row r="6" spans="2:15" x14ac:dyDescent="0.25">
      <c r="B6" s="581"/>
      <c r="C6" s="1245"/>
      <c r="D6" s="642"/>
      <c r="E6" s="1247"/>
      <c r="F6" s="1271" t="s">
        <v>1251</v>
      </c>
      <c r="G6" s="541"/>
      <c r="H6" s="542"/>
      <c r="I6" s="542"/>
      <c r="J6" s="1263" t="s">
        <v>6</v>
      </c>
      <c r="K6" s="1263" t="s">
        <v>1252</v>
      </c>
      <c r="L6" s="1263" t="s">
        <v>1120</v>
      </c>
      <c r="M6" s="1263" t="s">
        <v>1120</v>
      </c>
      <c r="N6" s="760"/>
    </row>
    <row r="7" spans="2:15" x14ac:dyDescent="0.25">
      <c r="B7" s="581"/>
      <c r="C7" s="1245"/>
      <c r="D7" s="642"/>
      <c r="E7" s="1247"/>
      <c r="F7" s="1271" t="s">
        <v>1253</v>
      </c>
      <c r="G7" s="541"/>
      <c r="H7" s="542"/>
      <c r="I7" s="542"/>
      <c r="J7" s="1263" t="s">
        <v>6</v>
      </c>
      <c r="K7" s="1263" t="s">
        <v>1254</v>
      </c>
      <c r="L7" s="1263" t="s">
        <v>1120</v>
      </c>
      <c r="M7" s="1263" t="s">
        <v>1120</v>
      </c>
      <c r="N7" s="760"/>
    </row>
    <row r="8" spans="2:15" x14ac:dyDescent="0.25">
      <c r="B8" s="581"/>
      <c r="C8" s="1245"/>
      <c r="D8" s="642"/>
      <c r="E8" s="1247"/>
      <c r="F8" s="1271" t="s">
        <v>1255</v>
      </c>
      <c r="G8" s="541"/>
      <c r="H8" s="542" t="s">
        <v>842</v>
      </c>
      <c r="I8" s="542"/>
      <c r="J8" s="1263" t="s">
        <v>6</v>
      </c>
      <c r="K8" s="1263" t="s">
        <v>1111</v>
      </c>
      <c r="L8" s="1263" t="s">
        <v>1120</v>
      </c>
      <c r="M8" s="1263" t="s">
        <v>1120</v>
      </c>
      <c r="N8" s="760"/>
    </row>
    <row r="9" spans="2:15" x14ac:dyDescent="0.25">
      <c r="B9" s="581"/>
      <c r="C9" s="1245"/>
      <c r="D9" s="642"/>
      <c r="E9" s="1247"/>
      <c r="F9" s="1271" t="s">
        <v>1256</v>
      </c>
      <c r="G9" s="541"/>
      <c r="H9" s="542" t="s">
        <v>842</v>
      </c>
      <c r="I9" s="542"/>
      <c r="J9" s="1263" t="s">
        <v>6</v>
      </c>
      <c r="K9" s="1263" t="s">
        <v>1173</v>
      </c>
      <c r="L9" s="1263" t="s">
        <v>1257</v>
      </c>
      <c r="M9" s="1263" t="s">
        <v>1120</v>
      </c>
      <c r="N9" s="502"/>
    </row>
    <row r="10" spans="2:15" x14ac:dyDescent="0.25">
      <c r="B10" s="581"/>
      <c r="C10" s="1245"/>
      <c r="D10" s="642"/>
      <c r="E10" s="1247"/>
      <c r="F10" s="1271" t="s">
        <v>1258</v>
      </c>
      <c r="G10" s="541"/>
      <c r="H10" s="542" t="s">
        <v>842</v>
      </c>
      <c r="I10" s="542"/>
      <c r="J10" s="1263" t="s">
        <v>6</v>
      </c>
      <c r="K10" s="1263" t="s">
        <v>1173</v>
      </c>
      <c r="L10" s="1263" t="s">
        <v>1259</v>
      </c>
      <c r="M10" s="1263" t="s">
        <v>1120</v>
      </c>
      <c r="N10" s="760"/>
    </row>
    <row r="11" spans="2:15" x14ac:dyDescent="0.25">
      <c r="B11" s="581"/>
      <c r="C11" s="1245"/>
      <c r="D11" s="642"/>
      <c r="E11" s="1247"/>
      <c r="F11" s="1271" t="s">
        <v>1260</v>
      </c>
      <c r="G11" s="541"/>
      <c r="H11" s="542" t="s">
        <v>842</v>
      </c>
      <c r="I11" s="542"/>
      <c r="J11" s="1263" t="s">
        <v>6</v>
      </c>
      <c r="K11" s="1263" t="s">
        <v>1261</v>
      </c>
      <c r="L11" s="1263" t="s">
        <v>1120</v>
      </c>
      <c r="M11" s="1263" t="s">
        <v>1120</v>
      </c>
      <c r="N11" s="760"/>
    </row>
    <row r="12" spans="2:15" x14ac:dyDescent="0.25">
      <c r="B12" s="581"/>
      <c r="C12" s="1245"/>
      <c r="D12" s="642"/>
      <c r="E12" s="1247"/>
      <c r="F12" s="1271" t="s">
        <v>1262</v>
      </c>
      <c r="G12" s="541"/>
      <c r="H12" s="542" t="s">
        <v>842</v>
      </c>
      <c r="I12" s="542"/>
      <c r="J12" s="1263" t="s">
        <v>6</v>
      </c>
      <c r="K12" s="1263" t="s">
        <v>1173</v>
      </c>
      <c r="L12" s="1263" t="s">
        <v>1263</v>
      </c>
      <c r="M12" s="1263" t="s">
        <v>1120</v>
      </c>
      <c r="N12" s="760"/>
    </row>
    <row r="13" spans="2:15" ht="15.75" thickBot="1" x14ac:dyDescent="0.3">
      <c r="B13" s="581"/>
      <c r="C13" s="1245"/>
      <c r="D13" s="643"/>
      <c r="E13" s="1247"/>
      <c r="F13" s="1271" t="s">
        <v>1264</v>
      </c>
      <c r="G13" s="545"/>
      <c r="H13" s="545" t="s">
        <v>842</v>
      </c>
      <c r="I13" s="545"/>
      <c r="J13" s="1263" t="s">
        <v>6</v>
      </c>
      <c r="K13" s="1263" t="s">
        <v>1173</v>
      </c>
      <c r="L13" s="1263" t="s">
        <v>1265</v>
      </c>
      <c r="M13" s="1263" t="s">
        <v>1120</v>
      </c>
      <c r="N13" s="760"/>
    </row>
    <row r="14" spans="2:15" ht="15.75" thickTop="1" x14ac:dyDescent="0.25">
      <c r="B14" s="590"/>
      <c r="C14" s="1248" t="s">
        <v>1225</v>
      </c>
      <c r="D14" s="1318" t="s">
        <v>1228</v>
      </c>
      <c r="E14" s="1249"/>
      <c r="F14" s="521" t="s">
        <v>1266</v>
      </c>
      <c r="G14" s="541"/>
      <c r="H14" s="541"/>
      <c r="I14" s="541"/>
      <c r="J14" s="535" t="s">
        <v>6</v>
      </c>
      <c r="K14" s="535" t="s">
        <v>133</v>
      </c>
      <c r="L14" s="535" t="s">
        <v>1120</v>
      </c>
      <c r="M14" s="535" t="s">
        <v>133</v>
      </c>
      <c r="N14" s="760"/>
    </row>
    <row r="15" spans="2:15" x14ac:dyDescent="0.25">
      <c r="B15" s="581"/>
      <c r="C15" s="710" t="s">
        <v>1267</v>
      </c>
      <c r="D15" s="642"/>
      <c r="E15" s="1247"/>
      <c r="F15" s="519" t="s">
        <v>1268</v>
      </c>
      <c r="G15" s="541"/>
      <c r="H15" s="542"/>
      <c r="I15" s="542"/>
      <c r="J15" s="526" t="s">
        <v>6</v>
      </c>
      <c r="K15" s="526" t="s">
        <v>1269</v>
      </c>
      <c r="L15" s="526" t="s">
        <v>1120</v>
      </c>
      <c r="M15" s="526" t="s">
        <v>1269</v>
      </c>
      <c r="N15" s="760"/>
    </row>
    <row r="16" spans="2:15" x14ac:dyDescent="0.25">
      <c r="B16" s="581"/>
      <c r="C16" s="1245"/>
      <c r="D16" s="642"/>
      <c r="E16" s="1247"/>
      <c r="F16" s="519" t="s">
        <v>1270</v>
      </c>
      <c r="G16" s="541"/>
      <c r="H16" s="542"/>
      <c r="I16" s="542"/>
      <c r="J16" s="526" t="s">
        <v>6</v>
      </c>
      <c r="K16" s="526" t="s">
        <v>1114</v>
      </c>
      <c r="L16" s="526" t="s">
        <v>1120</v>
      </c>
      <c r="M16" s="526" t="s">
        <v>1120</v>
      </c>
      <c r="N16" s="760"/>
    </row>
    <row r="17" spans="2:16" x14ac:dyDescent="0.25">
      <c r="B17" s="581"/>
      <c r="C17" s="1245"/>
      <c r="D17" s="642"/>
      <c r="E17" s="1247"/>
      <c r="F17" s="519" t="s">
        <v>1271</v>
      </c>
      <c r="G17" s="541"/>
      <c r="H17" s="542"/>
      <c r="I17" s="542"/>
      <c r="J17" s="526" t="s">
        <v>6</v>
      </c>
      <c r="K17" s="526" t="s">
        <v>1272</v>
      </c>
      <c r="L17" s="526" t="s">
        <v>1120</v>
      </c>
      <c r="M17" s="526" t="s">
        <v>1120</v>
      </c>
      <c r="N17" s="760"/>
    </row>
    <row r="18" spans="2:16" x14ac:dyDescent="0.25">
      <c r="B18" s="581"/>
      <c r="C18" s="1245"/>
      <c r="D18" s="642"/>
      <c r="E18" s="1247"/>
      <c r="F18" s="519" t="s">
        <v>1255</v>
      </c>
      <c r="G18" s="541"/>
      <c r="H18" s="542" t="s">
        <v>842</v>
      </c>
      <c r="I18" s="542"/>
      <c r="J18" s="526" t="s">
        <v>6</v>
      </c>
      <c r="K18" s="526" t="s">
        <v>1111</v>
      </c>
      <c r="L18" s="526" t="s">
        <v>1120</v>
      </c>
      <c r="M18" s="526" t="s">
        <v>1120</v>
      </c>
      <c r="N18" s="760"/>
    </row>
    <row r="19" spans="2:16" x14ac:dyDescent="0.25">
      <c r="B19" s="581"/>
      <c r="C19" s="1245"/>
      <c r="D19" s="642"/>
      <c r="E19" s="1247"/>
      <c r="F19" s="519" t="s">
        <v>1256</v>
      </c>
      <c r="G19" s="541"/>
      <c r="H19" s="542" t="s">
        <v>842</v>
      </c>
      <c r="I19" s="542"/>
      <c r="J19" s="526" t="s">
        <v>6</v>
      </c>
      <c r="K19" s="526" t="s">
        <v>1173</v>
      </c>
      <c r="L19" s="526" t="s">
        <v>1257</v>
      </c>
      <c r="M19" s="526" t="s">
        <v>1120</v>
      </c>
      <c r="N19" s="760"/>
    </row>
    <row r="20" spans="2:16" x14ac:dyDescent="0.25">
      <c r="B20" s="581"/>
      <c r="C20" s="1245"/>
      <c r="D20" s="642"/>
      <c r="E20" s="1247"/>
      <c r="F20" s="519" t="s">
        <v>1258</v>
      </c>
      <c r="G20" s="541"/>
      <c r="H20" s="542" t="s">
        <v>842</v>
      </c>
      <c r="I20" s="542"/>
      <c r="J20" s="526" t="s">
        <v>6</v>
      </c>
      <c r="K20" s="526" t="s">
        <v>1173</v>
      </c>
      <c r="L20" s="526" t="s">
        <v>1259</v>
      </c>
      <c r="M20" s="526" t="s">
        <v>1120</v>
      </c>
      <c r="N20" s="760"/>
    </row>
    <row r="21" spans="2:16" x14ac:dyDescent="0.25">
      <c r="B21" s="581"/>
      <c r="C21" s="1245"/>
      <c r="D21" s="642"/>
      <c r="E21" s="1247"/>
      <c r="F21" s="519" t="s">
        <v>1260</v>
      </c>
      <c r="G21" s="541"/>
      <c r="H21" s="542" t="s">
        <v>842</v>
      </c>
      <c r="I21" s="542"/>
      <c r="J21" s="526" t="s">
        <v>6</v>
      </c>
      <c r="K21" s="526" t="s">
        <v>1261</v>
      </c>
      <c r="L21" s="526" t="s">
        <v>1120</v>
      </c>
      <c r="M21" s="526" t="s">
        <v>1120</v>
      </c>
      <c r="N21" s="760"/>
    </row>
    <row r="22" spans="2:16" x14ac:dyDescent="0.25">
      <c r="B22" s="581"/>
      <c r="C22" s="1245"/>
      <c r="D22" s="642"/>
      <c r="E22" s="1247"/>
      <c r="F22" s="519" t="s">
        <v>1262</v>
      </c>
      <c r="G22" s="541"/>
      <c r="H22" s="542" t="s">
        <v>842</v>
      </c>
      <c r="I22" s="542"/>
      <c r="J22" s="526" t="s">
        <v>6</v>
      </c>
      <c r="K22" s="526" t="s">
        <v>1173</v>
      </c>
      <c r="L22" s="526" t="s">
        <v>1263</v>
      </c>
      <c r="M22" s="526" t="s">
        <v>1120</v>
      </c>
      <c r="N22" s="760"/>
    </row>
    <row r="23" spans="2:16" ht="15.75" thickBot="1" x14ac:dyDescent="0.3">
      <c r="B23" s="589"/>
      <c r="C23" s="1274"/>
      <c r="D23" s="643"/>
      <c r="E23" s="1275"/>
      <c r="F23" s="570" t="s">
        <v>1264</v>
      </c>
      <c r="G23" s="433"/>
      <c r="H23" s="433" t="s">
        <v>842</v>
      </c>
      <c r="I23" s="433"/>
      <c r="J23" s="528" t="s">
        <v>6</v>
      </c>
      <c r="K23" s="528" t="s">
        <v>1173</v>
      </c>
      <c r="L23" s="528" t="s">
        <v>1265</v>
      </c>
      <c r="M23" s="528" t="s">
        <v>1120</v>
      </c>
      <c r="N23" s="760"/>
    </row>
    <row r="24" spans="2:16" ht="15.75" thickTop="1" x14ac:dyDescent="0.25">
      <c r="B24" s="1451"/>
      <c r="C24" s="1452" t="s">
        <v>1225</v>
      </c>
      <c r="D24" s="1573" t="s">
        <v>1231</v>
      </c>
      <c r="E24" s="1453"/>
      <c r="F24" s="521" t="s">
        <v>1273</v>
      </c>
      <c r="G24" s="541"/>
      <c r="H24" s="541"/>
      <c r="I24" s="541"/>
      <c r="J24" s="535" t="s">
        <v>6</v>
      </c>
      <c r="K24" s="535" t="s">
        <v>1119</v>
      </c>
      <c r="L24" s="535" t="s">
        <v>1120</v>
      </c>
      <c r="M24" s="535" t="s">
        <v>1120</v>
      </c>
      <c r="N24" s="760"/>
    </row>
    <row r="25" spans="2:16" x14ac:dyDescent="0.25">
      <c r="B25" s="1447"/>
      <c r="C25" s="1448"/>
      <c r="D25" s="1575"/>
      <c r="E25" s="1450"/>
      <c r="F25" s="1273" t="s">
        <v>1274</v>
      </c>
      <c r="G25" s="541"/>
      <c r="H25" s="542"/>
      <c r="I25" s="542"/>
      <c r="J25" s="526" t="s">
        <v>6</v>
      </c>
      <c r="K25" s="526" t="s">
        <v>1173</v>
      </c>
      <c r="L25" s="526" t="s">
        <v>1275</v>
      </c>
      <c r="M25" s="526" t="s">
        <v>1120</v>
      </c>
      <c r="N25" s="760"/>
      <c r="P25" s="193" t="s">
        <v>1276</v>
      </c>
    </row>
    <row r="26" spans="2:16" x14ac:dyDescent="0.25">
      <c r="B26" s="1447"/>
      <c r="C26" s="1448"/>
      <c r="D26" s="1575"/>
      <c r="E26" s="1450"/>
      <c r="F26" s="1273" t="s">
        <v>1277</v>
      </c>
      <c r="G26" s="541"/>
      <c r="H26" s="542"/>
      <c r="I26" s="542"/>
      <c r="J26" s="526" t="s">
        <v>6</v>
      </c>
      <c r="K26" s="526" t="s">
        <v>1278</v>
      </c>
      <c r="L26" s="526" t="s">
        <v>1120</v>
      </c>
      <c r="M26" s="526" t="s">
        <v>1120</v>
      </c>
      <c r="N26" s="760"/>
    </row>
    <row r="27" spans="2:16" x14ac:dyDescent="0.25">
      <c r="B27" s="1447"/>
      <c r="C27" s="1448"/>
      <c r="D27" s="1575"/>
      <c r="E27" s="1450"/>
      <c r="F27" s="1273" t="s">
        <v>1279</v>
      </c>
      <c r="G27" s="541"/>
      <c r="H27" s="542"/>
      <c r="I27" s="542"/>
      <c r="J27" s="526" t="s">
        <v>6</v>
      </c>
      <c r="K27" s="526" t="s">
        <v>1280</v>
      </c>
      <c r="L27" s="526" t="s">
        <v>1120</v>
      </c>
      <c r="M27" s="526" t="s">
        <v>1120</v>
      </c>
      <c r="N27" s="760"/>
    </row>
    <row r="28" spans="2:16" ht="15.75" thickBot="1" x14ac:dyDescent="0.3">
      <c r="B28" s="1455"/>
      <c r="C28" s="1495"/>
      <c r="D28" s="1574"/>
      <c r="E28" s="1498"/>
      <c r="F28" s="570" t="s">
        <v>1281</v>
      </c>
      <c r="G28" s="433"/>
      <c r="H28" s="433"/>
      <c r="I28" s="433"/>
      <c r="J28" s="528" t="s">
        <v>6</v>
      </c>
      <c r="K28" s="528" t="s">
        <v>1282</v>
      </c>
      <c r="L28" s="528" t="s">
        <v>1120</v>
      </c>
      <c r="M28" s="528" t="s">
        <v>1120</v>
      </c>
      <c r="N28" s="760"/>
    </row>
    <row r="29" spans="2:16" ht="15.75" thickTop="1" x14ac:dyDescent="0.25">
      <c r="B29" s="1447"/>
      <c r="C29" s="1448" t="s">
        <v>1225</v>
      </c>
      <c r="D29" s="1573" t="s">
        <v>1232</v>
      </c>
      <c r="E29" s="1450"/>
      <c r="F29" s="1273" t="s">
        <v>1283</v>
      </c>
      <c r="G29" s="541"/>
      <c r="H29" s="542"/>
      <c r="I29" s="542"/>
      <c r="J29" s="1265" t="s">
        <v>6</v>
      </c>
      <c r="K29" s="1265" t="s">
        <v>1284</v>
      </c>
      <c r="L29" s="1265" t="s">
        <v>1120</v>
      </c>
      <c r="M29" s="1265" t="s">
        <v>1284</v>
      </c>
      <c r="N29" s="760"/>
    </row>
    <row r="30" spans="2:16" x14ac:dyDescent="0.25">
      <c r="B30" s="1447"/>
      <c r="C30" s="1448"/>
      <c r="D30" s="1575"/>
      <c r="E30" s="1450"/>
      <c r="F30" s="1273" t="s">
        <v>1285</v>
      </c>
      <c r="G30" s="541"/>
      <c r="H30" s="542"/>
      <c r="I30" s="542"/>
      <c r="J30" s="526" t="s">
        <v>6</v>
      </c>
      <c r="K30" s="526" t="s">
        <v>1173</v>
      </c>
      <c r="L30" s="526" t="s">
        <v>1286</v>
      </c>
      <c r="M30" s="526" t="s">
        <v>1120</v>
      </c>
      <c r="N30" s="760"/>
    </row>
    <row r="31" spans="2:16" x14ac:dyDescent="0.25">
      <c r="B31" s="1447"/>
      <c r="C31" s="1448"/>
      <c r="D31" s="1575"/>
      <c r="E31" s="1450"/>
      <c r="F31" s="1273" t="s">
        <v>1287</v>
      </c>
      <c r="G31" s="541"/>
      <c r="H31" s="542"/>
      <c r="I31" s="542"/>
      <c r="J31" s="526" t="s">
        <v>6</v>
      </c>
      <c r="K31" s="526" t="s">
        <v>1173</v>
      </c>
      <c r="L31" s="526" t="s">
        <v>1288</v>
      </c>
      <c r="M31" s="526" t="s">
        <v>1120</v>
      </c>
      <c r="N31" s="760"/>
    </row>
    <row r="32" spans="2:16" ht="15.75" thickBot="1" x14ac:dyDescent="0.3">
      <c r="B32" s="1455"/>
      <c r="C32" s="1495"/>
      <c r="D32" s="1574"/>
      <c r="E32" s="1498"/>
      <c r="F32" s="1251" t="s">
        <v>1289</v>
      </c>
      <c r="G32" s="433"/>
      <c r="H32" s="433"/>
      <c r="I32" s="433"/>
      <c r="J32" s="528" t="s">
        <v>6</v>
      </c>
      <c r="K32" s="528" t="s">
        <v>1173</v>
      </c>
      <c r="L32" s="528" t="s">
        <v>1290</v>
      </c>
      <c r="M32" s="528" t="s">
        <v>1120</v>
      </c>
      <c r="N32" s="760"/>
    </row>
    <row r="33" spans="2:14" ht="15.75" thickTop="1" x14ac:dyDescent="0.25">
      <c r="B33" s="590"/>
      <c r="C33" s="1248" t="s">
        <v>1225</v>
      </c>
      <c r="D33" s="1316" t="s">
        <v>1234</v>
      </c>
      <c r="E33" s="1249"/>
      <c r="F33" s="521" t="s">
        <v>1251</v>
      </c>
      <c r="G33" s="543"/>
      <c r="H33" s="543"/>
      <c r="I33" s="543"/>
      <c r="J33" s="535" t="s">
        <v>6</v>
      </c>
      <c r="K33" s="535" t="s">
        <v>1120</v>
      </c>
      <c r="L33" s="535" t="s">
        <v>1120</v>
      </c>
      <c r="M33" s="535" t="s">
        <v>1120</v>
      </c>
      <c r="N33" s="760"/>
    </row>
    <row r="34" spans="2:14" x14ac:dyDescent="0.25">
      <c r="B34" s="581"/>
      <c r="C34" s="710" t="s">
        <v>1247</v>
      </c>
      <c r="D34" s="1318"/>
      <c r="E34" s="1247"/>
      <c r="F34" s="519" t="s">
        <v>1253</v>
      </c>
      <c r="G34" s="542"/>
      <c r="H34" s="542"/>
      <c r="I34" s="542"/>
      <c r="J34" s="526" t="s">
        <v>6</v>
      </c>
      <c r="K34" s="526" t="s">
        <v>1120</v>
      </c>
      <c r="L34" s="526" t="s">
        <v>1120</v>
      </c>
      <c r="M34" s="526" t="s">
        <v>1120</v>
      </c>
      <c r="N34" s="760"/>
    </row>
    <row r="35" spans="2:14" ht="15.75" thickBot="1" x14ac:dyDescent="0.3">
      <c r="B35" s="589"/>
      <c r="C35" s="1274"/>
      <c r="D35" s="1317"/>
      <c r="E35" s="1275"/>
      <c r="F35" s="570" t="s">
        <v>1291</v>
      </c>
      <c r="G35" s="433"/>
      <c r="H35" s="433"/>
      <c r="I35" s="433"/>
      <c r="J35" s="528" t="s">
        <v>6</v>
      </c>
      <c r="K35" s="528" t="s">
        <v>1120</v>
      </c>
      <c r="L35" s="528" t="s">
        <v>1120</v>
      </c>
      <c r="M35" s="528" t="s">
        <v>1120</v>
      </c>
      <c r="N35" s="760"/>
    </row>
    <row r="36" spans="2:14" ht="15.75" thickTop="1" x14ac:dyDescent="0.25">
      <c r="B36" s="581"/>
      <c r="C36" s="1245" t="s">
        <v>1225</v>
      </c>
      <c r="D36" s="1318" t="s">
        <v>1234</v>
      </c>
      <c r="E36" s="1247"/>
      <c r="F36" s="1273" t="s">
        <v>1270</v>
      </c>
      <c r="G36" s="543"/>
      <c r="H36" s="543"/>
      <c r="I36" s="543"/>
      <c r="J36" s="535" t="s">
        <v>6</v>
      </c>
      <c r="K36" s="535" t="s">
        <v>1120</v>
      </c>
      <c r="L36" s="535" t="s">
        <v>1120</v>
      </c>
      <c r="M36" s="535" t="s">
        <v>1120</v>
      </c>
      <c r="N36" s="760"/>
    </row>
    <row r="37" spans="2:14" x14ac:dyDescent="0.25">
      <c r="B37" s="581"/>
      <c r="C37" s="710" t="s">
        <v>1267</v>
      </c>
      <c r="D37" s="642"/>
      <c r="E37" s="1247"/>
      <c r="F37" s="519" t="s">
        <v>1271</v>
      </c>
      <c r="G37" s="542"/>
      <c r="H37" s="542"/>
      <c r="I37" s="542"/>
      <c r="J37" s="526" t="s">
        <v>6</v>
      </c>
      <c r="K37" s="526" t="s">
        <v>1120</v>
      </c>
      <c r="L37" s="526" t="s">
        <v>1120</v>
      </c>
      <c r="M37" s="526" t="s">
        <v>1120</v>
      </c>
      <c r="N37" s="760"/>
    </row>
    <row r="38" spans="2:14" ht="15.75" thickBot="1" x14ac:dyDescent="0.3">
      <c r="B38" s="589"/>
      <c r="C38" s="1274"/>
      <c r="D38" s="643"/>
      <c r="E38" s="1275"/>
      <c r="F38" s="570" t="s">
        <v>1292</v>
      </c>
      <c r="G38" s="433"/>
      <c r="H38" s="433"/>
      <c r="I38" s="433"/>
      <c r="J38" s="528" t="s">
        <v>6</v>
      </c>
      <c r="K38" s="528" t="s">
        <v>1120</v>
      </c>
      <c r="L38" s="528" t="s">
        <v>1120</v>
      </c>
      <c r="M38" s="528" t="s">
        <v>1120</v>
      </c>
      <c r="N38" s="760"/>
    </row>
    <row r="39" spans="2:14" ht="15.75" thickTop="1" x14ac:dyDescent="0.25"/>
  </sheetData>
  <mergeCells count="9">
    <mergeCell ref="B29:B32"/>
    <mergeCell ref="C29:C32"/>
    <mergeCell ref="D29:D32"/>
    <mergeCell ref="E29:E32"/>
    <mergeCell ref="C2:E2"/>
    <mergeCell ref="B24:B28"/>
    <mergeCell ref="C24:C28"/>
    <mergeCell ref="D24:D28"/>
    <mergeCell ref="E24:E28"/>
  </mergeCells>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J10"/>
  <sheetViews>
    <sheetView zoomScaleNormal="100" workbookViewId="0">
      <selection activeCell="H8" sqref="H8"/>
    </sheetView>
  </sheetViews>
  <sheetFormatPr defaultColWidth="8.85546875" defaultRowHeight="15" x14ac:dyDescent="0.25"/>
  <cols>
    <col min="1" max="1" width="3.42578125" style="493" customWidth="1"/>
    <col min="2" max="2" width="11" style="493" bestFit="1" customWidth="1"/>
    <col min="3" max="3" width="12.85546875" style="493" bestFit="1" customWidth="1"/>
    <col min="4" max="4" width="22.42578125" style="493" bestFit="1" customWidth="1"/>
    <col min="5" max="5" width="3.5703125" style="493" customWidth="1"/>
    <col min="6" max="6" width="18.42578125" style="493" bestFit="1" customWidth="1"/>
    <col min="7" max="7" width="7.5703125" style="493" bestFit="1" customWidth="1"/>
    <col min="8" max="8" width="11.42578125" style="493" bestFit="1" customWidth="1"/>
    <col min="9" max="9" width="11.140625" style="493" bestFit="1" customWidth="1"/>
    <col min="10" max="10" width="8.5703125" style="493" bestFit="1" customWidth="1"/>
    <col min="11" max="16384" width="8.85546875" style="493"/>
  </cols>
  <sheetData>
    <row r="2" spans="2:10" ht="30" x14ac:dyDescent="0.25">
      <c r="B2" s="1262" t="s">
        <v>802</v>
      </c>
      <c r="C2" s="1439" t="s">
        <v>803</v>
      </c>
      <c r="D2" s="1572"/>
      <c r="E2" s="1440"/>
      <c r="F2" s="484" t="s">
        <v>1293</v>
      </c>
      <c r="G2" s="1315" t="s">
        <v>805</v>
      </c>
      <c r="H2" s="1315" t="s">
        <v>806</v>
      </c>
      <c r="I2" s="1315" t="s">
        <v>807</v>
      </c>
      <c r="J2" s="1262" t="s">
        <v>1</v>
      </c>
    </row>
    <row r="3" spans="2:10" x14ac:dyDescent="0.25">
      <c r="B3" s="588"/>
      <c r="C3" s="1243" t="s">
        <v>1225</v>
      </c>
      <c r="D3" s="592" t="s">
        <v>1234</v>
      </c>
      <c r="E3" s="1246"/>
      <c r="F3" s="518" t="s">
        <v>1248</v>
      </c>
      <c r="G3" s="540" t="s">
        <v>805</v>
      </c>
      <c r="H3" s="540"/>
      <c r="I3" s="540"/>
      <c r="J3" s="527" t="s">
        <v>6</v>
      </c>
    </row>
    <row r="4" spans="2:10" x14ac:dyDescent="0.25">
      <c r="B4" s="581"/>
      <c r="C4" s="1245"/>
      <c r="D4" s="1318"/>
      <c r="E4" s="1247"/>
      <c r="F4" s="1254" t="s">
        <v>1246</v>
      </c>
      <c r="G4" s="1351"/>
      <c r="H4" s="1351"/>
      <c r="I4" s="1351"/>
      <c r="J4" s="1252" t="s">
        <v>6</v>
      </c>
    </row>
    <row r="5" spans="2:10" ht="15.75" thickBot="1" x14ac:dyDescent="0.3">
      <c r="B5" s="589"/>
      <c r="C5" s="595"/>
      <c r="D5" s="643"/>
      <c r="E5" s="1275"/>
      <c r="F5" s="570" t="s">
        <v>1249</v>
      </c>
      <c r="G5" s="433"/>
      <c r="H5" s="433" t="s">
        <v>842</v>
      </c>
      <c r="I5" s="433"/>
      <c r="J5" s="528" t="s">
        <v>6</v>
      </c>
    </row>
    <row r="6" spans="2:10" ht="15.75" thickTop="1" x14ac:dyDescent="0.25">
      <c r="B6" s="588"/>
      <c r="C6" s="1243" t="s">
        <v>1225</v>
      </c>
      <c r="D6" s="592" t="s">
        <v>1234</v>
      </c>
      <c r="E6" s="1246"/>
      <c r="F6" s="518" t="s">
        <v>1248</v>
      </c>
      <c r="G6" s="540" t="s">
        <v>805</v>
      </c>
      <c r="H6" s="540"/>
      <c r="I6" s="540"/>
      <c r="J6" s="527" t="s">
        <v>6</v>
      </c>
    </row>
    <row r="7" spans="2:10" x14ac:dyDescent="0.25">
      <c r="B7" s="581"/>
      <c r="C7" s="710" t="s">
        <v>1294</v>
      </c>
      <c r="D7" s="1318"/>
      <c r="E7" s="1247"/>
      <c r="F7" s="732" t="s">
        <v>1246</v>
      </c>
      <c r="G7" s="1351"/>
      <c r="H7" s="731" t="s">
        <v>1295</v>
      </c>
      <c r="I7" s="1351"/>
      <c r="J7" s="1252" t="s">
        <v>6</v>
      </c>
    </row>
    <row r="8" spans="2:10" ht="15.75" thickBot="1" x14ac:dyDescent="0.3">
      <c r="B8" s="589"/>
      <c r="C8" s="595"/>
      <c r="D8" s="643"/>
      <c r="E8" s="1275"/>
      <c r="F8" s="570" t="s">
        <v>1249</v>
      </c>
      <c r="G8" s="433"/>
      <c r="H8" s="1385" t="s">
        <v>842</v>
      </c>
      <c r="I8" s="433"/>
      <c r="J8" s="528" t="s">
        <v>6</v>
      </c>
    </row>
    <row r="9" spans="2:10" ht="15.75" thickTop="1" x14ac:dyDescent="0.25"/>
    <row r="10" spans="2:10" x14ac:dyDescent="0.25">
      <c r="B10" s="729">
        <v>43874</v>
      </c>
      <c r="C10" s="506" t="s">
        <v>1296</v>
      </c>
    </row>
  </sheetData>
  <mergeCells count="1">
    <mergeCell ref="C2:E2"/>
  </mergeCells>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X57"/>
  <sheetViews>
    <sheetView zoomScale="85" zoomScaleNormal="85" workbookViewId="0">
      <pane xSplit="1" ySplit="3" topLeftCell="B4" activePane="bottomRight" state="frozen"/>
      <selection pane="topRight" activeCell="B1" sqref="B1"/>
      <selection pane="bottomLeft" activeCell="A4" sqref="A4"/>
      <selection pane="bottomRight" activeCell="J4" sqref="J4"/>
    </sheetView>
  </sheetViews>
  <sheetFormatPr defaultColWidth="9.140625" defaultRowHeight="15" x14ac:dyDescent="0.25"/>
  <cols>
    <col min="1" max="1" width="2.42578125" style="108" customWidth="1"/>
    <col min="2" max="4" width="12.140625" style="108" customWidth="1"/>
    <col min="5" max="5" width="14.85546875" style="108" customWidth="1"/>
    <col min="6" max="6" width="12.5703125" style="108" bestFit="1" customWidth="1"/>
    <col min="7" max="7" width="12.85546875" style="108" bestFit="1" customWidth="1"/>
    <col min="8" max="8" width="22.85546875" style="108" bestFit="1" customWidth="1"/>
    <col min="9" max="9" width="25.42578125" style="108" bestFit="1" customWidth="1"/>
    <col min="10" max="10" width="36.42578125" style="108" bestFit="1" customWidth="1"/>
    <col min="11" max="11" width="16.5703125" style="108" customWidth="1"/>
    <col min="12" max="12" width="7.42578125" style="108" customWidth="1"/>
    <col min="13" max="13" width="11.42578125" style="108" customWidth="1"/>
    <col min="14" max="14" width="8.42578125" style="108" customWidth="1"/>
    <col min="15" max="15" width="9.42578125" style="108" customWidth="1"/>
    <col min="16" max="16" width="10" style="108" customWidth="1"/>
    <col min="17" max="18" width="13.5703125" style="108" customWidth="1"/>
    <col min="19" max="19" width="12.42578125" style="108" customWidth="1"/>
    <col min="20" max="20" width="17.42578125" style="108" customWidth="1"/>
    <col min="21" max="21" width="15.5703125" style="108" customWidth="1"/>
    <col min="22" max="22" width="18.5703125" style="108" customWidth="1"/>
    <col min="23" max="23" width="13.42578125" style="108" customWidth="1"/>
    <col min="24" max="24" width="12.42578125" style="108" customWidth="1"/>
    <col min="25" max="16384" width="9.140625" style="108"/>
  </cols>
  <sheetData>
    <row r="2" spans="2:24" s="107" customFormat="1" x14ac:dyDescent="0.25">
      <c r="B2" s="1606"/>
      <c r="C2" s="1606"/>
      <c r="D2" s="1606"/>
      <c r="E2" s="1606"/>
      <c r="F2" s="1606"/>
      <c r="G2" s="1606"/>
      <c r="H2" s="1606"/>
      <c r="I2" s="1606"/>
      <c r="J2" s="1606"/>
      <c r="K2" s="1606"/>
      <c r="L2" s="1606"/>
      <c r="M2" s="1606"/>
      <c r="N2" s="1640" t="s">
        <v>1297</v>
      </c>
      <c r="O2" s="1641"/>
      <c r="P2" s="1641"/>
      <c r="Q2" s="1641"/>
      <c r="R2" s="1641"/>
      <c r="S2" s="1641"/>
      <c r="T2" s="1641"/>
      <c r="U2" s="1641"/>
      <c r="V2" s="1641"/>
      <c r="W2" s="1641"/>
      <c r="X2" s="1641"/>
    </row>
    <row r="3" spans="2:24" s="107" customFormat="1" ht="30" x14ac:dyDescent="0.25">
      <c r="B3" s="188" t="s">
        <v>1225</v>
      </c>
      <c r="C3" s="187" t="s">
        <v>1298</v>
      </c>
      <c r="D3" s="187" t="s">
        <v>1299</v>
      </c>
      <c r="E3" s="187" t="s">
        <v>1300</v>
      </c>
      <c r="F3" s="187" t="s">
        <v>1301</v>
      </c>
      <c r="G3" s="187" t="s">
        <v>1302</v>
      </c>
      <c r="H3" s="187" t="s">
        <v>1303</v>
      </c>
      <c r="I3" s="187" t="s">
        <v>1304</v>
      </c>
      <c r="J3" s="207" t="s">
        <v>1305</v>
      </c>
      <c r="K3" s="207" t="s">
        <v>1293</v>
      </c>
      <c r="L3" s="217" t="s">
        <v>805</v>
      </c>
      <c r="M3" s="217" t="s">
        <v>806</v>
      </c>
      <c r="N3" s="270" t="s">
        <v>1306</v>
      </c>
      <c r="O3" s="217" t="s">
        <v>1307</v>
      </c>
      <c r="P3" s="243" t="s">
        <v>1308</v>
      </c>
      <c r="Q3" s="217" t="s">
        <v>1309</v>
      </c>
      <c r="R3" s="217"/>
      <c r="S3" s="217" t="s">
        <v>1143</v>
      </c>
      <c r="T3" s="217" t="s">
        <v>1145</v>
      </c>
      <c r="U3" s="217" t="s">
        <v>1114</v>
      </c>
      <c r="V3" s="217" t="s">
        <v>1310</v>
      </c>
      <c r="W3" s="217" t="s">
        <v>1311</v>
      </c>
      <c r="X3" s="217" t="s">
        <v>1312</v>
      </c>
    </row>
    <row r="4" spans="2:24" s="107" customFormat="1" x14ac:dyDescent="0.25">
      <c r="B4" s="1610" t="s">
        <v>1228</v>
      </c>
      <c r="C4" s="1576"/>
      <c r="D4" s="212" t="s">
        <v>1313</v>
      </c>
      <c r="E4" s="212" t="s">
        <v>1314</v>
      </c>
      <c r="F4" s="1580"/>
      <c r="G4" s="1580"/>
      <c r="H4" s="1580"/>
      <c r="I4" s="1580"/>
      <c r="J4" s="263" t="s">
        <v>1246</v>
      </c>
      <c r="K4" s="391"/>
      <c r="L4" s="391"/>
      <c r="M4" s="391"/>
      <c r="N4" s="272">
        <v>0.85</v>
      </c>
      <c r="O4" s="1586">
        <v>1.199E-3</v>
      </c>
      <c r="P4" s="1587"/>
      <c r="Q4" s="1600">
        <v>7.9871000000000002E-6</v>
      </c>
      <c r="R4" s="1601"/>
      <c r="S4" s="229">
        <v>-48.903300000000002</v>
      </c>
      <c r="T4" s="229">
        <v>121789.60520000001</v>
      </c>
      <c r="U4" s="229">
        <v>-2496.9382000000001</v>
      </c>
      <c r="V4" s="235">
        <v>-0.54</v>
      </c>
      <c r="W4" s="235">
        <v>-121.28</v>
      </c>
      <c r="X4" s="234">
        <v>155.00700000000001</v>
      </c>
    </row>
    <row r="5" spans="2:24" s="107" customFormat="1" x14ac:dyDescent="0.25">
      <c r="B5" s="1610"/>
      <c r="C5" s="1577"/>
      <c r="D5" s="208" t="s">
        <v>1315</v>
      </c>
      <c r="E5" s="208" t="s">
        <v>1316</v>
      </c>
      <c r="F5" s="1577"/>
      <c r="G5" s="1577"/>
      <c r="H5" s="1577"/>
      <c r="I5" s="1577"/>
      <c r="J5" s="264" t="s">
        <v>1255</v>
      </c>
      <c r="K5" s="393"/>
      <c r="L5" s="393"/>
      <c r="M5" s="261" t="s">
        <v>842</v>
      </c>
      <c r="N5" s="273">
        <v>0.93400000000000005</v>
      </c>
      <c r="O5" s="1584">
        <v>9.3599999999999998E-4</v>
      </c>
      <c r="P5" s="1585"/>
      <c r="Q5" s="1592">
        <v>6.3897E-6</v>
      </c>
      <c r="R5" s="1593"/>
      <c r="S5" s="231">
        <v>5.97</v>
      </c>
      <c r="T5" s="231">
        <v>1022.26</v>
      </c>
      <c r="U5" s="230">
        <v>127.714</v>
      </c>
      <c r="V5" s="233">
        <v>-1</v>
      </c>
      <c r="W5" s="231">
        <v>-479.24</v>
      </c>
      <c r="X5" s="231">
        <v>216.94</v>
      </c>
    </row>
    <row r="6" spans="2:24" s="107" customFormat="1" x14ac:dyDescent="0.25">
      <c r="B6" s="1610"/>
      <c r="C6" s="1577"/>
      <c r="D6" s="208" t="s">
        <v>1317</v>
      </c>
      <c r="E6" s="208" t="s">
        <v>1318</v>
      </c>
      <c r="F6" s="1577"/>
      <c r="G6" s="1577"/>
      <c r="H6" s="1577"/>
      <c r="I6" s="1577"/>
      <c r="J6" s="264" t="s">
        <v>1256</v>
      </c>
      <c r="K6" s="393"/>
      <c r="L6" s="393"/>
      <c r="M6" s="261" t="s">
        <v>1319</v>
      </c>
      <c r="N6" s="273">
        <v>1.07</v>
      </c>
      <c r="O6" s="1584">
        <v>8.9999999999999998E-4</v>
      </c>
      <c r="P6" s="1585"/>
      <c r="Q6" s="1592">
        <v>6.3897E-6</v>
      </c>
      <c r="R6" s="1593"/>
      <c r="S6" s="231">
        <v>34.74</v>
      </c>
      <c r="T6" s="230">
        <v>38442.097000000002</v>
      </c>
      <c r="U6" s="231">
        <v>918.55</v>
      </c>
      <c r="V6" s="230">
        <v>2.363</v>
      </c>
      <c r="W6" s="230">
        <v>-97.069000000000003</v>
      </c>
      <c r="X6" s="230">
        <v>-161.815</v>
      </c>
    </row>
    <row r="7" spans="2:24" s="107" customFormat="1" x14ac:dyDescent="0.25">
      <c r="B7" s="1610"/>
      <c r="C7" s="1577"/>
      <c r="D7" s="208" t="s">
        <v>1320</v>
      </c>
      <c r="E7" s="208" t="s">
        <v>1321</v>
      </c>
      <c r="F7" s="1577"/>
      <c r="G7" s="1577"/>
      <c r="H7" s="1577"/>
      <c r="I7" s="1577"/>
      <c r="J7" s="264" t="s">
        <v>1258</v>
      </c>
      <c r="K7" s="393"/>
      <c r="L7" s="393"/>
      <c r="M7" s="261" t="s">
        <v>1319</v>
      </c>
      <c r="N7" s="274">
        <v>1.07</v>
      </c>
      <c r="O7" s="1584">
        <v>8.9999999999999998E-4</v>
      </c>
      <c r="P7" s="1585"/>
      <c r="Q7" s="1592">
        <v>4.0872999999999998E-6</v>
      </c>
      <c r="R7" s="1593"/>
      <c r="S7" s="257">
        <v>-2.14</v>
      </c>
      <c r="T7" s="258">
        <v>81.763000000000005</v>
      </c>
      <c r="U7" s="258">
        <v>-304.31599999999997</v>
      </c>
      <c r="V7" s="258">
        <v>0.161</v>
      </c>
      <c r="W7" s="258">
        <v>-208.33600000000001</v>
      </c>
      <c r="X7" s="257">
        <v>82.82</v>
      </c>
    </row>
    <row r="8" spans="2:24" s="107" customFormat="1" x14ac:dyDescent="0.25">
      <c r="B8" s="1610"/>
      <c r="C8" s="1577"/>
      <c r="D8" s="208" t="s">
        <v>1322</v>
      </c>
      <c r="E8" s="208" t="s">
        <v>1323</v>
      </c>
      <c r="F8" s="1577"/>
      <c r="G8" s="1577"/>
      <c r="H8" s="1577"/>
      <c r="I8" s="1577"/>
      <c r="J8" s="264" t="s">
        <v>1260</v>
      </c>
      <c r="K8" s="393"/>
      <c r="L8" s="393"/>
      <c r="M8" s="261" t="s">
        <v>1319</v>
      </c>
      <c r="N8" s="273">
        <v>0.96</v>
      </c>
      <c r="O8" s="1584">
        <v>9.5399999999999999E-4</v>
      </c>
      <c r="P8" s="1585"/>
      <c r="Q8" s="1592">
        <v>3.1947999999999999E-6</v>
      </c>
      <c r="R8" s="1593"/>
      <c r="S8" s="231">
        <v>-1.72</v>
      </c>
      <c r="T8" s="230">
        <v>180.07900000000001</v>
      </c>
      <c r="U8" s="230">
        <v>-289.12400000000002</v>
      </c>
      <c r="V8" s="231">
        <v>-1.56</v>
      </c>
      <c r="W8" s="231">
        <v>-1392.13</v>
      </c>
      <c r="X8" s="231">
        <v>360.82</v>
      </c>
    </row>
    <row r="9" spans="2:24" s="107" customFormat="1" x14ac:dyDescent="0.25">
      <c r="B9" s="1610"/>
      <c r="C9" s="1577"/>
      <c r="D9" s="208" t="s">
        <v>1322</v>
      </c>
      <c r="E9" s="208" t="s">
        <v>1323</v>
      </c>
      <c r="F9" s="1577"/>
      <c r="G9" s="1577"/>
      <c r="H9" s="1577"/>
      <c r="I9" s="1577"/>
      <c r="J9" s="264" t="s">
        <v>1262</v>
      </c>
      <c r="K9" s="393"/>
      <c r="L9" s="393"/>
      <c r="M9" s="261" t="s">
        <v>1319</v>
      </c>
      <c r="N9" s="273">
        <v>1.1100000000000001</v>
      </c>
      <c r="O9" s="1584">
        <v>8.9999999999999998E-4</v>
      </c>
      <c r="P9" s="1585"/>
      <c r="Q9" s="1592">
        <v>3.2754E-6</v>
      </c>
      <c r="R9" s="1593"/>
      <c r="S9" s="230">
        <v>-8.0129999999999999</v>
      </c>
      <c r="T9" s="230">
        <v>923.524</v>
      </c>
      <c r="U9" s="230">
        <v>-344.31599999999997</v>
      </c>
      <c r="V9" s="222"/>
      <c r="W9" s="222"/>
      <c r="X9" s="222"/>
    </row>
    <row r="10" spans="2:24" s="107" customFormat="1" x14ac:dyDescent="0.25">
      <c r="B10" s="1610"/>
      <c r="C10" s="1578"/>
      <c r="D10" s="216" t="s">
        <v>1324</v>
      </c>
      <c r="E10" s="216" t="s">
        <v>1323</v>
      </c>
      <c r="F10" s="1578"/>
      <c r="G10" s="1578"/>
      <c r="H10" s="1578"/>
      <c r="I10" s="1578"/>
      <c r="J10" s="265" t="s">
        <v>1264</v>
      </c>
      <c r="K10" s="394"/>
      <c r="L10" s="394"/>
      <c r="M10" s="262" t="s">
        <v>1319</v>
      </c>
      <c r="N10" s="1334">
        <v>0.97</v>
      </c>
      <c r="O10" s="1582">
        <v>8.9999999999999998E-4</v>
      </c>
      <c r="P10" s="1583"/>
      <c r="Q10" s="1598">
        <v>6.3897E-6</v>
      </c>
      <c r="R10" s="1599"/>
      <c r="S10" s="368">
        <v>2.880813951918451</v>
      </c>
      <c r="T10" s="368">
        <v>0</v>
      </c>
      <c r="U10" s="368">
        <v>10000</v>
      </c>
      <c r="V10" s="225"/>
      <c r="W10" s="225"/>
      <c r="X10" s="225"/>
    </row>
    <row r="11" spans="2:24" s="107" customFormat="1" x14ac:dyDescent="0.25">
      <c r="B11" s="1610"/>
      <c r="C11" s="1618" t="s">
        <v>1325</v>
      </c>
      <c r="D11" s="212" t="s">
        <v>1315</v>
      </c>
      <c r="E11" s="212" t="s">
        <v>1316</v>
      </c>
      <c r="F11" s="1580"/>
      <c r="G11" s="1580"/>
      <c r="H11" s="1580"/>
      <c r="I11" s="1580"/>
      <c r="J11" s="263" t="s">
        <v>1248</v>
      </c>
      <c r="K11" s="391"/>
      <c r="L11" s="391"/>
      <c r="M11" s="391"/>
      <c r="N11" s="272">
        <v>0.93</v>
      </c>
      <c r="O11" s="1586">
        <v>1.08E-3</v>
      </c>
      <c r="P11" s="1587"/>
      <c r="Q11" s="1600">
        <v>6.3897E-6</v>
      </c>
      <c r="R11" s="1601"/>
      <c r="S11" s="339"/>
      <c r="T11" s="372"/>
      <c r="U11" s="372"/>
      <c r="V11" s="226">
        <v>-0.01</v>
      </c>
      <c r="W11" s="226">
        <v>-145.91</v>
      </c>
      <c r="X11" s="226">
        <v>122.99</v>
      </c>
    </row>
    <row r="12" spans="2:24" s="107" customFormat="1" x14ac:dyDescent="0.25">
      <c r="B12" s="1610"/>
      <c r="C12" s="1619"/>
      <c r="D12" s="209" t="s">
        <v>1326</v>
      </c>
      <c r="E12" s="209" t="s">
        <v>1327</v>
      </c>
      <c r="F12" s="1577"/>
      <c r="G12" s="1577"/>
      <c r="H12" s="1577"/>
      <c r="I12" s="1577"/>
      <c r="J12" s="266" t="s">
        <v>1249</v>
      </c>
      <c r="K12" s="392"/>
      <c r="L12" s="392"/>
      <c r="M12" s="392"/>
      <c r="N12" s="273">
        <v>0.79500000000000004</v>
      </c>
      <c r="O12" s="1584">
        <v>7.8220000000000004E-4</v>
      </c>
      <c r="P12" s="1585"/>
      <c r="Q12" s="1592">
        <v>6.3897E-6</v>
      </c>
      <c r="R12" s="1593"/>
      <c r="S12" s="339"/>
      <c r="T12" s="372"/>
      <c r="U12" s="372"/>
      <c r="V12" s="219">
        <v>0.29058163384757518</v>
      </c>
      <c r="W12" s="219">
        <v>-95.686521898517697</v>
      </c>
      <c r="X12" s="219">
        <v>77.973776298473055</v>
      </c>
    </row>
    <row r="13" spans="2:24" s="107" customFormat="1" x14ac:dyDescent="0.25">
      <c r="B13" s="1610"/>
      <c r="C13" s="1619"/>
      <c r="D13" s="208" t="s">
        <v>1328</v>
      </c>
      <c r="E13" s="208" t="s">
        <v>1329</v>
      </c>
      <c r="F13" s="1577"/>
      <c r="G13" s="1577"/>
      <c r="H13" s="1577"/>
      <c r="I13" s="1577"/>
      <c r="J13" s="264" t="s">
        <v>1251</v>
      </c>
      <c r="K13" s="393"/>
      <c r="L13" s="393"/>
      <c r="M13" s="393"/>
      <c r="N13" s="273">
        <v>1.07</v>
      </c>
      <c r="O13" s="1584">
        <v>9.5399999999999999E-4</v>
      </c>
      <c r="P13" s="1585"/>
      <c r="Q13" s="1592">
        <v>3.1947999999999999E-6</v>
      </c>
      <c r="R13" s="1593"/>
      <c r="S13" s="339"/>
      <c r="T13" s="372"/>
      <c r="U13" s="372"/>
      <c r="V13" s="231">
        <v>-1.18</v>
      </c>
      <c r="W13" s="231">
        <v>-360.96</v>
      </c>
      <c r="X13" s="231">
        <v>103.04</v>
      </c>
    </row>
    <row r="14" spans="2:24" s="107" customFormat="1" x14ac:dyDescent="0.25">
      <c r="B14" s="1610"/>
      <c r="C14" s="1615"/>
      <c r="D14" s="213" t="s">
        <v>1330</v>
      </c>
      <c r="E14" s="213" t="s">
        <v>1331</v>
      </c>
      <c r="F14" s="1578"/>
      <c r="G14" s="1578"/>
      <c r="H14" s="1578"/>
      <c r="I14" s="1578"/>
      <c r="J14" s="265" t="s">
        <v>1253</v>
      </c>
      <c r="K14" s="394"/>
      <c r="L14" s="394"/>
      <c r="M14" s="394"/>
      <c r="N14" s="1334">
        <v>1.0900000000000001</v>
      </c>
      <c r="O14" s="1582">
        <v>7.9000000000000001E-4</v>
      </c>
      <c r="P14" s="1583"/>
      <c r="Q14" s="1598">
        <v>6.3897E-6</v>
      </c>
      <c r="R14" s="1599"/>
      <c r="S14" s="339"/>
      <c r="T14" s="372"/>
      <c r="U14" s="372"/>
      <c r="V14" s="259">
        <v>-1.32</v>
      </c>
      <c r="W14" s="259">
        <v>-440.49</v>
      </c>
      <c r="X14" s="259">
        <v>98.21</v>
      </c>
    </row>
    <row r="15" spans="2:24" s="107" customFormat="1" x14ac:dyDescent="0.25">
      <c r="B15" s="1610"/>
      <c r="C15" s="1615" t="s">
        <v>1332</v>
      </c>
      <c r="D15" s="209" t="s">
        <v>1315</v>
      </c>
      <c r="E15" s="209" t="s">
        <v>1316</v>
      </c>
      <c r="F15" s="1580"/>
      <c r="G15" s="1580"/>
      <c r="H15" s="1580"/>
      <c r="I15" s="1580"/>
      <c r="J15" s="266" t="s">
        <v>1266</v>
      </c>
      <c r="K15" s="395"/>
      <c r="L15" s="395"/>
      <c r="M15" s="395"/>
      <c r="N15" s="275">
        <v>0.93</v>
      </c>
      <c r="O15" s="1586">
        <v>1.08E-3</v>
      </c>
      <c r="P15" s="1587"/>
      <c r="Q15" s="1600">
        <v>6.3897E-6</v>
      </c>
      <c r="R15" s="1601"/>
      <c r="S15" s="221">
        <v>19.5871</v>
      </c>
      <c r="T15" s="231">
        <v>4127.49</v>
      </c>
      <c r="U15" s="221">
        <v>42.061900000000001</v>
      </c>
      <c r="V15" s="231">
        <v>-0.01</v>
      </c>
      <c r="W15" s="231">
        <v>-145.91</v>
      </c>
      <c r="X15" s="231">
        <v>122.99</v>
      </c>
    </row>
    <row r="16" spans="2:24" s="107" customFormat="1" x14ac:dyDescent="0.25">
      <c r="B16" s="1610"/>
      <c r="C16" s="1616"/>
      <c r="D16" s="208" t="s">
        <v>1326</v>
      </c>
      <c r="E16" s="208" t="s">
        <v>1327</v>
      </c>
      <c r="F16" s="1577"/>
      <c r="G16" s="1577"/>
      <c r="H16" s="1577"/>
      <c r="I16" s="1577"/>
      <c r="J16" s="264" t="s">
        <v>1268</v>
      </c>
      <c r="K16" s="327"/>
      <c r="L16" s="327"/>
      <c r="M16" s="327"/>
      <c r="N16" s="275">
        <v>0.79500000000000004</v>
      </c>
      <c r="O16" s="1584">
        <v>7.8220000000000004E-4</v>
      </c>
      <c r="P16" s="1585"/>
      <c r="Q16" s="1592">
        <v>6.3897E-6</v>
      </c>
      <c r="R16" s="1593"/>
      <c r="S16" s="220">
        <v>56.820839999999997</v>
      </c>
      <c r="T16" s="221">
        <v>144115.48379999999</v>
      </c>
      <c r="U16" s="220">
        <v>2371.7727300000001</v>
      </c>
      <c r="V16" s="219">
        <v>0.29058163384757518</v>
      </c>
      <c r="W16" s="218">
        <v>-95.686521898517697</v>
      </c>
      <c r="X16" s="219">
        <v>77.973776298473055</v>
      </c>
    </row>
    <row r="17" spans="2:24" s="107" customFormat="1" x14ac:dyDescent="0.25">
      <c r="B17" s="1610"/>
      <c r="C17" s="1616"/>
      <c r="D17" s="208" t="s">
        <v>1328</v>
      </c>
      <c r="E17" s="208" t="s">
        <v>1329</v>
      </c>
      <c r="F17" s="1577"/>
      <c r="G17" s="1577"/>
      <c r="H17" s="1577"/>
      <c r="I17" s="1577"/>
      <c r="J17" s="264" t="s">
        <v>1270</v>
      </c>
      <c r="K17" s="327"/>
      <c r="L17" s="327"/>
      <c r="M17" s="327"/>
      <c r="N17" s="275">
        <v>1.07</v>
      </c>
      <c r="O17" s="1584">
        <v>9.5399999999999999E-4</v>
      </c>
      <c r="P17" s="1585"/>
      <c r="Q17" s="1592">
        <v>3.1947999999999999E-6</v>
      </c>
      <c r="R17" s="1593"/>
      <c r="S17" s="220">
        <v>-7.4483600000000001</v>
      </c>
      <c r="T17" s="231">
        <v>3958.81</v>
      </c>
      <c r="U17" s="230">
        <v>-698.26499999999999</v>
      </c>
      <c r="V17" s="231">
        <v>-1.18</v>
      </c>
      <c r="W17" s="231">
        <v>-360.96</v>
      </c>
      <c r="X17" s="231">
        <v>103.04</v>
      </c>
    </row>
    <row r="18" spans="2:24" s="107" customFormat="1" ht="15.75" thickBot="1" x14ac:dyDescent="0.3">
      <c r="B18" s="1611"/>
      <c r="C18" s="1617"/>
      <c r="D18" s="214" t="s">
        <v>1330</v>
      </c>
      <c r="E18" s="214" t="s">
        <v>1331</v>
      </c>
      <c r="F18" s="1581"/>
      <c r="G18" s="1581"/>
      <c r="H18" s="1581"/>
      <c r="I18" s="1581"/>
      <c r="J18" s="267" t="s">
        <v>1271</v>
      </c>
      <c r="K18" s="328"/>
      <c r="L18" s="328"/>
      <c r="M18" s="328"/>
      <c r="N18" s="276">
        <v>1.0900000000000001</v>
      </c>
      <c r="O18" s="1596">
        <v>7.9000000000000001E-4</v>
      </c>
      <c r="P18" s="1597"/>
      <c r="Q18" s="1594">
        <v>6.3897E-6</v>
      </c>
      <c r="R18" s="1595"/>
      <c r="S18" s="236">
        <v>39.711500000000001</v>
      </c>
      <c r="T18" s="239">
        <v>61854.6</v>
      </c>
      <c r="U18" s="238">
        <v>1309.43</v>
      </c>
      <c r="V18" s="238">
        <v>-1.32</v>
      </c>
      <c r="W18" s="238">
        <v>-440.49</v>
      </c>
      <c r="X18" s="238">
        <v>98.21</v>
      </c>
    </row>
    <row r="19" spans="2:24" ht="15.75" thickTop="1" x14ac:dyDescent="0.25">
      <c r="B19" s="1612" t="s">
        <v>1231</v>
      </c>
      <c r="C19" s="1579"/>
      <c r="D19" s="251" t="s">
        <v>1333</v>
      </c>
      <c r="E19" s="251" t="s">
        <v>1334</v>
      </c>
      <c r="F19" s="1579"/>
      <c r="G19" s="1579"/>
      <c r="H19" s="1579"/>
      <c r="I19" s="1579"/>
      <c r="J19" s="268" t="s">
        <v>1273</v>
      </c>
      <c r="K19" s="329"/>
      <c r="L19" s="329"/>
      <c r="M19" s="329"/>
      <c r="N19" s="277">
        <v>0.92</v>
      </c>
      <c r="O19" s="1642">
        <v>1.008E-3</v>
      </c>
      <c r="P19" s="1643"/>
      <c r="Q19" s="1590">
        <v>6.3897E-6</v>
      </c>
      <c r="R19" s="1591"/>
      <c r="S19" s="369">
        <v>41.095799999999997</v>
      </c>
      <c r="T19" s="254">
        <v>43860.2</v>
      </c>
      <c r="U19" s="369">
        <v>922.72230000000002</v>
      </c>
      <c r="V19" s="252">
        <v>-0.66</v>
      </c>
      <c r="W19" s="252">
        <v>-192.59</v>
      </c>
      <c r="X19" s="252">
        <v>93.96</v>
      </c>
    </row>
    <row r="20" spans="2:24" x14ac:dyDescent="0.25">
      <c r="B20" s="1612"/>
      <c r="C20" s="1578"/>
      <c r="D20" s="213" t="s">
        <v>1328</v>
      </c>
      <c r="E20" s="213" t="s">
        <v>1329</v>
      </c>
      <c r="F20" s="1578"/>
      <c r="G20" s="1578"/>
      <c r="H20" s="1578"/>
      <c r="I20" s="1578"/>
      <c r="J20" s="265" t="s">
        <v>1274</v>
      </c>
      <c r="K20" s="316"/>
      <c r="L20" s="316"/>
      <c r="M20" s="1328" t="s">
        <v>842</v>
      </c>
      <c r="N20" s="278">
        <v>0.87</v>
      </c>
      <c r="O20" s="1582">
        <v>6.3000000000000003E-4</v>
      </c>
      <c r="P20" s="1583"/>
      <c r="Q20" s="1598">
        <v>5.2959999999999998E-6</v>
      </c>
      <c r="R20" s="1599"/>
      <c r="S20" s="259">
        <v>19.27</v>
      </c>
      <c r="T20" s="370">
        <v>17194.900000000001</v>
      </c>
      <c r="U20" s="259">
        <v>734.43</v>
      </c>
      <c r="V20" s="259">
        <v>-0.62</v>
      </c>
      <c r="W20" s="371">
        <v>-227.15899999999999</v>
      </c>
      <c r="X20" s="259">
        <v>77.92</v>
      </c>
    </row>
    <row r="21" spans="2:24" x14ac:dyDescent="0.25">
      <c r="B21" s="1612"/>
      <c r="C21" s="1588" t="s">
        <v>1325</v>
      </c>
      <c r="D21" s="209" t="s">
        <v>1335</v>
      </c>
      <c r="E21" s="209" t="s">
        <v>1336</v>
      </c>
      <c r="F21" s="350"/>
      <c r="G21" s="350"/>
      <c r="H21" s="350"/>
      <c r="I21" s="350"/>
      <c r="J21" s="266" t="s">
        <v>1277</v>
      </c>
      <c r="K21" s="330"/>
      <c r="L21" s="330"/>
      <c r="M21" s="330"/>
      <c r="N21" s="275">
        <v>1.1299999999999999</v>
      </c>
      <c r="O21" s="1644">
        <v>3.4200000000000002E-4</v>
      </c>
      <c r="P21" s="1645"/>
      <c r="Q21" s="1602">
        <v>1.9999999999999999E-6</v>
      </c>
      <c r="R21" s="1603"/>
      <c r="S21" s="339"/>
      <c r="T21" s="372"/>
      <c r="U21" s="372"/>
      <c r="V21" s="231">
        <v>-2.35</v>
      </c>
      <c r="W21" s="231">
        <v>-747.98</v>
      </c>
      <c r="X21" s="231">
        <v>191.86</v>
      </c>
    </row>
    <row r="22" spans="2:24" x14ac:dyDescent="0.25">
      <c r="B22" s="1612"/>
      <c r="C22" s="1588"/>
      <c r="D22" s="208" t="s">
        <v>1335</v>
      </c>
      <c r="E22" s="208" t="s">
        <v>1336</v>
      </c>
      <c r="F22" s="350"/>
      <c r="G22" s="350"/>
      <c r="H22" s="350"/>
      <c r="I22" s="350"/>
      <c r="J22" s="264" t="s">
        <v>1279</v>
      </c>
      <c r="K22" s="327"/>
      <c r="L22" s="327"/>
      <c r="M22" s="327"/>
      <c r="N22" s="275">
        <v>1.02</v>
      </c>
      <c r="O22" s="1584">
        <v>3.4200000000000002E-4</v>
      </c>
      <c r="P22" s="1585"/>
      <c r="Q22" s="1592">
        <v>6.3897E-6</v>
      </c>
      <c r="R22" s="1593"/>
      <c r="S22" s="339"/>
      <c r="T22" s="372"/>
      <c r="U22" s="372"/>
      <c r="V22" s="232">
        <v>0.7</v>
      </c>
      <c r="W22" s="221">
        <v>-34.7913</v>
      </c>
      <c r="X22" s="221">
        <v>31.8413</v>
      </c>
    </row>
    <row r="23" spans="2:24" ht="15.75" thickBot="1" x14ac:dyDescent="0.3">
      <c r="B23" s="1613"/>
      <c r="C23" s="1589"/>
      <c r="D23" s="214" t="s">
        <v>1335</v>
      </c>
      <c r="E23" s="214" t="s">
        <v>1336</v>
      </c>
      <c r="F23" s="376"/>
      <c r="G23" s="376"/>
      <c r="H23" s="376"/>
      <c r="I23" s="376"/>
      <c r="J23" s="267" t="s">
        <v>1281</v>
      </c>
      <c r="K23" s="390"/>
      <c r="L23" s="390"/>
      <c r="M23" s="1330" t="s">
        <v>842</v>
      </c>
      <c r="N23" s="360">
        <v>1</v>
      </c>
      <c r="O23" s="1596">
        <v>1.8000000000000001E-4</v>
      </c>
      <c r="P23" s="1597"/>
      <c r="Q23" s="1594">
        <v>6.3897E-6</v>
      </c>
      <c r="R23" s="1595"/>
      <c r="S23" s="341"/>
      <c r="T23" s="373"/>
      <c r="U23" s="373"/>
      <c r="V23" s="238">
        <v>-1.41</v>
      </c>
      <c r="W23" s="238">
        <v>-186.05</v>
      </c>
      <c r="X23" s="238">
        <v>112.12</v>
      </c>
    </row>
    <row r="24" spans="2:24" ht="15.75" thickTop="1" x14ac:dyDescent="0.25">
      <c r="B24" s="1614" t="s">
        <v>1232</v>
      </c>
      <c r="C24" s="1579"/>
      <c r="D24" s="251" t="s">
        <v>1315</v>
      </c>
      <c r="E24" s="251" t="s">
        <v>1337</v>
      </c>
      <c r="F24" s="1579"/>
      <c r="G24" s="1579"/>
      <c r="H24" s="1579"/>
      <c r="I24" s="1579"/>
      <c r="J24" s="268" t="s">
        <v>1283</v>
      </c>
      <c r="K24" s="329"/>
      <c r="L24" s="329"/>
      <c r="M24" s="329"/>
      <c r="N24" s="277">
        <v>1.85</v>
      </c>
      <c r="O24" s="1642">
        <v>8.6399999999999997E-4</v>
      </c>
      <c r="P24" s="1643"/>
      <c r="Q24" s="1590">
        <v>6.3897E-6</v>
      </c>
      <c r="R24" s="1591"/>
      <c r="S24" s="252">
        <v>12.11</v>
      </c>
      <c r="T24" s="253">
        <v>3465.2379999999998</v>
      </c>
      <c r="U24" s="253">
        <v>215.42599999999999</v>
      </c>
      <c r="V24" s="252">
        <v>-1.04</v>
      </c>
      <c r="W24" s="254">
        <v>-214.8</v>
      </c>
      <c r="X24" s="252">
        <v>96.01</v>
      </c>
    </row>
    <row r="25" spans="2:24" x14ac:dyDescent="0.25">
      <c r="B25" s="1612"/>
      <c r="C25" s="1577"/>
      <c r="D25" s="1321" t="s">
        <v>1338</v>
      </c>
      <c r="E25" s="1327" t="s">
        <v>1339</v>
      </c>
      <c r="F25" s="1577"/>
      <c r="G25" s="1577"/>
      <c r="H25" s="1577"/>
      <c r="I25" s="1577"/>
      <c r="J25" s="264" t="s">
        <v>1285</v>
      </c>
      <c r="K25" s="315"/>
      <c r="L25" s="315"/>
      <c r="M25" s="1327" t="s">
        <v>842</v>
      </c>
      <c r="N25" s="275">
        <v>1.71</v>
      </c>
      <c r="O25" s="1584">
        <v>9.5399999999999999E-4</v>
      </c>
      <c r="P25" s="1585"/>
      <c r="Q25" s="1592">
        <v>6.3897E-6</v>
      </c>
      <c r="R25" s="1593"/>
      <c r="S25" s="230">
        <v>-776.05100000000004</v>
      </c>
      <c r="T25" s="230">
        <v>28931169.925999999</v>
      </c>
      <c r="U25" s="230">
        <v>-37263.127</v>
      </c>
      <c r="V25" s="231">
        <v>-0.54</v>
      </c>
      <c r="W25" s="230">
        <v>-135.44200000000001</v>
      </c>
      <c r="X25" s="230">
        <v>152.238</v>
      </c>
    </row>
    <row r="26" spans="2:24" x14ac:dyDescent="0.25">
      <c r="B26" s="1612"/>
      <c r="C26" s="1577"/>
      <c r="D26" s="1321" t="s">
        <v>1340</v>
      </c>
      <c r="E26" s="1327" t="s">
        <v>1341</v>
      </c>
      <c r="F26" s="1577"/>
      <c r="G26" s="1577"/>
      <c r="H26" s="1577"/>
      <c r="I26" s="1577"/>
      <c r="J26" s="264" t="s">
        <v>1287</v>
      </c>
      <c r="K26" s="315"/>
      <c r="L26" s="315"/>
      <c r="M26" s="1327" t="s">
        <v>842</v>
      </c>
      <c r="N26" s="275">
        <v>1.82</v>
      </c>
      <c r="O26" s="1584">
        <v>8.9999999999999998E-4</v>
      </c>
      <c r="P26" s="1585"/>
      <c r="Q26" s="1592">
        <v>6.3897E-6</v>
      </c>
      <c r="R26" s="1593"/>
      <c r="S26" s="230">
        <v>-10.602</v>
      </c>
      <c r="T26" s="230">
        <v>5023.7960000000003</v>
      </c>
      <c r="U26" s="230">
        <v>-535.59900000000005</v>
      </c>
      <c r="V26" s="230">
        <v>-1.0129999999999999</v>
      </c>
      <c r="W26" s="230">
        <v>-198.93299999999999</v>
      </c>
      <c r="X26" s="230">
        <v>117.098</v>
      </c>
    </row>
    <row r="27" spans="2:24" ht="15.75" thickBot="1" x14ac:dyDescent="0.3">
      <c r="B27" s="1613"/>
      <c r="C27" s="1581"/>
      <c r="D27" s="1322" t="s">
        <v>1326</v>
      </c>
      <c r="E27" s="1330" t="s">
        <v>1316</v>
      </c>
      <c r="F27" s="1581"/>
      <c r="G27" s="1581"/>
      <c r="H27" s="1581"/>
      <c r="I27" s="1581"/>
      <c r="J27" s="267" t="s">
        <v>1289</v>
      </c>
      <c r="K27" s="390"/>
      <c r="L27" s="390"/>
      <c r="M27" s="1330" t="s">
        <v>842</v>
      </c>
      <c r="N27" s="360">
        <v>1.9</v>
      </c>
      <c r="O27" s="1596">
        <v>7.9199999999999995E-4</v>
      </c>
      <c r="P27" s="1597"/>
      <c r="Q27" s="1594">
        <v>6.3897E-6</v>
      </c>
      <c r="R27" s="1595"/>
      <c r="S27" s="237">
        <v>-8.3109999999999999</v>
      </c>
      <c r="T27" s="237">
        <v>2271.0039999999999</v>
      </c>
      <c r="U27" s="237">
        <v>-407.91800000000001</v>
      </c>
      <c r="V27" s="237">
        <v>-1.8859999999999999</v>
      </c>
      <c r="W27" s="237">
        <v>-436.74700000000001</v>
      </c>
      <c r="X27" s="237">
        <v>94.204999999999998</v>
      </c>
    </row>
    <row r="28" spans="2:24" ht="16.350000000000001" customHeight="1" thickTop="1" x14ac:dyDescent="0.25">
      <c r="B28" s="1625" t="s">
        <v>1234</v>
      </c>
      <c r="C28" s="1620" t="s">
        <v>1325</v>
      </c>
      <c r="D28" s="1638"/>
      <c r="E28" s="1636"/>
      <c r="F28" s="240" t="s">
        <v>1320</v>
      </c>
      <c r="G28" s="1326" t="s">
        <v>1329</v>
      </c>
      <c r="H28" s="240" t="s">
        <v>1342</v>
      </c>
      <c r="I28" s="1607" t="s">
        <v>1343</v>
      </c>
      <c r="J28" s="268" t="s">
        <v>1251</v>
      </c>
      <c r="K28" s="389"/>
      <c r="L28" s="389"/>
      <c r="M28" s="389"/>
      <c r="N28" s="334"/>
      <c r="O28" s="241">
        <v>9.5399999999999999E-4</v>
      </c>
      <c r="P28" s="342"/>
      <c r="Q28" s="242">
        <v>3.1947999999999999E-6</v>
      </c>
      <c r="R28" s="347"/>
      <c r="S28" s="329"/>
      <c r="T28" s="329"/>
      <c r="U28" s="329"/>
      <c r="V28" s="329"/>
      <c r="W28" s="329"/>
      <c r="X28" s="329"/>
    </row>
    <row r="29" spans="2:24" ht="18" x14ac:dyDescent="0.25">
      <c r="B29" s="1626"/>
      <c r="C29" s="1621"/>
      <c r="D29" s="1634"/>
      <c r="E29" s="1631"/>
      <c r="F29" s="1321" t="s">
        <v>1333</v>
      </c>
      <c r="G29" s="1327" t="s">
        <v>1331</v>
      </c>
      <c r="H29" s="1321" t="s">
        <v>1344</v>
      </c>
      <c r="I29" s="1608"/>
      <c r="J29" s="264" t="s">
        <v>1253</v>
      </c>
      <c r="K29" s="315"/>
      <c r="L29" s="315"/>
      <c r="M29" s="315"/>
      <c r="N29" s="335"/>
      <c r="O29" s="255">
        <v>7.9000000000000001E-4</v>
      </c>
      <c r="P29" s="340"/>
      <c r="Q29" s="256">
        <v>6.3897E-6</v>
      </c>
      <c r="R29" s="345"/>
      <c r="S29" s="327"/>
      <c r="T29" s="327"/>
      <c r="U29" s="327"/>
      <c r="V29" s="327"/>
      <c r="W29" s="327"/>
      <c r="X29" s="327"/>
    </row>
    <row r="30" spans="2:24" ht="18" x14ac:dyDescent="0.25">
      <c r="B30" s="1626"/>
      <c r="C30" s="1622"/>
      <c r="D30" s="1639"/>
      <c r="E30" s="1637"/>
      <c r="F30" s="269" t="s">
        <v>1345</v>
      </c>
      <c r="G30" s="1328" t="s">
        <v>1346</v>
      </c>
      <c r="H30" s="269" t="s">
        <v>1347</v>
      </c>
      <c r="I30" s="1608"/>
      <c r="J30" s="265" t="s">
        <v>1291</v>
      </c>
      <c r="K30" s="316"/>
      <c r="L30" s="316"/>
      <c r="M30" s="316"/>
      <c r="N30" s="336"/>
      <c r="O30" s="282">
        <v>8.0000000000000004E-4</v>
      </c>
      <c r="P30" s="343"/>
      <c r="Q30" s="281">
        <v>6.3897E-6</v>
      </c>
      <c r="R30" s="348"/>
      <c r="S30" s="331"/>
      <c r="T30" s="331"/>
      <c r="U30" s="331"/>
      <c r="V30" s="331"/>
      <c r="W30" s="331"/>
      <c r="X30" s="331"/>
    </row>
    <row r="31" spans="2:24" ht="18" x14ac:dyDescent="0.25">
      <c r="B31" s="1626"/>
      <c r="C31" s="1623" t="s">
        <v>1332</v>
      </c>
      <c r="D31" s="1633"/>
      <c r="E31" s="1630"/>
      <c r="F31" s="211" t="s">
        <v>1320</v>
      </c>
      <c r="G31" s="1329" t="s">
        <v>1329</v>
      </c>
      <c r="H31" s="211" t="s">
        <v>1342</v>
      </c>
      <c r="I31" s="1608"/>
      <c r="J31" s="266" t="s">
        <v>1270</v>
      </c>
      <c r="K31" s="381"/>
      <c r="L31" s="381"/>
      <c r="M31" s="381"/>
      <c r="N31" s="337"/>
      <c r="O31" s="219">
        <v>9.5399999999999999E-4</v>
      </c>
      <c r="P31" s="339"/>
      <c r="Q31" s="215">
        <v>3.1947999999999999E-6</v>
      </c>
      <c r="R31" s="344"/>
      <c r="S31" s="220">
        <v>-7.4483600000000001</v>
      </c>
      <c r="T31" s="231">
        <v>3958.81</v>
      </c>
      <c r="U31" s="230">
        <v>-698.26499999999999</v>
      </c>
      <c r="V31" s="330"/>
      <c r="W31" s="330"/>
      <c r="X31" s="330"/>
    </row>
    <row r="32" spans="2:24" ht="18" x14ac:dyDescent="0.25">
      <c r="B32" s="1626"/>
      <c r="C32" s="1621"/>
      <c r="D32" s="1634"/>
      <c r="E32" s="1631"/>
      <c r="F32" s="1321" t="s">
        <v>1333</v>
      </c>
      <c r="G32" s="1327" t="s">
        <v>1331</v>
      </c>
      <c r="H32" s="1321" t="s">
        <v>1344</v>
      </c>
      <c r="I32" s="1608"/>
      <c r="J32" s="264" t="s">
        <v>1271</v>
      </c>
      <c r="K32" s="315"/>
      <c r="L32" s="315"/>
      <c r="M32" s="315"/>
      <c r="N32" s="335"/>
      <c r="O32" s="255">
        <v>7.9000000000000001E-4</v>
      </c>
      <c r="P32" s="340"/>
      <c r="Q32" s="256">
        <v>6.3897E-6</v>
      </c>
      <c r="R32" s="345"/>
      <c r="S32" s="280">
        <v>39.711500000000001</v>
      </c>
      <c r="T32" s="279">
        <v>61854.6</v>
      </c>
      <c r="U32" s="257">
        <v>1309.43</v>
      </c>
      <c r="V32" s="327"/>
      <c r="W32" s="327"/>
      <c r="X32" s="327"/>
    </row>
    <row r="33" spans="2:24" ht="18.75" thickBot="1" x14ac:dyDescent="0.3">
      <c r="B33" s="1626"/>
      <c r="C33" s="1624"/>
      <c r="D33" s="1635"/>
      <c r="E33" s="1632"/>
      <c r="F33" s="1322" t="s">
        <v>1345</v>
      </c>
      <c r="G33" s="1330" t="s">
        <v>1346</v>
      </c>
      <c r="H33" s="1322" t="s">
        <v>1347</v>
      </c>
      <c r="I33" s="1609"/>
      <c r="J33" s="267" t="s">
        <v>1292</v>
      </c>
      <c r="K33" s="390"/>
      <c r="L33" s="390"/>
      <c r="M33" s="390"/>
      <c r="N33" s="333"/>
      <c r="O33" s="227">
        <v>8.0000000000000004E-4</v>
      </c>
      <c r="P33" s="341"/>
      <c r="Q33" s="228">
        <v>6.3897E-6</v>
      </c>
      <c r="R33" s="346"/>
      <c r="S33" s="238">
        <v>20.12</v>
      </c>
      <c r="T33" s="238">
        <v>17816.23</v>
      </c>
      <c r="U33" s="238">
        <v>623.44000000000005</v>
      </c>
      <c r="V33" s="328"/>
      <c r="W33" s="328"/>
      <c r="X33" s="328"/>
    </row>
    <row r="34" spans="2:24" ht="15.75" thickTop="1" x14ac:dyDescent="0.25">
      <c r="B34" s="1627"/>
      <c r="C34" s="332"/>
      <c r="D34" s="332"/>
      <c r="E34" s="332"/>
      <c r="F34" s="332"/>
      <c r="G34" s="332"/>
      <c r="H34" s="332"/>
      <c r="I34" s="332"/>
      <c r="J34" s="377"/>
      <c r="K34" s="245" t="s">
        <v>1248</v>
      </c>
      <c r="L34" s="1335" t="s">
        <v>805</v>
      </c>
      <c r="M34" s="1319"/>
      <c r="N34" s="278">
        <v>0.93</v>
      </c>
      <c r="O34" s="1319"/>
      <c r="P34" s="223">
        <v>1.08E-3</v>
      </c>
      <c r="Q34" s="1319"/>
      <c r="R34" s="224">
        <v>6.3897E-6</v>
      </c>
      <c r="S34" s="1319"/>
      <c r="T34" s="1319"/>
      <c r="U34" s="1319"/>
      <c r="V34" s="1335">
        <v>-0.01</v>
      </c>
      <c r="W34" s="1335">
        <v>-145.91</v>
      </c>
      <c r="X34" s="1335">
        <v>122.99</v>
      </c>
    </row>
    <row r="35" spans="2:24" ht="15.75" thickBot="1" x14ac:dyDescent="0.3">
      <c r="B35" s="1628"/>
      <c r="C35" s="374" t="s">
        <v>1348</v>
      </c>
      <c r="D35" s="1333"/>
      <c r="E35" s="1333"/>
      <c r="F35" s="1333"/>
      <c r="G35" s="1333"/>
      <c r="H35" s="1333"/>
      <c r="I35" s="1333"/>
      <c r="J35" s="375"/>
      <c r="K35" s="190" t="s">
        <v>1246</v>
      </c>
      <c r="L35" s="388"/>
      <c r="M35" s="388"/>
      <c r="N35" s="271">
        <v>0.85</v>
      </c>
      <c r="O35" s="338"/>
      <c r="P35" s="198">
        <v>1.199E-3</v>
      </c>
      <c r="Q35" s="338"/>
      <c r="R35" s="250">
        <v>7.9871000000000002E-6</v>
      </c>
      <c r="S35" s="338"/>
      <c r="T35" s="338"/>
      <c r="U35" s="338"/>
      <c r="V35" s="198">
        <v>-0.54</v>
      </c>
      <c r="W35" s="198">
        <v>-121.28</v>
      </c>
      <c r="X35" s="198">
        <v>155.00700000000001</v>
      </c>
    </row>
    <row r="36" spans="2:24" ht="15.75" thickTop="1" x14ac:dyDescent="0.25"/>
    <row r="37" spans="2:24" x14ac:dyDescent="0.25">
      <c r="B37" s="1629" t="s">
        <v>1349</v>
      </c>
      <c r="C37" s="1629"/>
      <c r="D37" s="1629"/>
      <c r="E37" s="1629"/>
      <c r="F37" s="1629"/>
      <c r="G37" s="1629"/>
      <c r="H37" s="1629"/>
      <c r="I37" s="1629"/>
      <c r="J37" s="1629"/>
      <c r="K37" s="1629"/>
      <c r="L37" s="1629"/>
      <c r="M37" s="1629"/>
    </row>
    <row r="38" spans="2:24" ht="6" customHeight="1" x14ac:dyDescent="0.25">
      <c r="B38" s="326"/>
      <c r="C38" s="326"/>
      <c r="D38" s="326"/>
      <c r="E38" s="326"/>
      <c r="F38" s="326"/>
      <c r="G38" s="326"/>
      <c r="H38" s="326"/>
      <c r="I38" s="326"/>
      <c r="J38" s="326"/>
      <c r="K38" s="326"/>
      <c r="L38" s="326"/>
      <c r="M38" s="326"/>
      <c r="N38" s="326"/>
      <c r="O38" s="326"/>
      <c r="P38" s="326"/>
    </row>
    <row r="39" spans="2:24" ht="30" x14ac:dyDescent="0.25">
      <c r="B39" s="1342" t="s">
        <v>1350</v>
      </c>
      <c r="C39" s="1341" t="s">
        <v>1351</v>
      </c>
      <c r="D39" s="1341" t="s">
        <v>1352</v>
      </c>
      <c r="E39" s="1341" t="s">
        <v>1353</v>
      </c>
      <c r="F39" s="1341" t="s">
        <v>1354</v>
      </c>
    </row>
    <row r="40" spans="2:24" x14ac:dyDescent="0.25">
      <c r="B40" s="1604" t="s">
        <v>1355</v>
      </c>
      <c r="C40" s="361">
        <v>-30</v>
      </c>
      <c r="D40" s="361">
        <v>-30</v>
      </c>
      <c r="E40" s="361">
        <f>SLOPE(D40:D41,C40:C41)</f>
        <v>-0.15</v>
      </c>
      <c r="F40" s="361">
        <f>INTERCEPT(D40:D41,C40:C41)</f>
        <v>-34.5</v>
      </c>
    </row>
    <row r="41" spans="2:24" x14ac:dyDescent="0.25">
      <c r="B41" s="1605"/>
      <c r="C41" s="361">
        <v>315</v>
      </c>
      <c r="D41" s="361">
        <v>-81.75</v>
      </c>
      <c r="E41" s="361"/>
      <c r="F41" s="361"/>
    </row>
    <row r="42" spans="2:24" x14ac:dyDescent="0.25">
      <c r="B42" s="1605"/>
      <c r="C42" s="361">
        <v>315</v>
      </c>
      <c r="D42" s="361">
        <v>64.8</v>
      </c>
      <c r="E42" s="361">
        <f>SLOPE(D42:D43,C42:C43)</f>
        <v>-8.7826086956521734E-2</v>
      </c>
      <c r="F42" s="361">
        <f>INTERCEPT(D42:D43,C42:C43)</f>
        <v>92.46521739130435</v>
      </c>
    </row>
    <row r="43" spans="2:24" x14ac:dyDescent="0.25">
      <c r="B43" s="1605"/>
      <c r="C43" s="361">
        <v>85</v>
      </c>
      <c r="D43" s="361">
        <v>85</v>
      </c>
      <c r="E43" s="361"/>
      <c r="F43" s="361"/>
    </row>
    <row r="44" spans="2:24" x14ac:dyDescent="0.25">
      <c r="B44" s="1605"/>
      <c r="C44" s="361">
        <v>-30</v>
      </c>
      <c r="D44" s="361">
        <v>85</v>
      </c>
      <c r="E44" s="361"/>
      <c r="F44" s="361"/>
    </row>
    <row r="45" spans="2:24" x14ac:dyDescent="0.25">
      <c r="B45" s="1605"/>
      <c r="C45" s="361">
        <v>-30</v>
      </c>
      <c r="D45" s="361">
        <v>-30</v>
      </c>
      <c r="E45" s="361"/>
      <c r="F45" s="361"/>
    </row>
    <row r="46" spans="2:24" ht="14.45" customHeight="1" x14ac:dyDescent="0.25">
      <c r="B46" s="1604" t="s">
        <v>1356</v>
      </c>
      <c r="C46" s="361">
        <v>-10</v>
      </c>
      <c r="D46" s="361">
        <v>-10</v>
      </c>
      <c r="E46" s="361">
        <f>SLOPE(D46:D47,C46:C47)</f>
        <v>-0.15</v>
      </c>
      <c r="F46" s="361">
        <f>INTERCEPT(D46:D47,C46:C47)</f>
        <v>-11.5</v>
      </c>
    </row>
    <row r="47" spans="2:24" x14ac:dyDescent="0.25">
      <c r="B47" s="1605"/>
      <c r="C47" s="361">
        <v>370</v>
      </c>
      <c r="D47" s="361">
        <v>-67</v>
      </c>
      <c r="E47" s="361"/>
      <c r="F47" s="361"/>
    </row>
    <row r="48" spans="2:24" x14ac:dyDescent="0.25">
      <c r="B48" s="1605"/>
      <c r="C48" s="361">
        <v>370</v>
      </c>
      <c r="D48" s="361">
        <v>60</v>
      </c>
      <c r="E48" s="361">
        <f>SLOPE(D48:D49,C48:C49)</f>
        <v>-8.771929824561403E-2</v>
      </c>
      <c r="F48" s="361">
        <f>INTERCEPT(D48:D49,C48:C49)</f>
        <v>92.456140350877192</v>
      </c>
    </row>
    <row r="49" spans="2:6" x14ac:dyDescent="0.25">
      <c r="B49" s="1605"/>
      <c r="C49" s="361">
        <v>85</v>
      </c>
      <c r="D49" s="361">
        <v>85</v>
      </c>
      <c r="E49" s="361"/>
      <c r="F49" s="361"/>
    </row>
    <row r="50" spans="2:6" x14ac:dyDescent="0.25">
      <c r="B50" s="1605"/>
      <c r="C50" s="361">
        <v>-10</v>
      </c>
      <c r="D50" s="361">
        <v>85</v>
      </c>
      <c r="E50" s="361"/>
      <c r="F50" s="361"/>
    </row>
    <row r="51" spans="2:6" x14ac:dyDescent="0.25">
      <c r="B51" s="1605"/>
      <c r="C51" s="361">
        <v>-10</v>
      </c>
      <c r="D51" s="361">
        <v>-10</v>
      </c>
      <c r="E51" s="361"/>
      <c r="F51" s="361"/>
    </row>
    <row r="52" spans="2:6" ht="14.45" customHeight="1" x14ac:dyDescent="0.25">
      <c r="B52" s="1604" t="s">
        <v>1357</v>
      </c>
      <c r="C52" s="361">
        <v>10</v>
      </c>
      <c r="D52" s="361">
        <v>10</v>
      </c>
      <c r="E52" s="361">
        <f>SLOPE(D52:D53,C52:C53)</f>
        <v>-0.15</v>
      </c>
      <c r="F52" s="361">
        <f>INTERCEPT(D52:D53,C52:C53)</f>
        <v>11.5</v>
      </c>
    </row>
    <row r="53" spans="2:6" x14ac:dyDescent="0.25">
      <c r="B53" s="1605"/>
      <c r="C53" s="361">
        <v>410</v>
      </c>
      <c r="D53" s="367">
        <v>-50</v>
      </c>
      <c r="E53" s="367"/>
      <c r="F53" s="367"/>
    </row>
    <row r="54" spans="2:6" x14ac:dyDescent="0.25">
      <c r="B54" s="1605"/>
      <c r="C54" s="361">
        <v>410</v>
      </c>
      <c r="D54" s="361">
        <v>56.5</v>
      </c>
      <c r="E54" s="361">
        <f>SLOPE(D54:D55,C54:C55)</f>
        <v>-8.7692307692307694E-2</v>
      </c>
      <c r="F54" s="361">
        <f>INTERCEPT(D54:D55,C54:C55)</f>
        <v>92.453846153846158</v>
      </c>
    </row>
    <row r="55" spans="2:6" x14ac:dyDescent="0.25">
      <c r="B55" s="1605"/>
      <c r="C55" s="361">
        <v>85</v>
      </c>
      <c r="D55" s="361">
        <v>85</v>
      </c>
      <c r="E55" s="361"/>
      <c r="F55" s="361"/>
    </row>
    <row r="56" spans="2:6" x14ac:dyDescent="0.25">
      <c r="B56" s="1605"/>
      <c r="C56" s="361">
        <v>10</v>
      </c>
      <c r="D56" s="361">
        <v>85</v>
      </c>
      <c r="E56" s="361"/>
      <c r="F56" s="361"/>
    </row>
    <row r="57" spans="2:6" x14ac:dyDescent="0.25">
      <c r="B57" s="1605"/>
      <c r="C57" s="361">
        <v>10</v>
      </c>
      <c r="D57" s="361">
        <v>10</v>
      </c>
      <c r="E57" s="361"/>
      <c r="F57" s="361"/>
    </row>
  </sheetData>
  <mergeCells count="91">
    <mergeCell ref="N2:X2"/>
    <mergeCell ref="B40:B45"/>
    <mergeCell ref="B46:B51"/>
    <mergeCell ref="O24:P24"/>
    <mergeCell ref="O23:P23"/>
    <mergeCell ref="O22:P22"/>
    <mergeCell ref="O21:P21"/>
    <mergeCell ref="O19:P19"/>
    <mergeCell ref="O18:P18"/>
    <mergeCell ref="O17:P17"/>
    <mergeCell ref="O16:P16"/>
    <mergeCell ref="O15:P15"/>
    <mergeCell ref="O14:P14"/>
    <mergeCell ref="Q4:R4"/>
    <mergeCell ref="Q5:R5"/>
    <mergeCell ref="Q6:R6"/>
    <mergeCell ref="B52:B57"/>
    <mergeCell ref="B2:M2"/>
    <mergeCell ref="I28:I33"/>
    <mergeCell ref="B4:B18"/>
    <mergeCell ref="B19:B23"/>
    <mergeCell ref="B24:B27"/>
    <mergeCell ref="C15:C18"/>
    <mergeCell ref="C11:C14"/>
    <mergeCell ref="C28:C30"/>
    <mergeCell ref="C31:C33"/>
    <mergeCell ref="B28:B35"/>
    <mergeCell ref="B37:M37"/>
    <mergeCell ref="E31:E33"/>
    <mergeCell ref="D31:D33"/>
    <mergeCell ref="E28:E30"/>
    <mergeCell ref="D28:D30"/>
    <mergeCell ref="Q7:R7"/>
    <mergeCell ref="Q8:R8"/>
    <mergeCell ref="Q9:R9"/>
    <mergeCell ref="Q10:R10"/>
    <mergeCell ref="Q11:R11"/>
    <mergeCell ref="Q12:R12"/>
    <mergeCell ref="Q13:R13"/>
    <mergeCell ref="Q19:R19"/>
    <mergeCell ref="Q21:R21"/>
    <mergeCell ref="Q22:R22"/>
    <mergeCell ref="Q23:R23"/>
    <mergeCell ref="Q14:R14"/>
    <mergeCell ref="Q15:R15"/>
    <mergeCell ref="Q16:R16"/>
    <mergeCell ref="Q17:R17"/>
    <mergeCell ref="Q18:R18"/>
    <mergeCell ref="Q20:R20"/>
    <mergeCell ref="I24:I27"/>
    <mergeCell ref="F24:F27"/>
    <mergeCell ref="Q24:R24"/>
    <mergeCell ref="Q25:R25"/>
    <mergeCell ref="Q26:R26"/>
    <mergeCell ref="Q27:R27"/>
    <mergeCell ref="O27:P27"/>
    <mergeCell ref="O26:P26"/>
    <mergeCell ref="O25:P25"/>
    <mergeCell ref="C21:C23"/>
    <mergeCell ref="C24:C27"/>
    <mergeCell ref="C19:C20"/>
    <mergeCell ref="G24:G27"/>
    <mergeCell ref="H24:H27"/>
    <mergeCell ref="F4:F10"/>
    <mergeCell ref="O20:P20"/>
    <mergeCell ref="O8:P8"/>
    <mergeCell ref="O7:P7"/>
    <mergeCell ref="O6:P6"/>
    <mergeCell ref="O13:P13"/>
    <mergeCell ref="O12:P12"/>
    <mergeCell ref="O11:P11"/>
    <mergeCell ref="O10:P10"/>
    <mergeCell ref="O9:P9"/>
    <mergeCell ref="O5:P5"/>
    <mergeCell ref="O4:P4"/>
    <mergeCell ref="C4:C10"/>
    <mergeCell ref="F19:F20"/>
    <mergeCell ref="G19:G20"/>
    <mergeCell ref="H19:H20"/>
    <mergeCell ref="I19:I20"/>
    <mergeCell ref="F15:F18"/>
    <mergeCell ref="G15:G18"/>
    <mergeCell ref="H15:H18"/>
    <mergeCell ref="I15:I18"/>
    <mergeCell ref="I11:I14"/>
    <mergeCell ref="H11:H14"/>
    <mergeCell ref="G11:G14"/>
    <mergeCell ref="F11:F14"/>
    <mergeCell ref="I4:I10"/>
    <mergeCell ref="H4:H10"/>
    <mergeCell ref="G4:G10"/>
  </mergeCells>
  <pageMargins left="0.7" right="0.7" top="0.75" bottom="0.75" header="0.3" footer="0.3"/>
  <pageSetup orientation="portrait"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T68"/>
  <sheetViews>
    <sheetView zoomScaleNormal="100" workbookViewId="0">
      <selection activeCell="Q9" sqref="Q9"/>
    </sheetView>
  </sheetViews>
  <sheetFormatPr defaultColWidth="9.140625" defaultRowHeight="15" x14ac:dyDescent="0.25"/>
  <cols>
    <col min="1" max="1" width="2.42578125" style="108" customWidth="1"/>
    <col min="2" max="2" width="58.140625" style="108" bestFit="1" customWidth="1"/>
    <col min="3" max="13" width="3.5703125" style="108" bestFit="1" customWidth="1"/>
    <col min="14" max="14" width="3.5703125" style="108" customWidth="1"/>
    <col min="15" max="15" width="3.5703125" style="108" bestFit="1" customWidth="1"/>
    <col min="16" max="16" width="9.140625" style="108"/>
    <col min="17" max="17" width="58.5703125" style="108" bestFit="1" customWidth="1"/>
    <col min="18" max="16384" width="9.140625" style="108"/>
  </cols>
  <sheetData>
    <row r="2" spans="2:15" x14ac:dyDescent="0.25">
      <c r="C2" s="1646" t="s">
        <v>501</v>
      </c>
      <c r="D2" s="1646"/>
      <c r="E2" s="1646"/>
      <c r="F2" s="1646"/>
      <c r="G2" s="1646"/>
      <c r="H2" s="1646"/>
      <c r="I2" s="1646"/>
      <c r="J2" s="1646"/>
      <c r="K2" s="1646"/>
      <c r="L2" s="1646"/>
      <c r="M2" s="1646"/>
      <c r="N2" s="1646"/>
      <c r="O2" s="1646"/>
    </row>
    <row r="3" spans="2:15" s="107" customFormat="1" ht="147.75" x14ac:dyDescent="0.25">
      <c r="B3" s="513" t="s">
        <v>1358</v>
      </c>
      <c r="C3" s="514" t="s">
        <v>1359</v>
      </c>
      <c r="D3" s="514" t="s">
        <v>854</v>
      </c>
      <c r="E3" s="514" t="s">
        <v>852</v>
      </c>
      <c r="F3" s="514" t="s">
        <v>855</v>
      </c>
      <c r="G3" s="514" t="s">
        <v>856</v>
      </c>
      <c r="H3" s="514" t="s">
        <v>857</v>
      </c>
      <c r="I3" s="514" t="s">
        <v>1360</v>
      </c>
      <c r="J3" s="514" t="s">
        <v>1361</v>
      </c>
      <c r="K3" s="514" t="s">
        <v>859</v>
      </c>
      <c r="L3" s="514" t="s">
        <v>1362</v>
      </c>
      <c r="M3" s="514" t="s">
        <v>861</v>
      </c>
      <c r="N3" s="514" t="s">
        <v>1231</v>
      </c>
      <c r="O3" s="514" t="s">
        <v>1363</v>
      </c>
    </row>
    <row r="4" spans="2:15" s="107" customFormat="1" x14ac:dyDescent="0.25">
      <c r="B4" s="511" t="s">
        <v>1364</v>
      </c>
      <c r="C4" s="515"/>
      <c r="D4" s="508"/>
      <c r="E4" s="508"/>
      <c r="F4" s="508"/>
      <c r="G4" s="508"/>
      <c r="H4" s="508"/>
      <c r="I4" s="509" t="s">
        <v>1173</v>
      </c>
      <c r="J4" s="509" t="s">
        <v>1173</v>
      </c>
      <c r="K4" s="509" t="s">
        <v>1173</v>
      </c>
      <c r="L4" s="509" t="s">
        <v>1173</v>
      </c>
      <c r="M4" s="509" t="s">
        <v>1173</v>
      </c>
      <c r="N4" s="509" t="s">
        <v>1173</v>
      </c>
      <c r="O4" s="509" t="s">
        <v>1173</v>
      </c>
    </row>
    <row r="5" spans="2:15" s="107" customFormat="1" x14ac:dyDescent="0.25">
      <c r="B5" s="511" t="s">
        <v>1365</v>
      </c>
      <c r="C5" s="508"/>
      <c r="D5" s="508"/>
      <c r="E5" s="508"/>
      <c r="F5" s="508"/>
      <c r="G5" s="508"/>
      <c r="H5" s="508"/>
      <c r="I5" s="509" t="s">
        <v>1173</v>
      </c>
      <c r="J5" s="509" t="s">
        <v>1173</v>
      </c>
      <c r="K5" s="509" t="s">
        <v>1173</v>
      </c>
      <c r="L5" s="509" t="s">
        <v>1173</v>
      </c>
      <c r="M5" s="509" t="s">
        <v>1173</v>
      </c>
      <c r="N5" s="509" t="s">
        <v>1173</v>
      </c>
      <c r="O5" s="509" t="s">
        <v>1173</v>
      </c>
    </row>
    <row r="6" spans="2:15" s="107" customFormat="1" x14ac:dyDescent="0.25">
      <c r="B6" s="511" t="s">
        <v>1366</v>
      </c>
      <c r="C6" s="508"/>
      <c r="D6" s="508"/>
      <c r="E6" s="508"/>
      <c r="F6" s="508"/>
      <c r="G6" s="508"/>
      <c r="H6" s="508"/>
      <c r="I6" s="509" t="s">
        <v>1173</v>
      </c>
      <c r="J6" s="509" t="s">
        <v>1173</v>
      </c>
      <c r="K6" s="509" t="s">
        <v>1173</v>
      </c>
      <c r="L6" s="509" t="s">
        <v>1173</v>
      </c>
      <c r="M6" s="509" t="s">
        <v>1173</v>
      </c>
      <c r="N6" s="509" t="s">
        <v>1173</v>
      </c>
      <c r="O6" s="509" t="s">
        <v>1173</v>
      </c>
    </row>
    <row r="7" spans="2:15" s="107" customFormat="1" x14ac:dyDescent="0.25">
      <c r="B7" s="511" t="s">
        <v>1367</v>
      </c>
      <c r="C7" s="509" t="s">
        <v>1173</v>
      </c>
      <c r="D7" s="508"/>
      <c r="E7" s="509" t="s">
        <v>1173</v>
      </c>
      <c r="F7" s="508"/>
      <c r="G7" s="509" t="s">
        <v>1173</v>
      </c>
      <c r="H7" s="509" t="s">
        <v>1173</v>
      </c>
      <c r="I7" s="509" t="s">
        <v>1173</v>
      </c>
      <c r="J7" s="509" t="s">
        <v>1173</v>
      </c>
      <c r="K7" s="509" t="s">
        <v>1173</v>
      </c>
      <c r="L7" s="509" t="s">
        <v>1173</v>
      </c>
      <c r="M7" s="509" t="s">
        <v>1173</v>
      </c>
      <c r="N7" s="509" t="s">
        <v>1173</v>
      </c>
      <c r="O7" s="509" t="s">
        <v>1173</v>
      </c>
    </row>
    <row r="8" spans="2:15" s="107" customFormat="1" x14ac:dyDescent="0.25">
      <c r="B8" s="511" t="s">
        <v>1368</v>
      </c>
      <c r="C8" s="509" t="s">
        <v>1173</v>
      </c>
      <c r="D8" s="508"/>
      <c r="E8" s="509" t="s">
        <v>1173</v>
      </c>
      <c r="F8" s="508"/>
      <c r="G8" s="509" t="s">
        <v>1173</v>
      </c>
      <c r="H8" s="509" t="s">
        <v>1173</v>
      </c>
      <c r="I8" s="509" t="s">
        <v>1173</v>
      </c>
      <c r="J8" s="509" t="s">
        <v>1173</v>
      </c>
      <c r="K8" s="509" t="s">
        <v>1173</v>
      </c>
      <c r="L8" s="509" t="s">
        <v>1173</v>
      </c>
      <c r="M8" s="509" t="s">
        <v>1173</v>
      </c>
      <c r="N8" s="509" t="s">
        <v>1173</v>
      </c>
      <c r="O8" s="509" t="s">
        <v>1173</v>
      </c>
    </row>
    <row r="9" spans="2:15" s="107" customFormat="1" x14ac:dyDescent="0.25">
      <c r="B9" s="511" t="s">
        <v>1369</v>
      </c>
      <c r="C9" s="509" t="s">
        <v>1173</v>
      </c>
      <c r="D9" s="509" t="s">
        <v>1173</v>
      </c>
      <c r="E9" s="509" t="s">
        <v>1173</v>
      </c>
      <c r="F9" s="509" t="s">
        <v>1173</v>
      </c>
      <c r="G9" s="509" t="s">
        <v>1173</v>
      </c>
      <c r="H9" s="509" t="s">
        <v>1173</v>
      </c>
      <c r="I9" s="508"/>
      <c r="J9" s="509" t="s">
        <v>1173</v>
      </c>
      <c r="K9" s="509" t="s">
        <v>1173</v>
      </c>
      <c r="L9" s="509" t="s">
        <v>1173</v>
      </c>
      <c r="M9" s="509" t="s">
        <v>1173</v>
      </c>
      <c r="N9" s="509" t="s">
        <v>1173</v>
      </c>
      <c r="O9" s="509" t="s">
        <v>1173</v>
      </c>
    </row>
    <row r="10" spans="2:15" s="107" customFormat="1" x14ac:dyDescent="0.25">
      <c r="B10" s="511" t="s">
        <v>1370</v>
      </c>
      <c r="C10" s="508"/>
      <c r="D10" s="509" t="s">
        <v>1173</v>
      </c>
      <c r="E10" s="508"/>
      <c r="F10" s="509" t="s">
        <v>1173</v>
      </c>
      <c r="G10" s="509" t="s">
        <v>1173</v>
      </c>
      <c r="H10" s="509" t="s">
        <v>1173</v>
      </c>
      <c r="I10" s="509" t="s">
        <v>1173</v>
      </c>
      <c r="J10" s="509" t="s">
        <v>1173</v>
      </c>
      <c r="K10" s="509" t="s">
        <v>1173</v>
      </c>
      <c r="L10" s="509" t="s">
        <v>1173</v>
      </c>
      <c r="M10" s="509" t="s">
        <v>1173</v>
      </c>
      <c r="N10" s="509" t="s">
        <v>1173</v>
      </c>
      <c r="O10" s="509" t="s">
        <v>1173</v>
      </c>
    </row>
    <row r="11" spans="2:15" s="107" customFormat="1" x14ac:dyDescent="0.25">
      <c r="B11" s="511" t="s">
        <v>1371</v>
      </c>
      <c r="C11" s="509" t="s">
        <v>1173</v>
      </c>
      <c r="D11" s="509" t="s">
        <v>1173</v>
      </c>
      <c r="E11" s="509" t="s">
        <v>1173</v>
      </c>
      <c r="F11" s="509" t="s">
        <v>1173</v>
      </c>
      <c r="G11" s="509" t="s">
        <v>1173</v>
      </c>
      <c r="H11" s="509" t="s">
        <v>1173</v>
      </c>
      <c r="I11" s="509" t="s">
        <v>1173</v>
      </c>
      <c r="J11" s="508"/>
      <c r="K11" s="508"/>
      <c r="L11" s="508"/>
      <c r="M11" s="508"/>
      <c r="N11" s="509" t="s">
        <v>1173</v>
      </c>
      <c r="O11" s="509" t="s">
        <v>1173</v>
      </c>
    </row>
    <row r="12" spans="2:15" s="107" customFormat="1" x14ac:dyDescent="0.25">
      <c r="B12" s="511" t="s">
        <v>1372</v>
      </c>
      <c r="C12" s="509" t="s">
        <v>1173</v>
      </c>
      <c r="D12" s="509" t="s">
        <v>1173</v>
      </c>
      <c r="E12" s="509" t="s">
        <v>1173</v>
      </c>
      <c r="F12" s="509" t="s">
        <v>1173</v>
      </c>
      <c r="G12" s="509" t="s">
        <v>1173</v>
      </c>
      <c r="H12" s="509" t="s">
        <v>1173</v>
      </c>
      <c r="I12" s="509" t="s">
        <v>1173</v>
      </c>
      <c r="J12" s="509" t="s">
        <v>1173</v>
      </c>
      <c r="K12" s="509" t="s">
        <v>1173</v>
      </c>
      <c r="L12" s="509" t="s">
        <v>1173</v>
      </c>
      <c r="M12" s="509" t="s">
        <v>1173</v>
      </c>
      <c r="N12" s="508"/>
      <c r="O12" s="509" t="s">
        <v>1173</v>
      </c>
    </row>
    <row r="13" spans="2:15" s="107" customFormat="1" x14ac:dyDescent="0.25">
      <c r="B13" s="511" t="s">
        <v>1373</v>
      </c>
      <c r="C13" s="509" t="s">
        <v>1173</v>
      </c>
      <c r="D13" s="509" t="s">
        <v>1173</v>
      </c>
      <c r="E13" s="509" t="s">
        <v>1173</v>
      </c>
      <c r="F13" s="509" t="s">
        <v>1173</v>
      </c>
      <c r="G13" s="509" t="s">
        <v>1173</v>
      </c>
      <c r="H13" s="509" t="s">
        <v>1173</v>
      </c>
      <c r="I13" s="509" t="s">
        <v>1173</v>
      </c>
      <c r="J13" s="509" t="s">
        <v>1173</v>
      </c>
      <c r="K13" s="509" t="s">
        <v>1173</v>
      </c>
      <c r="L13" s="509" t="s">
        <v>1173</v>
      </c>
      <c r="M13" s="509" t="s">
        <v>1173</v>
      </c>
      <c r="N13" s="508"/>
      <c r="O13" s="509" t="s">
        <v>1173</v>
      </c>
    </row>
    <row r="14" spans="2:15" s="107" customFormat="1" x14ac:dyDescent="0.25">
      <c r="B14" s="511" t="s">
        <v>1374</v>
      </c>
      <c r="C14" s="509" t="s">
        <v>1173</v>
      </c>
      <c r="D14" s="509" t="s">
        <v>1173</v>
      </c>
      <c r="E14" s="509" t="s">
        <v>1173</v>
      </c>
      <c r="F14" s="509" t="s">
        <v>1173</v>
      </c>
      <c r="G14" s="509" t="s">
        <v>1173</v>
      </c>
      <c r="H14" s="509" t="s">
        <v>1173</v>
      </c>
      <c r="I14" s="509" t="s">
        <v>1173</v>
      </c>
      <c r="J14" s="509" t="s">
        <v>1173</v>
      </c>
      <c r="K14" s="509" t="s">
        <v>1173</v>
      </c>
      <c r="L14" s="509" t="s">
        <v>1173</v>
      </c>
      <c r="M14" s="509" t="s">
        <v>1173</v>
      </c>
      <c r="N14" s="508"/>
      <c r="O14" s="509" t="s">
        <v>1173</v>
      </c>
    </row>
    <row r="15" spans="2:15" s="107" customFormat="1" x14ac:dyDescent="0.25">
      <c r="B15" s="511" t="s">
        <v>1375</v>
      </c>
      <c r="C15" s="509" t="s">
        <v>1173</v>
      </c>
      <c r="D15" s="509" t="s">
        <v>1173</v>
      </c>
      <c r="E15" s="509" t="s">
        <v>1173</v>
      </c>
      <c r="F15" s="509" t="s">
        <v>1173</v>
      </c>
      <c r="G15" s="509" t="s">
        <v>1173</v>
      </c>
      <c r="H15" s="509" t="s">
        <v>1173</v>
      </c>
      <c r="I15" s="509" t="s">
        <v>1173</v>
      </c>
      <c r="J15" s="509" t="s">
        <v>1173</v>
      </c>
      <c r="K15" s="509" t="s">
        <v>1173</v>
      </c>
      <c r="L15" s="509" t="s">
        <v>1173</v>
      </c>
      <c r="M15" s="509" t="s">
        <v>1173</v>
      </c>
      <c r="N15" s="508"/>
      <c r="O15" s="509" t="s">
        <v>1173</v>
      </c>
    </row>
    <row r="16" spans="2:15" s="107" customFormat="1" x14ac:dyDescent="0.25">
      <c r="B16" s="511" t="s">
        <v>1376</v>
      </c>
      <c r="C16" s="509" t="s">
        <v>1173</v>
      </c>
      <c r="D16" s="509" t="s">
        <v>1173</v>
      </c>
      <c r="E16" s="509" t="s">
        <v>1173</v>
      </c>
      <c r="F16" s="509" t="s">
        <v>1173</v>
      </c>
      <c r="G16" s="509" t="s">
        <v>1173</v>
      </c>
      <c r="H16" s="509" t="s">
        <v>1173</v>
      </c>
      <c r="I16" s="509" t="s">
        <v>1173</v>
      </c>
      <c r="J16" s="509" t="s">
        <v>1173</v>
      </c>
      <c r="K16" s="509" t="s">
        <v>1173</v>
      </c>
      <c r="L16" s="509" t="s">
        <v>1173</v>
      </c>
      <c r="M16" s="509" t="s">
        <v>1173</v>
      </c>
      <c r="N16" s="508"/>
      <c r="O16" s="509" t="s">
        <v>1173</v>
      </c>
    </row>
    <row r="17" spans="2:20" s="107" customFormat="1" x14ac:dyDescent="0.25">
      <c r="B17" s="511" t="s">
        <v>1377</v>
      </c>
      <c r="C17" s="509" t="s">
        <v>1173</v>
      </c>
      <c r="D17" s="509" t="s">
        <v>1173</v>
      </c>
      <c r="E17" s="509" t="s">
        <v>1173</v>
      </c>
      <c r="F17" s="509" t="s">
        <v>1173</v>
      </c>
      <c r="G17" s="509" t="s">
        <v>1173</v>
      </c>
      <c r="H17" s="509" t="s">
        <v>1173</v>
      </c>
      <c r="I17" s="509" t="s">
        <v>1173</v>
      </c>
      <c r="J17" s="509" t="s">
        <v>1173</v>
      </c>
      <c r="K17" s="509" t="s">
        <v>1173</v>
      </c>
      <c r="L17" s="509" t="s">
        <v>1173</v>
      </c>
      <c r="M17" s="509" t="s">
        <v>1173</v>
      </c>
      <c r="N17" s="508"/>
      <c r="O17" s="509" t="s">
        <v>1173</v>
      </c>
    </row>
    <row r="18" spans="2:20" s="107" customFormat="1" x14ac:dyDescent="0.25">
      <c r="B18" s="511" t="s">
        <v>1378</v>
      </c>
      <c r="C18" s="509" t="s">
        <v>1173</v>
      </c>
      <c r="D18" s="509" t="s">
        <v>1173</v>
      </c>
      <c r="E18" s="509" t="s">
        <v>1173</v>
      </c>
      <c r="F18" s="509" t="s">
        <v>1173</v>
      </c>
      <c r="G18" s="509" t="s">
        <v>1173</v>
      </c>
      <c r="H18" s="509" t="s">
        <v>1173</v>
      </c>
      <c r="I18" s="509" t="s">
        <v>1173</v>
      </c>
      <c r="J18" s="509" t="s">
        <v>1173</v>
      </c>
      <c r="K18" s="509" t="s">
        <v>1173</v>
      </c>
      <c r="L18" s="509" t="s">
        <v>1173</v>
      </c>
      <c r="M18" s="509" t="s">
        <v>1173</v>
      </c>
      <c r="N18" s="508"/>
      <c r="O18" s="509" t="s">
        <v>1173</v>
      </c>
    </row>
    <row r="19" spans="2:20" s="107" customFormat="1" x14ac:dyDescent="0.25">
      <c r="B19" s="511" t="s">
        <v>1379</v>
      </c>
      <c r="C19" s="509" t="s">
        <v>1173</v>
      </c>
      <c r="D19" s="509" t="s">
        <v>1173</v>
      </c>
      <c r="E19" s="509" t="s">
        <v>1173</v>
      </c>
      <c r="F19" s="509" t="s">
        <v>1173</v>
      </c>
      <c r="G19" s="509" t="s">
        <v>1173</v>
      </c>
      <c r="H19" s="509" t="s">
        <v>1173</v>
      </c>
      <c r="I19" s="509" t="s">
        <v>1173</v>
      </c>
      <c r="J19" s="509" t="s">
        <v>1173</v>
      </c>
      <c r="K19" s="509" t="s">
        <v>1173</v>
      </c>
      <c r="L19" s="509" t="s">
        <v>1173</v>
      </c>
      <c r="M19" s="509" t="s">
        <v>1173</v>
      </c>
      <c r="N19" s="508"/>
      <c r="O19" s="509" t="s">
        <v>1173</v>
      </c>
    </row>
    <row r="20" spans="2:20" s="107" customFormat="1" x14ac:dyDescent="0.25">
      <c r="B20" s="511" t="s">
        <v>1380</v>
      </c>
      <c r="C20" s="509" t="s">
        <v>1173</v>
      </c>
      <c r="D20" s="509" t="s">
        <v>1173</v>
      </c>
      <c r="E20" s="509" t="s">
        <v>1173</v>
      </c>
      <c r="F20" s="509" t="s">
        <v>1173</v>
      </c>
      <c r="G20" s="509" t="s">
        <v>1173</v>
      </c>
      <c r="H20" s="509" t="s">
        <v>1173</v>
      </c>
      <c r="I20" s="509" t="s">
        <v>1173</v>
      </c>
      <c r="J20" s="509" t="s">
        <v>1173</v>
      </c>
      <c r="K20" s="509" t="s">
        <v>1173</v>
      </c>
      <c r="L20" s="509" t="s">
        <v>1173</v>
      </c>
      <c r="M20" s="509" t="s">
        <v>1173</v>
      </c>
      <c r="N20" s="508"/>
      <c r="O20" s="509" t="s">
        <v>1173</v>
      </c>
    </row>
    <row r="21" spans="2:20" s="107" customFormat="1" x14ac:dyDescent="0.25">
      <c r="B21" s="511" t="s">
        <v>1381</v>
      </c>
      <c r="C21" s="509" t="s">
        <v>1173</v>
      </c>
      <c r="D21" s="509" t="s">
        <v>1173</v>
      </c>
      <c r="E21" s="509" t="s">
        <v>1173</v>
      </c>
      <c r="F21" s="509" t="s">
        <v>1173</v>
      </c>
      <c r="G21" s="509" t="s">
        <v>1173</v>
      </c>
      <c r="H21" s="509" t="s">
        <v>1173</v>
      </c>
      <c r="I21" s="509" t="s">
        <v>1173</v>
      </c>
      <c r="J21" s="509" t="s">
        <v>1173</v>
      </c>
      <c r="K21" s="509" t="s">
        <v>1173</v>
      </c>
      <c r="L21" s="509" t="s">
        <v>1173</v>
      </c>
      <c r="M21" s="509" t="s">
        <v>1173</v>
      </c>
      <c r="N21" s="508"/>
      <c r="O21" s="509" t="s">
        <v>1173</v>
      </c>
    </row>
    <row r="22" spans="2:20" s="107" customFormat="1" x14ac:dyDescent="0.25">
      <c r="B22" s="511" t="s">
        <v>1382</v>
      </c>
      <c r="C22" s="509" t="s">
        <v>1173</v>
      </c>
      <c r="D22" s="509" t="s">
        <v>1173</v>
      </c>
      <c r="E22" s="509" t="s">
        <v>1173</v>
      </c>
      <c r="F22" s="509" t="s">
        <v>1173</v>
      </c>
      <c r="G22" s="509" t="s">
        <v>1173</v>
      </c>
      <c r="H22" s="509" t="s">
        <v>1173</v>
      </c>
      <c r="I22" s="509" t="s">
        <v>1173</v>
      </c>
      <c r="J22" s="509" t="s">
        <v>1173</v>
      </c>
      <c r="K22" s="509" t="s">
        <v>1173</v>
      </c>
      <c r="L22" s="509" t="s">
        <v>1173</v>
      </c>
      <c r="M22" s="509" t="s">
        <v>1173</v>
      </c>
      <c r="N22" s="508"/>
      <c r="O22" s="509" t="s">
        <v>1173</v>
      </c>
    </row>
    <row r="23" spans="2:20" s="107" customFormat="1" x14ac:dyDescent="0.25">
      <c r="B23" s="511" t="s">
        <v>1383</v>
      </c>
      <c r="C23" s="509" t="s">
        <v>1173</v>
      </c>
      <c r="D23" s="509" t="s">
        <v>1173</v>
      </c>
      <c r="E23" s="509" t="s">
        <v>1173</v>
      </c>
      <c r="F23" s="509" t="s">
        <v>1173</v>
      </c>
      <c r="G23" s="509" t="s">
        <v>1173</v>
      </c>
      <c r="H23" s="509" t="s">
        <v>1173</v>
      </c>
      <c r="I23" s="509" t="s">
        <v>1173</v>
      </c>
      <c r="J23" s="509" t="s">
        <v>1173</v>
      </c>
      <c r="K23" s="509" t="s">
        <v>1173</v>
      </c>
      <c r="L23" s="509" t="s">
        <v>1173</v>
      </c>
      <c r="M23" s="509" t="s">
        <v>1173</v>
      </c>
      <c r="N23" s="508"/>
      <c r="O23" s="509" t="s">
        <v>1173</v>
      </c>
    </row>
    <row r="24" spans="2:20" s="107" customFormat="1" x14ac:dyDescent="0.25">
      <c r="B24" s="511" t="s">
        <v>1384</v>
      </c>
      <c r="C24" s="509" t="s">
        <v>1173</v>
      </c>
      <c r="D24" s="509" t="s">
        <v>1173</v>
      </c>
      <c r="E24" s="509" t="s">
        <v>1173</v>
      </c>
      <c r="F24" s="509" t="s">
        <v>1173</v>
      </c>
      <c r="G24" s="509" t="s">
        <v>1173</v>
      </c>
      <c r="H24" s="509" t="s">
        <v>1173</v>
      </c>
      <c r="I24" s="509" t="s">
        <v>1173</v>
      </c>
      <c r="J24" s="509" t="s">
        <v>1173</v>
      </c>
      <c r="K24" s="509" t="s">
        <v>1173</v>
      </c>
      <c r="L24" s="509" t="s">
        <v>1173</v>
      </c>
      <c r="M24" s="509" t="s">
        <v>1173</v>
      </c>
      <c r="N24" s="508"/>
      <c r="O24" s="509" t="s">
        <v>1173</v>
      </c>
    </row>
    <row r="25" spans="2:20" s="107" customFormat="1" x14ac:dyDescent="0.25">
      <c r="B25" s="511" t="s">
        <v>1385</v>
      </c>
      <c r="C25" s="508"/>
      <c r="D25" s="508"/>
      <c r="E25" s="509" t="s">
        <v>1173</v>
      </c>
      <c r="F25" s="509" t="s">
        <v>1173</v>
      </c>
      <c r="G25" s="509" t="s">
        <v>1173</v>
      </c>
      <c r="H25" s="509" t="s">
        <v>1173</v>
      </c>
      <c r="I25" s="509" t="s">
        <v>1173</v>
      </c>
      <c r="J25" s="509" t="s">
        <v>1173</v>
      </c>
      <c r="K25" s="509" t="s">
        <v>1173</v>
      </c>
      <c r="L25" s="509" t="s">
        <v>1173</v>
      </c>
      <c r="M25" s="509" t="s">
        <v>1173</v>
      </c>
      <c r="N25" s="509" t="s">
        <v>1173</v>
      </c>
      <c r="O25" s="509" t="s">
        <v>1173</v>
      </c>
    </row>
    <row r="26" spans="2:20" s="107" customFormat="1" x14ac:dyDescent="0.25">
      <c r="B26" s="511" t="s">
        <v>1386</v>
      </c>
      <c r="C26" s="508"/>
      <c r="D26" s="509" t="s">
        <v>1173</v>
      </c>
      <c r="E26" s="509" t="s">
        <v>1173</v>
      </c>
      <c r="F26" s="509" t="s">
        <v>1173</v>
      </c>
      <c r="G26" s="509" t="s">
        <v>1173</v>
      </c>
      <c r="H26" s="509" t="s">
        <v>1173</v>
      </c>
      <c r="I26" s="509" t="s">
        <v>1173</v>
      </c>
      <c r="J26" s="509" t="s">
        <v>1173</v>
      </c>
      <c r="K26" s="509" t="s">
        <v>1173</v>
      </c>
      <c r="L26" s="509" t="s">
        <v>1173</v>
      </c>
      <c r="M26" s="509" t="s">
        <v>1173</v>
      </c>
      <c r="N26" s="509" t="s">
        <v>1173</v>
      </c>
      <c r="O26" s="509" t="s">
        <v>1173</v>
      </c>
    </row>
    <row r="27" spans="2:20" s="107" customFormat="1" x14ac:dyDescent="0.25">
      <c r="B27" s="511" t="s">
        <v>1387</v>
      </c>
      <c r="C27" s="508"/>
      <c r="D27" s="509" t="s">
        <v>1173</v>
      </c>
      <c r="E27" s="509" t="s">
        <v>1173</v>
      </c>
      <c r="F27" s="509" t="s">
        <v>1173</v>
      </c>
      <c r="G27" s="509" t="s">
        <v>1173</v>
      </c>
      <c r="H27" s="509" t="s">
        <v>1173</v>
      </c>
      <c r="I27" s="509" t="s">
        <v>1173</v>
      </c>
      <c r="J27" s="509" t="s">
        <v>1173</v>
      </c>
      <c r="K27" s="509" t="s">
        <v>1173</v>
      </c>
      <c r="L27" s="509" t="s">
        <v>1173</v>
      </c>
      <c r="M27" s="509" t="s">
        <v>1173</v>
      </c>
      <c r="N27" s="509" t="s">
        <v>1173</v>
      </c>
      <c r="O27" s="509" t="s">
        <v>1173</v>
      </c>
    </row>
    <row r="28" spans="2:20" s="107" customFormat="1" x14ac:dyDescent="0.25">
      <c r="B28" s="511" t="s">
        <v>1388</v>
      </c>
      <c r="C28" s="508"/>
      <c r="D28" s="509" t="s">
        <v>1173</v>
      </c>
      <c r="E28" s="509" t="s">
        <v>1173</v>
      </c>
      <c r="F28" s="509" t="s">
        <v>1173</v>
      </c>
      <c r="G28" s="509" t="s">
        <v>1173</v>
      </c>
      <c r="H28" s="509" t="s">
        <v>1173</v>
      </c>
      <c r="I28" s="509" t="s">
        <v>1173</v>
      </c>
      <c r="J28" s="509" t="s">
        <v>1173</v>
      </c>
      <c r="K28" s="509" t="s">
        <v>1173</v>
      </c>
      <c r="L28" s="509" t="s">
        <v>1173</v>
      </c>
      <c r="M28" s="509" t="s">
        <v>1173</v>
      </c>
      <c r="N28" s="509" t="s">
        <v>1173</v>
      </c>
      <c r="O28" s="509" t="s">
        <v>1173</v>
      </c>
    </row>
    <row r="29" spans="2:20" x14ac:dyDescent="0.25">
      <c r="B29" s="511" t="s">
        <v>1389</v>
      </c>
      <c r="C29" s="508"/>
      <c r="D29" s="509" t="s">
        <v>1173</v>
      </c>
      <c r="E29" s="509" t="s">
        <v>1173</v>
      </c>
      <c r="F29" s="509" t="s">
        <v>1173</v>
      </c>
      <c r="G29" s="509" t="s">
        <v>1173</v>
      </c>
      <c r="H29" s="509" t="s">
        <v>1173</v>
      </c>
      <c r="I29" s="509" t="s">
        <v>1173</v>
      </c>
      <c r="J29" s="509" t="s">
        <v>1173</v>
      </c>
      <c r="K29" s="509" t="s">
        <v>1173</v>
      </c>
      <c r="L29" s="509" t="s">
        <v>1173</v>
      </c>
      <c r="M29" s="509" t="s">
        <v>1173</v>
      </c>
      <c r="N29" s="509" t="s">
        <v>1173</v>
      </c>
      <c r="O29" s="509" t="s">
        <v>1173</v>
      </c>
      <c r="Q29" s="107"/>
      <c r="R29" s="107"/>
      <c r="S29" s="107"/>
      <c r="T29" s="107"/>
    </row>
    <row r="30" spans="2:20" x14ac:dyDescent="0.25">
      <c r="B30" s="511" t="s">
        <v>1390</v>
      </c>
      <c r="C30" s="509" t="s">
        <v>1173</v>
      </c>
      <c r="D30" s="509" t="s">
        <v>1173</v>
      </c>
      <c r="E30" s="509" t="s">
        <v>1173</v>
      </c>
      <c r="F30" s="509" t="s">
        <v>1173</v>
      </c>
      <c r="G30" s="509" t="s">
        <v>1173</v>
      </c>
      <c r="H30" s="509" t="s">
        <v>1173</v>
      </c>
      <c r="I30" s="509" t="s">
        <v>1173</v>
      </c>
      <c r="J30" s="509" t="s">
        <v>1173</v>
      </c>
      <c r="K30" s="509" t="s">
        <v>1173</v>
      </c>
      <c r="L30" s="509" t="s">
        <v>1173</v>
      </c>
      <c r="M30" s="509" t="s">
        <v>1173</v>
      </c>
      <c r="N30" s="509" t="s">
        <v>1173</v>
      </c>
      <c r="O30" s="508"/>
      <c r="Q30" s="107"/>
      <c r="R30" s="107"/>
      <c r="S30" s="107"/>
      <c r="T30" s="107"/>
    </row>
    <row r="31" spans="2:20" x14ac:dyDescent="0.25">
      <c r="B31" s="512" t="s">
        <v>1391</v>
      </c>
      <c r="C31" s="509" t="s">
        <v>1173</v>
      </c>
      <c r="D31" s="509" t="s">
        <v>1173</v>
      </c>
      <c r="E31" s="509" t="s">
        <v>1173</v>
      </c>
      <c r="F31" s="509" t="s">
        <v>1173</v>
      </c>
      <c r="G31" s="509" t="s">
        <v>1173</v>
      </c>
      <c r="H31" s="509" t="s">
        <v>1173</v>
      </c>
      <c r="I31" s="509" t="s">
        <v>1173</v>
      </c>
      <c r="J31" s="509" t="s">
        <v>1173</v>
      </c>
      <c r="K31" s="509" t="s">
        <v>1173</v>
      </c>
      <c r="L31" s="509" t="s">
        <v>1173</v>
      </c>
      <c r="M31" s="509" t="s">
        <v>1173</v>
      </c>
      <c r="N31" s="509" t="s">
        <v>1173</v>
      </c>
      <c r="O31" s="508"/>
      <c r="Q31" s="107"/>
      <c r="R31" s="107"/>
      <c r="S31" s="107"/>
      <c r="T31" s="107"/>
    </row>
    <row r="32" spans="2:20" x14ac:dyDescent="0.25">
      <c r="B32" s="512" t="s">
        <v>1392</v>
      </c>
      <c r="C32" s="509" t="s">
        <v>1173</v>
      </c>
      <c r="D32" s="509" t="s">
        <v>1173</v>
      </c>
      <c r="E32" s="509" t="s">
        <v>1173</v>
      </c>
      <c r="F32" s="509" t="s">
        <v>1173</v>
      </c>
      <c r="G32" s="509" t="s">
        <v>1173</v>
      </c>
      <c r="H32" s="509" t="s">
        <v>1173</v>
      </c>
      <c r="I32" s="509" t="s">
        <v>1173</v>
      </c>
      <c r="J32" s="509" t="s">
        <v>1173</v>
      </c>
      <c r="K32" s="509" t="s">
        <v>1173</v>
      </c>
      <c r="L32" s="509" t="s">
        <v>1173</v>
      </c>
      <c r="M32" s="509" t="s">
        <v>1173</v>
      </c>
      <c r="N32" s="509" t="s">
        <v>1173</v>
      </c>
      <c r="O32" s="508"/>
      <c r="Q32" s="107"/>
      <c r="R32" s="107"/>
      <c r="S32" s="107"/>
      <c r="T32" s="107"/>
    </row>
    <row r="33" spans="2:20" x14ac:dyDescent="0.25">
      <c r="B33" s="512" t="s">
        <v>1393</v>
      </c>
      <c r="C33" s="509" t="s">
        <v>1173</v>
      </c>
      <c r="D33" s="509" t="s">
        <v>1173</v>
      </c>
      <c r="E33" s="509" t="s">
        <v>1173</v>
      </c>
      <c r="F33" s="509" t="s">
        <v>1173</v>
      </c>
      <c r="G33" s="509" t="s">
        <v>1173</v>
      </c>
      <c r="H33" s="509" t="s">
        <v>1173</v>
      </c>
      <c r="I33" s="509" t="s">
        <v>1173</v>
      </c>
      <c r="J33" s="509" t="s">
        <v>1173</v>
      </c>
      <c r="K33" s="509" t="s">
        <v>1173</v>
      </c>
      <c r="L33" s="509" t="s">
        <v>1173</v>
      </c>
      <c r="M33" s="509" t="s">
        <v>1173</v>
      </c>
      <c r="N33" s="509" t="s">
        <v>1173</v>
      </c>
      <c r="O33" s="508"/>
      <c r="Q33" s="107"/>
      <c r="R33" s="107"/>
      <c r="S33" s="107"/>
      <c r="T33" s="107"/>
    </row>
    <row r="34" spans="2:20" x14ac:dyDescent="0.25">
      <c r="B34" s="512" t="s">
        <v>1394</v>
      </c>
      <c r="C34" s="509" t="s">
        <v>1173</v>
      </c>
      <c r="D34" s="509" t="s">
        <v>1173</v>
      </c>
      <c r="E34" s="509" t="s">
        <v>1173</v>
      </c>
      <c r="F34" s="509" t="s">
        <v>1173</v>
      </c>
      <c r="G34" s="509" t="s">
        <v>1173</v>
      </c>
      <c r="H34" s="509" t="s">
        <v>1173</v>
      </c>
      <c r="I34" s="509" t="s">
        <v>1173</v>
      </c>
      <c r="J34" s="509" t="s">
        <v>1173</v>
      </c>
      <c r="K34" s="509" t="s">
        <v>1173</v>
      </c>
      <c r="L34" s="509" t="s">
        <v>1173</v>
      </c>
      <c r="M34" s="509" t="s">
        <v>1173</v>
      </c>
      <c r="N34" s="509" t="s">
        <v>1173</v>
      </c>
      <c r="O34" s="508"/>
      <c r="Q34" s="107"/>
      <c r="R34" s="107"/>
      <c r="S34" s="107"/>
      <c r="T34" s="107"/>
    </row>
    <row r="35" spans="2:20" x14ac:dyDescent="0.25">
      <c r="B35" s="512" t="s">
        <v>1395</v>
      </c>
      <c r="C35" s="509" t="s">
        <v>1173</v>
      </c>
      <c r="D35" s="509" t="s">
        <v>1173</v>
      </c>
      <c r="E35" s="509" t="s">
        <v>1173</v>
      </c>
      <c r="F35" s="509" t="s">
        <v>1173</v>
      </c>
      <c r="G35" s="509" t="s">
        <v>1173</v>
      </c>
      <c r="H35" s="509" t="s">
        <v>1173</v>
      </c>
      <c r="I35" s="509" t="s">
        <v>1173</v>
      </c>
      <c r="J35" s="509" t="s">
        <v>1173</v>
      </c>
      <c r="K35" s="509" t="s">
        <v>1173</v>
      </c>
      <c r="L35" s="509" t="s">
        <v>1173</v>
      </c>
      <c r="M35" s="509" t="s">
        <v>1173</v>
      </c>
      <c r="N35" s="509" t="s">
        <v>1173</v>
      </c>
      <c r="O35" s="508"/>
      <c r="Q35" s="107"/>
      <c r="R35" s="107"/>
      <c r="S35" s="107"/>
      <c r="T35" s="107"/>
    </row>
    <row r="36" spans="2:20" x14ac:dyDescent="0.25">
      <c r="B36" s="512" t="s">
        <v>1396</v>
      </c>
      <c r="C36" s="510"/>
      <c r="D36" s="510"/>
      <c r="E36" s="509" t="s">
        <v>1173</v>
      </c>
      <c r="F36" s="509" t="s">
        <v>1173</v>
      </c>
      <c r="G36" s="509" t="s">
        <v>1173</v>
      </c>
      <c r="H36" s="509" t="s">
        <v>1173</v>
      </c>
      <c r="I36" s="509" t="s">
        <v>1173</v>
      </c>
      <c r="J36" s="509" t="s">
        <v>1173</v>
      </c>
      <c r="K36" s="509" t="s">
        <v>1173</v>
      </c>
      <c r="L36" s="509" t="s">
        <v>1173</v>
      </c>
      <c r="M36" s="509" t="s">
        <v>1173</v>
      </c>
      <c r="N36" s="509" t="s">
        <v>1173</v>
      </c>
      <c r="O36" s="509" t="s">
        <v>1173</v>
      </c>
      <c r="Q36" s="107"/>
      <c r="R36" s="107"/>
      <c r="S36" s="107"/>
      <c r="T36" s="107"/>
    </row>
    <row r="37" spans="2:20" x14ac:dyDescent="0.25">
      <c r="Q37" s="107"/>
      <c r="R37" s="107"/>
      <c r="S37" s="107"/>
      <c r="T37" s="107"/>
    </row>
    <row r="38" spans="2:20" x14ac:dyDescent="0.25">
      <c r="B38" s="107"/>
      <c r="C38" s="107"/>
      <c r="Q38" s="107"/>
      <c r="R38" s="107"/>
      <c r="S38" s="107"/>
      <c r="T38" s="107"/>
    </row>
    <row r="39" spans="2:20" x14ac:dyDescent="0.25">
      <c r="B39" s="107"/>
      <c r="C39" s="107"/>
      <c r="P39" s="107"/>
      <c r="Q39" s="107"/>
    </row>
    <row r="40" spans="2:20" x14ac:dyDescent="0.25">
      <c r="B40" s="107"/>
      <c r="C40" s="107"/>
      <c r="P40" s="107"/>
      <c r="Q40" s="107"/>
    </row>
    <row r="41" spans="2:20" x14ac:dyDescent="0.25">
      <c r="B41" s="107"/>
      <c r="C41" s="107"/>
      <c r="P41" s="107"/>
      <c r="Q41" s="107"/>
    </row>
    <row r="42" spans="2:20" x14ac:dyDescent="0.25">
      <c r="B42" s="107"/>
      <c r="C42" s="107"/>
      <c r="P42" s="107"/>
      <c r="Q42" s="107"/>
    </row>
    <row r="43" spans="2:20" x14ac:dyDescent="0.25">
      <c r="B43" s="107"/>
      <c r="C43" s="107"/>
      <c r="P43" s="107"/>
      <c r="Q43" s="107"/>
    </row>
    <row r="44" spans="2:20" x14ac:dyDescent="0.25">
      <c r="B44" s="107"/>
      <c r="C44" s="107"/>
      <c r="P44" s="107"/>
      <c r="Q44" s="107"/>
    </row>
    <row r="45" spans="2:20" x14ac:dyDescent="0.25">
      <c r="B45" s="107"/>
      <c r="C45" s="107"/>
      <c r="P45" s="107"/>
      <c r="Q45" s="107"/>
    </row>
    <row r="46" spans="2:20" x14ac:dyDescent="0.25">
      <c r="B46" s="107"/>
      <c r="C46" s="107"/>
      <c r="P46" s="107"/>
      <c r="Q46" s="107"/>
    </row>
    <row r="47" spans="2:20" x14ac:dyDescent="0.25">
      <c r="B47" s="107"/>
      <c r="C47" s="107"/>
      <c r="P47" s="107"/>
      <c r="Q47" s="107"/>
    </row>
    <row r="48" spans="2:20" x14ac:dyDescent="0.25">
      <c r="B48" s="107"/>
      <c r="C48" s="107"/>
      <c r="P48" s="107"/>
      <c r="Q48" s="107"/>
    </row>
    <row r="49" spans="2:17" x14ac:dyDescent="0.25">
      <c r="B49" s="107"/>
      <c r="C49" s="107"/>
      <c r="P49" s="107"/>
      <c r="Q49" s="107"/>
    </row>
    <row r="50" spans="2:17" x14ac:dyDescent="0.25">
      <c r="B50" s="107"/>
      <c r="C50" s="107"/>
      <c r="P50" s="107"/>
      <c r="Q50" s="107"/>
    </row>
    <row r="51" spans="2:17" x14ac:dyDescent="0.25">
      <c r="B51" s="107"/>
      <c r="C51" s="107"/>
      <c r="P51" s="107"/>
      <c r="Q51" s="107"/>
    </row>
    <row r="52" spans="2:17" x14ac:dyDescent="0.25">
      <c r="B52" s="107"/>
      <c r="C52" s="107"/>
      <c r="P52" s="107"/>
      <c r="Q52" s="107"/>
    </row>
    <row r="53" spans="2:17" x14ac:dyDescent="0.25">
      <c r="B53" s="107"/>
      <c r="C53" s="107"/>
      <c r="P53" s="107"/>
      <c r="Q53" s="107"/>
    </row>
    <row r="54" spans="2:17" x14ac:dyDescent="0.25">
      <c r="B54" s="107"/>
      <c r="C54" s="107"/>
      <c r="P54" s="107"/>
      <c r="Q54" s="107"/>
    </row>
    <row r="55" spans="2:17" x14ac:dyDescent="0.25">
      <c r="B55" s="107"/>
      <c r="C55" s="107"/>
      <c r="P55" s="107"/>
      <c r="Q55" s="107"/>
    </row>
    <row r="56" spans="2:17" x14ac:dyDescent="0.25">
      <c r="B56" s="107"/>
      <c r="C56" s="107"/>
      <c r="P56" s="107"/>
      <c r="Q56" s="107"/>
    </row>
    <row r="57" spans="2:17" x14ac:dyDescent="0.25">
      <c r="B57" s="107"/>
      <c r="C57" s="107"/>
      <c r="P57" s="107"/>
      <c r="Q57" s="107"/>
    </row>
    <row r="58" spans="2:17" x14ac:dyDescent="0.25">
      <c r="B58" s="107"/>
      <c r="C58" s="107"/>
      <c r="P58" s="107"/>
      <c r="Q58" s="107"/>
    </row>
    <row r="59" spans="2:17" x14ac:dyDescent="0.25">
      <c r="B59" s="107"/>
      <c r="C59" s="107"/>
      <c r="P59" s="107"/>
      <c r="Q59" s="107"/>
    </row>
    <row r="60" spans="2:17" x14ac:dyDescent="0.25">
      <c r="B60" s="107"/>
      <c r="C60" s="107"/>
      <c r="P60" s="107"/>
      <c r="Q60" s="107"/>
    </row>
    <row r="61" spans="2:17" x14ac:dyDescent="0.25">
      <c r="B61" s="107"/>
      <c r="C61" s="107"/>
      <c r="P61" s="107"/>
      <c r="Q61" s="107"/>
    </row>
    <row r="62" spans="2:17" x14ac:dyDescent="0.25">
      <c r="B62" s="107"/>
      <c r="C62" s="107"/>
      <c r="P62" s="107"/>
      <c r="Q62" s="107"/>
    </row>
    <row r="63" spans="2:17" x14ac:dyDescent="0.25">
      <c r="B63" s="107"/>
      <c r="C63" s="107"/>
      <c r="P63" s="107"/>
      <c r="Q63" s="107"/>
    </row>
    <row r="64" spans="2:17" x14ac:dyDescent="0.25">
      <c r="B64" s="107"/>
      <c r="C64" s="107"/>
      <c r="P64" s="107"/>
      <c r="Q64" s="107"/>
    </row>
    <row r="65" spans="2:17" x14ac:dyDescent="0.25">
      <c r="B65" s="107"/>
      <c r="C65" s="107"/>
      <c r="P65" s="107"/>
      <c r="Q65" s="107"/>
    </row>
    <row r="66" spans="2:17" x14ac:dyDescent="0.25">
      <c r="B66" s="107"/>
      <c r="C66" s="107"/>
      <c r="P66" s="107"/>
      <c r="Q66" s="107"/>
    </row>
    <row r="67" spans="2:17" x14ac:dyDescent="0.25">
      <c r="B67" s="107"/>
      <c r="C67" s="107"/>
      <c r="P67" s="107"/>
      <c r="Q67" s="107"/>
    </row>
    <row r="68" spans="2:17" x14ac:dyDescent="0.25">
      <c r="P68" s="107"/>
      <c r="Q68" s="107"/>
    </row>
  </sheetData>
  <mergeCells count="1">
    <mergeCell ref="C2:O2"/>
  </mergeCells>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BK36"/>
  <sheetViews>
    <sheetView topLeftCell="B1" zoomScale="85" zoomScaleNormal="85" workbookViewId="0">
      <pane xSplit="1" ySplit="3" topLeftCell="R4" activePane="bottomRight" state="frozen"/>
      <selection pane="topRight" activeCell="C1" sqref="C1"/>
      <selection pane="bottomLeft" activeCell="B4" sqref="B4"/>
      <selection pane="bottomRight" activeCell="BG38" sqref="BG38"/>
    </sheetView>
  </sheetViews>
  <sheetFormatPr defaultColWidth="9.140625" defaultRowHeight="15" x14ac:dyDescent="0.25"/>
  <cols>
    <col min="1" max="1" width="2.42578125" style="108" customWidth="1"/>
    <col min="2" max="2" width="58.140625" style="108" bestFit="1" customWidth="1"/>
    <col min="3" max="7" width="3.5703125" style="108" bestFit="1" customWidth="1"/>
    <col min="8" max="8" width="3.5703125" style="108" customWidth="1"/>
    <col min="9" max="10" width="3.5703125" style="108" bestFit="1" customWidth="1"/>
    <col min="11" max="11" width="3.5703125" style="108" customWidth="1"/>
    <col min="12" max="15" width="3.5703125" style="108" bestFit="1" customWidth="1"/>
    <col min="16" max="41" width="3.5703125" style="108" customWidth="1"/>
    <col min="42" max="42" width="3.5703125" style="108" bestFit="1" customWidth="1"/>
    <col min="43" max="63" width="3.5703125" style="108" customWidth="1"/>
    <col min="64" max="16384" width="9.140625" style="108"/>
  </cols>
  <sheetData>
    <row r="2" spans="2:63" x14ac:dyDescent="0.25">
      <c r="C2" s="1646" t="s">
        <v>514</v>
      </c>
      <c r="D2" s="1646"/>
      <c r="E2" s="1646"/>
      <c r="F2" s="1646"/>
      <c r="G2" s="1646"/>
      <c r="H2" s="1646"/>
      <c r="I2" s="1646"/>
      <c r="J2" s="1646"/>
      <c r="K2" s="1646"/>
      <c r="L2" s="1646"/>
      <c r="M2" s="1646"/>
      <c r="N2" s="1646"/>
      <c r="O2" s="1646"/>
      <c r="P2" s="1646"/>
      <c r="Q2" s="1646"/>
      <c r="R2" s="1646"/>
      <c r="S2" s="1646"/>
      <c r="T2" s="1646"/>
      <c r="U2" s="1646"/>
      <c r="V2" s="1646"/>
      <c r="W2" s="1646"/>
      <c r="X2" s="1646"/>
      <c r="Y2" s="1646"/>
      <c r="Z2" s="1646"/>
      <c r="AA2" s="1646"/>
      <c r="AB2" s="1646"/>
      <c r="AC2" s="1646"/>
      <c r="AD2" s="1646"/>
      <c r="AE2" s="1646"/>
      <c r="AF2" s="1646"/>
      <c r="AG2" s="1646"/>
      <c r="AH2" s="1646"/>
      <c r="AI2" s="1646"/>
      <c r="AJ2" s="1646"/>
      <c r="AK2" s="1646"/>
      <c r="AL2" s="1646"/>
      <c r="AM2" s="1646"/>
      <c r="AN2" s="1646"/>
      <c r="AO2" s="1646"/>
      <c r="AP2" s="1646"/>
      <c r="AQ2" s="1646"/>
      <c r="AR2" s="1646"/>
      <c r="AS2" s="1646"/>
      <c r="AT2" s="1646"/>
      <c r="AU2" s="1646"/>
      <c r="AV2" s="1646"/>
      <c r="AW2" s="1646"/>
      <c r="AX2" s="1646"/>
      <c r="AY2" s="1646"/>
      <c r="AZ2" s="1646"/>
      <c r="BA2" s="1646"/>
      <c r="BB2" s="1646"/>
      <c r="BC2" s="1646"/>
      <c r="BD2" s="1646"/>
      <c r="BE2" s="1646"/>
      <c r="BF2" s="1646"/>
      <c r="BG2" s="1646"/>
      <c r="BH2" s="1646"/>
      <c r="BI2" s="1646"/>
      <c r="BJ2" s="1646"/>
      <c r="BK2" s="1646"/>
    </row>
    <row r="3" spans="2:63" s="107" customFormat="1" ht="151.5" x14ac:dyDescent="0.25">
      <c r="B3" s="513" t="s">
        <v>1358</v>
      </c>
      <c r="C3" s="514" t="s">
        <v>878</v>
      </c>
      <c r="D3" s="514" t="s">
        <v>879</v>
      </c>
      <c r="E3" s="514" t="s">
        <v>880</v>
      </c>
      <c r="F3" s="514" t="s">
        <v>902</v>
      </c>
      <c r="G3" s="514" t="s">
        <v>882</v>
      </c>
      <c r="H3" s="514" t="s">
        <v>1397</v>
      </c>
      <c r="I3" s="514" t="s">
        <v>883</v>
      </c>
      <c r="J3" s="514" t="s">
        <v>884</v>
      </c>
      <c r="K3" s="514" t="s">
        <v>972</v>
      </c>
      <c r="L3" s="514" t="s">
        <v>885</v>
      </c>
      <c r="M3" s="514" t="s">
        <v>886</v>
      </c>
      <c r="N3" s="514" t="s">
        <v>887</v>
      </c>
      <c r="O3" s="514" t="s">
        <v>888</v>
      </c>
      <c r="P3" s="514" t="s">
        <v>1398</v>
      </c>
      <c r="Q3" s="514" t="s">
        <v>1399</v>
      </c>
      <c r="R3" s="514" t="s">
        <v>889</v>
      </c>
      <c r="S3" s="514" t="s">
        <v>890</v>
      </c>
      <c r="T3" s="514" t="s">
        <v>1400</v>
      </c>
      <c r="U3" s="514" t="s">
        <v>1401</v>
      </c>
      <c r="V3" s="514" t="s">
        <v>1402</v>
      </c>
      <c r="W3" s="514" t="s">
        <v>1403</v>
      </c>
      <c r="X3" s="514" t="s">
        <v>891</v>
      </c>
      <c r="Y3" s="514" t="s">
        <v>892</v>
      </c>
      <c r="Z3" s="514" t="s">
        <v>894</v>
      </c>
      <c r="AA3" s="514" t="s">
        <v>895</v>
      </c>
      <c r="AB3" s="514" t="s">
        <v>896</v>
      </c>
      <c r="AC3" s="514" t="s">
        <v>897</v>
      </c>
      <c r="AD3" s="514" t="s">
        <v>898</v>
      </c>
      <c r="AE3" s="514" t="s">
        <v>899</v>
      </c>
      <c r="AF3" s="514" t="s">
        <v>900</v>
      </c>
      <c r="AG3" s="514" t="s">
        <v>901</v>
      </c>
      <c r="AH3" s="514" t="s">
        <v>904</v>
      </c>
      <c r="AI3" s="514" t="s">
        <v>905</v>
      </c>
      <c r="AJ3" s="514" t="s">
        <v>906</v>
      </c>
      <c r="AK3" s="514" t="s">
        <v>907</v>
      </c>
      <c r="AL3" s="514" t="s">
        <v>909</v>
      </c>
      <c r="AM3" s="514" t="s">
        <v>910</v>
      </c>
      <c r="AN3" s="514" t="s">
        <v>911</v>
      </c>
      <c r="AO3" s="514" t="s">
        <v>916</v>
      </c>
      <c r="AP3" s="514" t="s">
        <v>912</v>
      </c>
      <c r="AQ3" s="514" t="s">
        <v>914</v>
      </c>
      <c r="AR3" s="514" t="s">
        <v>917</v>
      </c>
      <c r="AS3" s="514" t="s">
        <v>918</v>
      </c>
      <c r="AT3" s="514" t="s">
        <v>919</v>
      </c>
      <c r="AU3" s="514" t="s">
        <v>1404</v>
      </c>
      <c r="AV3" s="514" t="s">
        <v>1405</v>
      </c>
      <c r="AW3" s="514" t="s">
        <v>1406</v>
      </c>
      <c r="AX3" s="514" t="s">
        <v>1407</v>
      </c>
      <c r="AY3" s="514" t="s">
        <v>1408</v>
      </c>
      <c r="AZ3" s="514" t="s">
        <v>1409</v>
      </c>
      <c r="BA3" s="514" t="s">
        <v>1410</v>
      </c>
      <c r="BB3" s="514" t="s">
        <v>1411</v>
      </c>
      <c r="BC3" s="514" t="s">
        <v>1412</v>
      </c>
      <c r="BD3" s="514" t="s">
        <v>1413</v>
      </c>
      <c r="BE3" s="514" t="s">
        <v>1414</v>
      </c>
      <c r="BF3" s="514" t="s">
        <v>1415</v>
      </c>
      <c r="BG3" s="514" t="s">
        <v>1416</v>
      </c>
      <c r="BH3" s="514" t="s">
        <v>1417</v>
      </c>
      <c r="BI3" s="514" t="s">
        <v>1418</v>
      </c>
      <c r="BJ3" s="514" t="s">
        <v>1419</v>
      </c>
      <c r="BK3" s="514" t="s">
        <v>1420</v>
      </c>
    </row>
    <row r="4" spans="2:63" s="107" customFormat="1" x14ac:dyDescent="0.25">
      <c r="B4" s="511" t="s">
        <v>1364</v>
      </c>
      <c r="C4" s="509" t="s">
        <v>1173</v>
      </c>
      <c r="D4" s="509" t="s">
        <v>1173</v>
      </c>
      <c r="E4" s="508"/>
      <c r="F4" s="508"/>
      <c r="G4" s="508"/>
      <c r="H4" s="508"/>
      <c r="I4" s="508"/>
      <c r="J4" s="508"/>
      <c r="K4" s="509" t="s">
        <v>1173</v>
      </c>
      <c r="L4" s="509" t="s">
        <v>1173</v>
      </c>
      <c r="M4" s="509" t="s">
        <v>1173</v>
      </c>
      <c r="N4" s="509" t="s">
        <v>1173</v>
      </c>
      <c r="O4" s="508"/>
      <c r="P4" s="509" t="s">
        <v>1173</v>
      </c>
      <c r="Q4" s="509" t="s">
        <v>1173</v>
      </c>
      <c r="R4" s="508"/>
      <c r="S4" s="508"/>
      <c r="T4" s="509" t="s">
        <v>1173</v>
      </c>
      <c r="U4" s="509" t="s">
        <v>1173</v>
      </c>
      <c r="V4" s="509" t="s">
        <v>1173</v>
      </c>
      <c r="W4" s="509" t="s">
        <v>1173</v>
      </c>
      <c r="X4" s="508"/>
      <c r="Y4" s="508"/>
      <c r="Z4" s="508"/>
      <c r="AA4" s="508"/>
      <c r="AB4" s="508"/>
      <c r="AC4" s="508"/>
      <c r="AD4" s="508"/>
      <c r="AE4" s="508"/>
      <c r="AF4" s="508"/>
      <c r="AG4" s="508"/>
      <c r="AH4" s="509" t="s">
        <v>1173</v>
      </c>
      <c r="AI4" s="509" t="s">
        <v>1173</v>
      </c>
      <c r="AJ4" s="509" t="s">
        <v>1173</v>
      </c>
      <c r="AK4" s="509" t="s">
        <v>1173</v>
      </c>
      <c r="AL4" s="509" t="s">
        <v>1173</v>
      </c>
      <c r="AM4" s="509" t="s">
        <v>1173</v>
      </c>
      <c r="AN4" s="509" t="s">
        <v>1173</v>
      </c>
      <c r="AO4" s="509" t="s">
        <v>1173</v>
      </c>
      <c r="AP4" s="509" t="s">
        <v>1173</v>
      </c>
      <c r="AQ4" s="509" t="s">
        <v>1173</v>
      </c>
      <c r="AR4" s="509" t="s">
        <v>1173</v>
      </c>
      <c r="AS4" s="509" t="s">
        <v>1173</v>
      </c>
      <c r="AT4" s="509" t="s">
        <v>1173</v>
      </c>
      <c r="AU4" s="509" t="s">
        <v>1173</v>
      </c>
      <c r="AV4" s="509" t="s">
        <v>1173</v>
      </c>
      <c r="AW4" s="509" t="s">
        <v>1173</v>
      </c>
      <c r="AX4" s="509" t="s">
        <v>1173</v>
      </c>
      <c r="AY4" s="509" t="s">
        <v>1173</v>
      </c>
      <c r="AZ4" s="509" t="s">
        <v>1173</v>
      </c>
      <c r="BA4" s="509" t="s">
        <v>1173</v>
      </c>
      <c r="BB4" s="509" t="s">
        <v>1173</v>
      </c>
      <c r="BC4" s="509" t="s">
        <v>1173</v>
      </c>
      <c r="BD4" s="509" t="s">
        <v>1173</v>
      </c>
      <c r="BE4" s="509" t="s">
        <v>1173</v>
      </c>
      <c r="BF4" s="509" t="s">
        <v>1173</v>
      </c>
      <c r="BG4" s="509" t="s">
        <v>1173</v>
      </c>
      <c r="BH4" s="509" t="s">
        <v>1173</v>
      </c>
      <c r="BI4" s="509" t="s">
        <v>1173</v>
      </c>
      <c r="BJ4" s="509" t="s">
        <v>1173</v>
      </c>
      <c r="BK4" s="509" t="s">
        <v>1173</v>
      </c>
    </row>
    <row r="5" spans="2:63" s="107" customFormat="1" x14ac:dyDescent="0.25">
      <c r="B5" s="511" t="s">
        <v>1365</v>
      </c>
      <c r="C5" s="509" t="s">
        <v>1173</v>
      </c>
      <c r="D5" s="509" t="s">
        <v>1173</v>
      </c>
      <c r="E5" s="509" t="s">
        <v>1173</v>
      </c>
      <c r="F5" s="508"/>
      <c r="G5" s="508"/>
      <c r="H5" s="508"/>
      <c r="I5" s="508"/>
      <c r="J5" s="508"/>
      <c r="K5" s="509" t="s">
        <v>1173</v>
      </c>
      <c r="L5" s="509" t="s">
        <v>1173</v>
      </c>
      <c r="M5" s="509" t="s">
        <v>1173</v>
      </c>
      <c r="N5" s="509" t="s">
        <v>1173</v>
      </c>
      <c r="O5" s="508"/>
      <c r="P5" s="509" t="s">
        <v>1173</v>
      </c>
      <c r="Q5" s="509" t="s">
        <v>1173</v>
      </c>
      <c r="R5" s="508"/>
      <c r="S5" s="508"/>
      <c r="T5" s="509" t="s">
        <v>1173</v>
      </c>
      <c r="U5" s="509" t="s">
        <v>1173</v>
      </c>
      <c r="V5" s="509" t="s">
        <v>1173</v>
      </c>
      <c r="W5" s="509" t="s">
        <v>1173</v>
      </c>
      <c r="X5" s="508"/>
      <c r="Y5" s="508"/>
      <c r="Z5" s="509" t="s">
        <v>1173</v>
      </c>
      <c r="AA5" s="509" t="s">
        <v>1173</v>
      </c>
      <c r="AB5" s="509" t="s">
        <v>1173</v>
      </c>
      <c r="AC5" s="508"/>
      <c r="AD5" s="508"/>
      <c r="AE5" s="508"/>
      <c r="AF5" s="508"/>
      <c r="AG5" s="508"/>
      <c r="AH5" s="509" t="s">
        <v>1173</v>
      </c>
      <c r="AI5" s="509" t="s">
        <v>1173</v>
      </c>
      <c r="AJ5" s="509" t="s">
        <v>1173</v>
      </c>
      <c r="AK5" s="509" t="s">
        <v>1173</v>
      </c>
      <c r="AL5" s="509" t="s">
        <v>1173</v>
      </c>
      <c r="AM5" s="509" t="s">
        <v>1173</v>
      </c>
      <c r="AN5" s="509" t="s">
        <v>1173</v>
      </c>
      <c r="AO5" s="509" t="s">
        <v>1173</v>
      </c>
      <c r="AP5" s="509" t="s">
        <v>1173</v>
      </c>
      <c r="AQ5" s="509" t="s">
        <v>1173</v>
      </c>
      <c r="AR5" s="509" t="s">
        <v>1173</v>
      </c>
      <c r="AS5" s="509" t="s">
        <v>1173</v>
      </c>
      <c r="AT5" s="509" t="s">
        <v>1173</v>
      </c>
      <c r="AU5" s="509" t="s">
        <v>1173</v>
      </c>
      <c r="AV5" s="509" t="s">
        <v>1173</v>
      </c>
      <c r="AW5" s="509" t="s">
        <v>1173</v>
      </c>
      <c r="AX5" s="509" t="s">
        <v>1173</v>
      </c>
      <c r="AY5" s="509" t="s">
        <v>1173</v>
      </c>
      <c r="AZ5" s="509" t="s">
        <v>1173</v>
      </c>
      <c r="BA5" s="509" t="s">
        <v>1173</v>
      </c>
      <c r="BB5" s="509" t="s">
        <v>1173</v>
      </c>
      <c r="BC5" s="509" t="s">
        <v>1173</v>
      </c>
      <c r="BD5" s="509" t="s">
        <v>1173</v>
      </c>
      <c r="BE5" s="509" t="s">
        <v>1173</v>
      </c>
      <c r="BF5" s="509" t="s">
        <v>1173</v>
      </c>
      <c r="BG5" s="509" t="s">
        <v>1173</v>
      </c>
      <c r="BH5" s="509" t="s">
        <v>1173</v>
      </c>
      <c r="BI5" s="509" t="s">
        <v>1173</v>
      </c>
      <c r="BJ5" s="509" t="s">
        <v>1173</v>
      </c>
      <c r="BK5" s="509" t="s">
        <v>1173</v>
      </c>
    </row>
    <row r="6" spans="2:63" s="107" customFormat="1" x14ac:dyDescent="0.25">
      <c r="B6" s="511" t="s">
        <v>1366</v>
      </c>
      <c r="C6" s="509" t="s">
        <v>1173</v>
      </c>
      <c r="D6" s="509" t="s">
        <v>1173</v>
      </c>
      <c r="E6" s="509" t="s">
        <v>1173</v>
      </c>
      <c r="F6" s="508"/>
      <c r="G6" s="508"/>
      <c r="H6" s="508"/>
      <c r="I6" s="508"/>
      <c r="J6" s="509" t="s">
        <v>1173</v>
      </c>
      <c r="K6" s="509" t="s">
        <v>1173</v>
      </c>
      <c r="L6" s="509" t="s">
        <v>1173</v>
      </c>
      <c r="M6" s="509" t="s">
        <v>1173</v>
      </c>
      <c r="N6" s="509" t="s">
        <v>1173</v>
      </c>
      <c r="O6" s="509" t="s">
        <v>1173</v>
      </c>
      <c r="P6" s="509" t="s">
        <v>1173</v>
      </c>
      <c r="Q6" s="509" t="s">
        <v>1173</v>
      </c>
      <c r="R6" s="509" t="s">
        <v>1173</v>
      </c>
      <c r="S6" s="509" t="s">
        <v>1173</v>
      </c>
      <c r="T6" s="509" t="s">
        <v>1173</v>
      </c>
      <c r="U6" s="509" t="s">
        <v>1173</v>
      </c>
      <c r="V6" s="509" t="s">
        <v>1173</v>
      </c>
      <c r="W6" s="509" t="s">
        <v>1173</v>
      </c>
      <c r="X6" s="509" t="s">
        <v>1173</v>
      </c>
      <c r="Y6" s="509" t="s">
        <v>1173</v>
      </c>
      <c r="Z6" s="509" t="s">
        <v>1173</v>
      </c>
      <c r="AA6" s="509" t="s">
        <v>1173</v>
      </c>
      <c r="AB6" s="509" t="s">
        <v>1173</v>
      </c>
      <c r="AC6" s="509" t="s">
        <v>1173</v>
      </c>
      <c r="AD6" s="509" t="s">
        <v>1173</v>
      </c>
      <c r="AE6" s="509" t="s">
        <v>1173</v>
      </c>
      <c r="AF6" s="509" t="s">
        <v>1173</v>
      </c>
      <c r="AG6" s="509" t="s">
        <v>1173</v>
      </c>
      <c r="AH6" s="509" t="s">
        <v>1173</v>
      </c>
      <c r="AI6" s="509" t="s">
        <v>1173</v>
      </c>
      <c r="AJ6" s="509" t="s">
        <v>1173</v>
      </c>
      <c r="AK6" s="509" t="s">
        <v>1173</v>
      </c>
      <c r="AL6" s="509" t="s">
        <v>1173</v>
      </c>
      <c r="AM6" s="509" t="s">
        <v>1173</v>
      </c>
      <c r="AN6" s="509" t="s">
        <v>1173</v>
      </c>
      <c r="AO6" s="509" t="s">
        <v>1173</v>
      </c>
      <c r="AP6" s="509" t="s">
        <v>1173</v>
      </c>
      <c r="AQ6" s="509" t="s">
        <v>1173</v>
      </c>
      <c r="AR6" s="509" t="s">
        <v>1173</v>
      </c>
      <c r="AS6" s="509" t="s">
        <v>1173</v>
      </c>
      <c r="AT6" s="509" t="s">
        <v>1173</v>
      </c>
      <c r="AU6" s="509" t="s">
        <v>1173</v>
      </c>
      <c r="AV6" s="509" t="s">
        <v>1173</v>
      </c>
      <c r="AW6" s="509" t="s">
        <v>1173</v>
      </c>
      <c r="AX6" s="509" t="s">
        <v>1173</v>
      </c>
      <c r="AY6" s="509" t="s">
        <v>1173</v>
      </c>
      <c r="AZ6" s="509" t="s">
        <v>1173</v>
      </c>
      <c r="BA6" s="509" t="s">
        <v>1173</v>
      </c>
      <c r="BB6" s="509" t="s">
        <v>1173</v>
      </c>
      <c r="BC6" s="509" t="s">
        <v>1173</v>
      </c>
      <c r="BD6" s="509" t="s">
        <v>1173</v>
      </c>
      <c r="BE6" s="509" t="s">
        <v>1173</v>
      </c>
      <c r="BF6" s="509" t="s">
        <v>1173</v>
      </c>
      <c r="BG6" s="509" t="s">
        <v>1173</v>
      </c>
      <c r="BH6" s="509" t="s">
        <v>1173</v>
      </c>
      <c r="BI6" s="509" t="s">
        <v>1173</v>
      </c>
      <c r="BJ6" s="509" t="s">
        <v>1173</v>
      </c>
      <c r="BK6" s="509" t="s">
        <v>1173</v>
      </c>
    </row>
    <row r="7" spans="2:63" s="107" customFormat="1" x14ac:dyDescent="0.25">
      <c r="B7" s="511" t="s">
        <v>1367</v>
      </c>
      <c r="C7" s="508"/>
      <c r="D7" s="508"/>
      <c r="E7" s="508"/>
      <c r="F7" s="508"/>
      <c r="G7" s="508"/>
      <c r="H7" s="508"/>
      <c r="I7" s="508"/>
      <c r="J7" s="508"/>
      <c r="K7" s="509" t="s">
        <v>1173</v>
      </c>
      <c r="L7" s="509" t="s">
        <v>1173</v>
      </c>
      <c r="M7" s="509" t="s">
        <v>1173</v>
      </c>
      <c r="N7" s="509" t="s">
        <v>1173</v>
      </c>
      <c r="O7" s="509" t="s">
        <v>1173</v>
      </c>
      <c r="P7" s="509" t="s">
        <v>1173</v>
      </c>
      <c r="Q7" s="509" t="s">
        <v>1173</v>
      </c>
      <c r="R7" s="509" t="s">
        <v>1173</v>
      </c>
      <c r="S7" s="509" t="s">
        <v>1173</v>
      </c>
      <c r="T7" s="509" t="s">
        <v>1173</v>
      </c>
      <c r="U7" s="509" t="s">
        <v>1173</v>
      </c>
      <c r="V7" s="509" t="s">
        <v>1173</v>
      </c>
      <c r="W7" s="509" t="s">
        <v>1173</v>
      </c>
      <c r="X7" s="509" t="s">
        <v>1173</v>
      </c>
      <c r="Y7" s="509" t="s">
        <v>1173</v>
      </c>
      <c r="Z7" s="509" t="s">
        <v>1173</v>
      </c>
      <c r="AA7" s="509" t="s">
        <v>1173</v>
      </c>
      <c r="AB7" s="509" t="s">
        <v>1173</v>
      </c>
      <c r="AC7" s="509" t="s">
        <v>1173</v>
      </c>
      <c r="AD7" s="509" t="s">
        <v>1173</v>
      </c>
      <c r="AE7" s="509" t="s">
        <v>1173</v>
      </c>
      <c r="AF7" s="509" t="s">
        <v>1173</v>
      </c>
      <c r="AG7" s="509" t="s">
        <v>1173</v>
      </c>
      <c r="AH7" s="509" t="s">
        <v>1173</v>
      </c>
      <c r="AI7" s="509" t="s">
        <v>1173</v>
      </c>
      <c r="AJ7" s="509" t="s">
        <v>1173</v>
      </c>
      <c r="AK7" s="509" t="s">
        <v>1173</v>
      </c>
      <c r="AL7" s="509" t="s">
        <v>1173</v>
      </c>
      <c r="AM7" s="509" t="s">
        <v>1173</v>
      </c>
      <c r="AN7" s="509" t="s">
        <v>1173</v>
      </c>
      <c r="AO7" s="509" t="s">
        <v>1173</v>
      </c>
      <c r="AP7" s="509" t="s">
        <v>1173</v>
      </c>
      <c r="AQ7" s="509" t="s">
        <v>1173</v>
      </c>
      <c r="AR7" s="509" t="s">
        <v>1173</v>
      </c>
      <c r="AS7" s="509" t="s">
        <v>1173</v>
      </c>
      <c r="AT7" s="509" t="s">
        <v>1173</v>
      </c>
      <c r="AU7" s="509" t="s">
        <v>1173</v>
      </c>
      <c r="AV7" s="509" t="s">
        <v>1173</v>
      </c>
      <c r="AW7" s="509" t="s">
        <v>1173</v>
      </c>
      <c r="AX7" s="509" t="s">
        <v>1173</v>
      </c>
      <c r="AY7" s="509" t="s">
        <v>1173</v>
      </c>
      <c r="AZ7" s="509" t="s">
        <v>1173</v>
      </c>
      <c r="BA7" s="509" t="s">
        <v>1173</v>
      </c>
      <c r="BB7" s="509" t="s">
        <v>1173</v>
      </c>
      <c r="BC7" s="509" t="s">
        <v>1173</v>
      </c>
      <c r="BD7" s="509" t="s">
        <v>1173</v>
      </c>
      <c r="BE7" s="509" t="s">
        <v>1173</v>
      </c>
      <c r="BF7" s="509" t="s">
        <v>1173</v>
      </c>
      <c r="BG7" s="509" t="s">
        <v>1173</v>
      </c>
      <c r="BH7" s="509" t="s">
        <v>1173</v>
      </c>
      <c r="BI7" s="509" t="s">
        <v>1173</v>
      </c>
      <c r="BJ7" s="509" t="s">
        <v>1173</v>
      </c>
      <c r="BK7" s="509" t="s">
        <v>1173</v>
      </c>
    </row>
    <row r="8" spans="2:63" s="107" customFormat="1" x14ac:dyDescent="0.25">
      <c r="B8" s="511" t="s">
        <v>1368</v>
      </c>
      <c r="C8" s="509" t="s">
        <v>1173</v>
      </c>
      <c r="D8" s="509" t="s">
        <v>1173</v>
      </c>
      <c r="E8" s="509" t="s">
        <v>1173</v>
      </c>
      <c r="F8" s="509" t="s">
        <v>1173</v>
      </c>
      <c r="G8" s="509" t="s">
        <v>1173</v>
      </c>
      <c r="H8" s="509" t="s">
        <v>1173</v>
      </c>
      <c r="I8" s="509" t="s">
        <v>1173</v>
      </c>
      <c r="J8" s="509" t="s">
        <v>1173</v>
      </c>
      <c r="K8" s="509" t="s">
        <v>1173</v>
      </c>
      <c r="L8" s="509" t="s">
        <v>1173</v>
      </c>
      <c r="M8" s="509" t="s">
        <v>1173</v>
      </c>
      <c r="N8" s="509" t="s">
        <v>1173</v>
      </c>
      <c r="O8" s="508"/>
      <c r="P8" s="509" t="s">
        <v>1173</v>
      </c>
      <c r="Q8" s="509" t="s">
        <v>1173</v>
      </c>
      <c r="R8" s="508"/>
      <c r="S8" s="508"/>
      <c r="T8" s="509" t="s">
        <v>1173</v>
      </c>
      <c r="U8" s="509" t="s">
        <v>1173</v>
      </c>
      <c r="V8" s="509" t="s">
        <v>1173</v>
      </c>
      <c r="W8" s="509" t="s">
        <v>1173</v>
      </c>
      <c r="X8" s="508"/>
      <c r="Y8" s="508"/>
      <c r="Z8" s="509" t="s">
        <v>1173</v>
      </c>
      <c r="AA8" s="509" t="s">
        <v>1173</v>
      </c>
      <c r="AB8" s="509" t="s">
        <v>1173</v>
      </c>
      <c r="AC8" s="509" t="s">
        <v>1173</v>
      </c>
      <c r="AD8" s="509" t="s">
        <v>1173</v>
      </c>
      <c r="AE8" s="509" t="s">
        <v>1173</v>
      </c>
      <c r="AF8" s="509" t="s">
        <v>1173</v>
      </c>
      <c r="AG8" s="509" t="s">
        <v>1173</v>
      </c>
      <c r="AH8" s="509" t="s">
        <v>1173</v>
      </c>
      <c r="AI8" s="509" t="s">
        <v>1173</v>
      </c>
      <c r="AJ8" s="509" t="s">
        <v>1173</v>
      </c>
      <c r="AK8" s="509" t="s">
        <v>1173</v>
      </c>
      <c r="AL8" s="509" t="s">
        <v>1173</v>
      </c>
      <c r="AM8" s="509" t="s">
        <v>1173</v>
      </c>
      <c r="AN8" s="509" t="s">
        <v>1173</v>
      </c>
      <c r="AO8" s="509" t="s">
        <v>1173</v>
      </c>
      <c r="AP8" s="509" t="s">
        <v>1173</v>
      </c>
      <c r="AQ8" s="509" t="s">
        <v>1173</v>
      </c>
      <c r="AR8" s="509" t="s">
        <v>1173</v>
      </c>
      <c r="AS8" s="509" t="s">
        <v>1173</v>
      </c>
      <c r="AT8" s="509" t="s">
        <v>1173</v>
      </c>
      <c r="AU8" s="509" t="s">
        <v>1173</v>
      </c>
      <c r="AV8" s="509" t="s">
        <v>1173</v>
      </c>
      <c r="AW8" s="509" t="s">
        <v>1173</v>
      </c>
      <c r="AX8" s="509" t="s">
        <v>1173</v>
      </c>
      <c r="AY8" s="509" t="s">
        <v>1173</v>
      </c>
      <c r="AZ8" s="509" t="s">
        <v>1173</v>
      </c>
      <c r="BA8" s="509" t="s">
        <v>1173</v>
      </c>
      <c r="BB8" s="509" t="s">
        <v>1173</v>
      </c>
      <c r="BC8" s="509" t="s">
        <v>1173</v>
      </c>
      <c r="BD8" s="509" t="s">
        <v>1173</v>
      </c>
      <c r="BE8" s="509" t="s">
        <v>1173</v>
      </c>
      <c r="BF8" s="509" t="s">
        <v>1173</v>
      </c>
      <c r="BG8" s="509" t="s">
        <v>1173</v>
      </c>
      <c r="BH8" s="509" t="s">
        <v>1173</v>
      </c>
      <c r="BI8" s="509" t="s">
        <v>1173</v>
      </c>
      <c r="BJ8" s="509" t="s">
        <v>1173</v>
      </c>
      <c r="BK8" s="509" t="s">
        <v>1173</v>
      </c>
    </row>
    <row r="9" spans="2:63" s="107" customFormat="1" x14ac:dyDescent="0.25">
      <c r="B9" s="511" t="s">
        <v>1369</v>
      </c>
      <c r="C9" s="509" t="s">
        <v>1173</v>
      </c>
      <c r="D9" s="509" t="s">
        <v>1173</v>
      </c>
      <c r="E9" s="509" t="s">
        <v>1173</v>
      </c>
      <c r="F9" s="509" t="s">
        <v>1173</v>
      </c>
      <c r="G9" s="509" t="s">
        <v>1173</v>
      </c>
      <c r="H9" s="509" t="s">
        <v>1173</v>
      </c>
      <c r="I9" s="509" t="s">
        <v>1173</v>
      </c>
      <c r="J9" s="509" t="s">
        <v>1173</v>
      </c>
      <c r="K9" s="509" t="s">
        <v>1173</v>
      </c>
      <c r="L9" s="509" t="s">
        <v>1173</v>
      </c>
      <c r="M9" s="509" t="s">
        <v>1173</v>
      </c>
      <c r="N9" s="509" t="s">
        <v>1173</v>
      </c>
      <c r="O9" s="509" t="s">
        <v>1173</v>
      </c>
      <c r="P9" s="509" t="s">
        <v>1173</v>
      </c>
      <c r="Q9" s="509" t="s">
        <v>1173</v>
      </c>
      <c r="R9" s="509" t="s">
        <v>1173</v>
      </c>
      <c r="S9" s="509" t="s">
        <v>1173</v>
      </c>
      <c r="T9" s="509" t="s">
        <v>1173</v>
      </c>
      <c r="U9" s="509" t="s">
        <v>1173</v>
      </c>
      <c r="V9" s="509" t="s">
        <v>1173</v>
      </c>
      <c r="W9" s="509" t="s">
        <v>1173</v>
      </c>
      <c r="X9" s="509" t="s">
        <v>1173</v>
      </c>
      <c r="Y9" s="509" t="s">
        <v>1173</v>
      </c>
      <c r="Z9" s="509" t="s">
        <v>1173</v>
      </c>
      <c r="AA9" s="509" t="s">
        <v>1173</v>
      </c>
      <c r="AB9" s="509" t="s">
        <v>1173</v>
      </c>
      <c r="AC9" s="509" t="s">
        <v>1173</v>
      </c>
      <c r="AD9" s="509" t="s">
        <v>1173</v>
      </c>
      <c r="AE9" s="509" t="s">
        <v>1173</v>
      </c>
      <c r="AF9" s="509" t="s">
        <v>1173</v>
      </c>
      <c r="AG9" s="509" t="s">
        <v>1173</v>
      </c>
      <c r="AH9" s="509" t="s">
        <v>1173</v>
      </c>
      <c r="AI9" s="509" t="s">
        <v>1173</v>
      </c>
      <c r="AJ9" s="509" t="s">
        <v>1173</v>
      </c>
      <c r="AK9" s="509" t="s">
        <v>1173</v>
      </c>
      <c r="AL9" s="509" t="s">
        <v>1173</v>
      </c>
      <c r="AM9" s="509" t="s">
        <v>1173</v>
      </c>
      <c r="AN9" s="509" t="s">
        <v>1173</v>
      </c>
      <c r="AO9" s="509" t="s">
        <v>1173</v>
      </c>
      <c r="AP9" s="509" t="s">
        <v>1173</v>
      </c>
      <c r="AQ9" s="509" t="s">
        <v>1173</v>
      </c>
      <c r="AR9" s="509" t="s">
        <v>1173</v>
      </c>
      <c r="AS9" s="509" t="s">
        <v>1173</v>
      </c>
      <c r="AT9" s="509" t="s">
        <v>1173</v>
      </c>
      <c r="AU9" s="508"/>
      <c r="AV9" s="508"/>
      <c r="AW9" s="508"/>
      <c r="AX9" s="508"/>
      <c r="AY9" s="508"/>
      <c r="AZ9" s="508"/>
      <c r="BA9" s="509" t="s">
        <v>1173</v>
      </c>
      <c r="BB9" s="509" t="s">
        <v>1173</v>
      </c>
      <c r="BC9" s="509" t="s">
        <v>1173</v>
      </c>
      <c r="BD9" s="509" t="s">
        <v>1173</v>
      </c>
      <c r="BE9" s="509" t="s">
        <v>1173</v>
      </c>
      <c r="BF9" s="509" t="s">
        <v>1173</v>
      </c>
      <c r="BG9" s="509" t="s">
        <v>1173</v>
      </c>
      <c r="BH9" s="509" t="s">
        <v>1173</v>
      </c>
      <c r="BI9" s="509" t="s">
        <v>1173</v>
      </c>
      <c r="BJ9" s="509" t="s">
        <v>1173</v>
      </c>
      <c r="BK9" s="509" t="s">
        <v>1173</v>
      </c>
    </row>
    <row r="10" spans="2:63" s="107" customFormat="1" x14ac:dyDescent="0.25">
      <c r="B10" s="511" t="s">
        <v>1370</v>
      </c>
      <c r="C10" s="509" t="s">
        <v>1173</v>
      </c>
      <c r="D10" s="509" t="s">
        <v>1173</v>
      </c>
      <c r="E10" s="509" t="s">
        <v>1173</v>
      </c>
      <c r="F10" s="508"/>
      <c r="G10" s="508"/>
      <c r="H10" s="509" t="s">
        <v>1173</v>
      </c>
      <c r="I10" s="508"/>
      <c r="J10" s="509" t="s">
        <v>1173</v>
      </c>
      <c r="K10" s="509" t="s">
        <v>1173</v>
      </c>
      <c r="L10" s="509" t="s">
        <v>1173</v>
      </c>
      <c r="M10" s="509" t="s">
        <v>1173</v>
      </c>
      <c r="N10" s="509" t="s">
        <v>1173</v>
      </c>
      <c r="O10" s="509" t="s">
        <v>1173</v>
      </c>
      <c r="P10" s="509" t="s">
        <v>1173</v>
      </c>
      <c r="Q10" s="509" t="s">
        <v>1173</v>
      </c>
      <c r="R10" s="509" t="s">
        <v>1173</v>
      </c>
      <c r="S10" s="509" t="s">
        <v>1173</v>
      </c>
      <c r="T10" s="509" t="s">
        <v>1173</v>
      </c>
      <c r="U10" s="509" t="s">
        <v>1173</v>
      </c>
      <c r="V10" s="509" t="s">
        <v>1173</v>
      </c>
      <c r="W10" s="509" t="s">
        <v>1173</v>
      </c>
      <c r="X10" s="509" t="s">
        <v>1173</v>
      </c>
      <c r="Y10" s="509" t="s">
        <v>1173</v>
      </c>
      <c r="Z10" s="509" t="s">
        <v>1173</v>
      </c>
      <c r="AA10" s="509" t="s">
        <v>1173</v>
      </c>
      <c r="AB10" s="509" t="s">
        <v>1173</v>
      </c>
      <c r="AC10" s="509" t="s">
        <v>1173</v>
      </c>
      <c r="AD10" s="509" t="s">
        <v>1173</v>
      </c>
      <c r="AE10" s="509" t="s">
        <v>1173</v>
      </c>
      <c r="AF10" s="509" t="s">
        <v>1173</v>
      </c>
      <c r="AG10" s="509" t="s">
        <v>1173</v>
      </c>
      <c r="AH10" s="509" t="s">
        <v>1173</v>
      </c>
      <c r="AI10" s="509" t="s">
        <v>1173</v>
      </c>
      <c r="AJ10" s="509" t="s">
        <v>1173</v>
      </c>
      <c r="AK10" s="509" t="s">
        <v>1173</v>
      </c>
      <c r="AL10" s="509" t="s">
        <v>1173</v>
      </c>
      <c r="AM10" s="509" t="s">
        <v>1173</v>
      </c>
      <c r="AN10" s="509" t="s">
        <v>1173</v>
      </c>
      <c r="AO10" s="509" t="s">
        <v>1173</v>
      </c>
      <c r="AP10" s="509" t="s">
        <v>1173</v>
      </c>
      <c r="AQ10" s="509" t="s">
        <v>1173</v>
      </c>
      <c r="AR10" s="509" t="s">
        <v>1173</v>
      </c>
      <c r="AS10" s="509" t="s">
        <v>1173</v>
      </c>
      <c r="AT10" s="509" t="s">
        <v>1173</v>
      </c>
      <c r="AU10" s="509" t="s">
        <v>1173</v>
      </c>
      <c r="AV10" s="509" t="s">
        <v>1173</v>
      </c>
      <c r="AW10" s="509" t="s">
        <v>1173</v>
      </c>
      <c r="AX10" s="509" t="s">
        <v>1173</v>
      </c>
      <c r="AY10" s="509" t="s">
        <v>1173</v>
      </c>
      <c r="AZ10" s="509" t="s">
        <v>1173</v>
      </c>
      <c r="BA10" s="509" t="s">
        <v>1173</v>
      </c>
      <c r="BB10" s="509" t="s">
        <v>1173</v>
      </c>
      <c r="BC10" s="509" t="s">
        <v>1173</v>
      </c>
      <c r="BD10" s="509" t="s">
        <v>1173</v>
      </c>
      <c r="BE10" s="509" t="s">
        <v>1173</v>
      </c>
      <c r="BF10" s="509" t="s">
        <v>1173</v>
      </c>
      <c r="BG10" s="509" t="s">
        <v>1173</v>
      </c>
      <c r="BH10" s="509" t="s">
        <v>1173</v>
      </c>
      <c r="BI10" s="509" t="s">
        <v>1173</v>
      </c>
      <c r="BJ10" s="509" t="s">
        <v>1173</v>
      </c>
      <c r="BK10" s="509" t="s">
        <v>1173</v>
      </c>
    </row>
    <row r="11" spans="2:63" s="107" customFormat="1" x14ac:dyDescent="0.25">
      <c r="B11" s="511" t="s">
        <v>1371</v>
      </c>
      <c r="C11" s="509" t="s">
        <v>1173</v>
      </c>
      <c r="D11" s="509" t="s">
        <v>1173</v>
      </c>
      <c r="E11" s="509" t="s">
        <v>1173</v>
      </c>
      <c r="F11" s="509" t="s">
        <v>1173</v>
      </c>
      <c r="G11" s="509" t="s">
        <v>1173</v>
      </c>
      <c r="H11" s="509" t="s">
        <v>1173</v>
      </c>
      <c r="I11" s="509" t="s">
        <v>1173</v>
      </c>
      <c r="J11" s="509" t="s">
        <v>1173</v>
      </c>
      <c r="K11" s="509" t="s">
        <v>1173</v>
      </c>
      <c r="L11" s="509" t="s">
        <v>1173</v>
      </c>
      <c r="M11" s="509" t="s">
        <v>1173</v>
      </c>
      <c r="N11" s="509" t="s">
        <v>1173</v>
      </c>
      <c r="O11" s="509" t="s">
        <v>1173</v>
      </c>
      <c r="P11" s="509" t="s">
        <v>1173</v>
      </c>
      <c r="Q11" s="509" t="s">
        <v>1173</v>
      </c>
      <c r="R11" s="509" t="s">
        <v>1173</v>
      </c>
      <c r="S11" s="509" t="s">
        <v>1173</v>
      </c>
      <c r="T11" s="509" t="s">
        <v>1173</v>
      </c>
      <c r="U11" s="509" t="s">
        <v>1173</v>
      </c>
      <c r="V11" s="509" t="s">
        <v>1173</v>
      </c>
      <c r="W11" s="509" t="s">
        <v>1173</v>
      </c>
      <c r="X11" s="509" t="s">
        <v>1173</v>
      </c>
      <c r="Y11" s="509" t="s">
        <v>1173</v>
      </c>
      <c r="Z11" s="509" t="s">
        <v>1173</v>
      </c>
      <c r="AA11" s="509" t="s">
        <v>1173</v>
      </c>
      <c r="AB11" s="509" t="s">
        <v>1173</v>
      </c>
      <c r="AC11" s="509" t="s">
        <v>1173</v>
      </c>
      <c r="AD11" s="509" t="s">
        <v>1173</v>
      </c>
      <c r="AE11" s="509" t="s">
        <v>1173</v>
      </c>
      <c r="AF11" s="509" t="s">
        <v>1173</v>
      </c>
      <c r="AG11" s="509" t="s">
        <v>1173</v>
      </c>
      <c r="AH11" s="508"/>
      <c r="AI11" s="508"/>
      <c r="AJ11" s="508"/>
      <c r="AK11" s="508"/>
      <c r="AL11" s="508"/>
      <c r="AM11" s="508"/>
      <c r="AN11" s="508"/>
      <c r="AO11" s="509" t="s">
        <v>1173</v>
      </c>
      <c r="AP11" s="508"/>
      <c r="AQ11" s="508"/>
      <c r="AR11" s="509" t="s">
        <v>1173</v>
      </c>
      <c r="AS11" s="509" t="s">
        <v>1173</v>
      </c>
      <c r="AT11" s="509" t="s">
        <v>1173</v>
      </c>
      <c r="AU11" s="509" t="s">
        <v>1173</v>
      </c>
      <c r="AV11" s="509" t="s">
        <v>1173</v>
      </c>
      <c r="AW11" s="509" t="s">
        <v>1173</v>
      </c>
      <c r="AX11" s="509" t="s">
        <v>1173</v>
      </c>
      <c r="AY11" s="509" t="s">
        <v>1173</v>
      </c>
      <c r="AZ11" s="509" t="s">
        <v>1173</v>
      </c>
      <c r="BA11" s="509" t="s">
        <v>1173</v>
      </c>
      <c r="BB11" s="509" t="s">
        <v>1173</v>
      </c>
      <c r="BC11" s="509" t="s">
        <v>1173</v>
      </c>
      <c r="BD11" s="509" t="s">
        <v>1173</v>
      </c>
      <c r="BE11" s="509" t="s">
        <v>1173</v>
      </c>
      <c r="BF11" s="509" t="s">
        <v>1173</v>
      </c>
      <c r="BG11" s="509" t="s">
        <v>1173</v>
      </c>
      <c r="BH11" s="509" t="s">
        <v>1173</v>
      </c>
      <c r="BI11" s="509" t="s">
        <v>1173</v>
      </c>
      <c r="BJ11" s="509" t="s">
        <v>1173</v>
      </c>
      <c r="BK11" s="509" t="s">
        <v>1173</v>
      </c>
    </row>
    <row r="12" spans="2:63" s="107" customFormat="1" x14ac:dyDescent="0.25">
      <c r="B12" s="511" t="s">
        <v>1372</v>
      </c>
      <c r="C12" s="509" t="s">
        <v>1173</v>
      </c>
      <c r="D12" s="509" t="s">
        <v>1173</v>
      </c>
      <c r="E12" s="509" t="s">
        <v>1173</v>
      </c>
      <c r="F12" s="509" t="s">
        <v>1173</v>
      </c>
      <c r="G12" s="509" t="s">
        <v>1173</v>
      </c>
      <c r="H12" s="509" t="s">
        <v>1173</v>
      </c>
      <c r="I12" s="509" t="s">
        <v>1173</v>
      </c>
      <c r="J12" s="509" t="s">
        <v>1173</v>
      </c>
      <c r="K12" s="509" t="s">
        <v>1173</v>
      </c>
      <c r="L12" s="509" t="s">
        <v>1173</v>
      </c>
      <c r="M12" s="509" t="s">
        <v>1173</v>
      </c>
      <c r="N12" s="509" t="s">
        <v>1173</v>
      </c>
      <c r="O12" s="509" t="s">
        <v>1173</v>
      </c>
      <c r="P12" s="509" t="s">
        <v>1173</v>
      </c>
      <c r="Q12" s="509" t="s">
        <v>1173</v>
      </c>
      <c r="R12" s="509" t="s">
        <v>1173</v>
      </c>
      <c r="S12" s="509" t="s">
        <v>1173</v>
      </c>
      <c r="T12" s="509" t="s">
        <v>1173</v>
      </c>
      <c r="U12" s="509" t="s">
        <v>1173</v>
      </c>
      <c r="V12" s="509" t="s">
        <v>1173</v>
      </c>
      <c r="W12" s="509" t="s">
        <v>1173</v>
      </c>
      <c r="X12" s="509" t="s">
        <v>1173</v>
      </c>
      <c r="Y12" s="509" t="s">
        <v>1173</v>
      </c>
      <c r="Z12" s="509" t="s">
        <v>1173</v>
      </c>
      <c r="AA12" s="509" t="s">
        <v>1173</v>
      </c>
      <c r="AB12" s="509" t="s">
        <v>1173</v>
      </c>
      <c r="AC12" s="509" t="s">
        <v>1173</v>
      </c>
      <c r="AD12" s="509" t="s">
        <v>1173</v>
      </c>
      <c r="AE12" s="509" t="s">
        <v>1173</v>
      </c>
      <c r="AF12" s="509" t="s">
        <v>1173</v>
      </c>
      <c r="AG12" s="509" t="s">
        <v>1173</v>
      </c>
      <c r="AH12" s="509" t="s">
        <v>1173</v>
      </c>
      <c r="AI12" s="509" t="s">
        <v>1173</v>
      </c>
      <c r="AJ12" s="509" t="s">
        <v>1173</v>
      </c>
      <c r="AK12" s="509" t="s">
        <v>1173</v>
      </c>
      <c r="AL12" s="508"/>
      <c r="AM12" s="509" t="s">
        <v>1173</v>
      </c>
      <c r="AN12" s="508"/>
      <c r="AO12" s="508"/>
      <c r="AP12" s="509" t="s">
        <v>1173</v>
      </c>
      <c r="AQ12" s="509" t="s">
        <v>1173</v>
      </c>
      <c r="AR12" s="508"/>
      <c r="AS12" s="508"/>
      <c r="AT12" s="508"/>
      <c r="AU12" s="509" t="s">
        <v>1173</v>
      </c>
      <c r="AV12" s="509" t="s">
        <v>1173</v>
      </c>
      <c r="AW12" s="509" t="s">
        <v>1173</v>
      </c>
      <c r="AX12" s="509" t="s">
        <v>1173</v>
      </c>
      <c r="AY12" s="509" t="s">
        <v>1173</v>
      </c>
      <c r="AZ12" s="509" t="s">
        <v>1173</v>
      </c>
      <c r="BA12" s="509" t="s">
        <v>1173</v>
      </c>
      <c r="BB12" s="509" t="s">
        <v>1173</v>
      </c>
      <c r="BC12" s="509" t="s">
        <v>1173</v>
      </c>
      <c r="BD12" s="509" t="s">
        <v>1173</v>
      </c>
      <c r="BE12" s="509" t="s">
        <v>1173</v>
      </c>
      <c r="BF12" s="509" t="s">
        <v>1173</v>
      </c>
      <c r="BG12" s="509" t="s">
        <v>1173</v>
      </c>
      <c r="BH12" s="509" t="s">
        <v>1173</v>
      </c>
      <c r="BI12" s="509" t="s">
        <v>1173</v>
      </c>
      <c r="BJ12" s="509" t="s">
        <v>1173</v>
      </c>
      <c r="BK12" s="509" t="s">
        <v>1173</v>
      </c>
    </row>
    <row r="13" spans="2:63" s="107" customFormat="1" x14ac:dyDescent="0.25">
      <c r="B13" s="511" t="s">
        <v>1373</v>
      </c>
      <c r="C13" s="509" t="s">
        <v>1173</v>
      </c>
      <c r="D13" s="509" t="s">
        <v>1173</v>
      </c>
      <c r="E13" s="509" t="s">
        <v>1173</v>
      </c>
      <c r="F13" s="508"/>
      <c r="G13" s="508"/>
      <c r="H13" s="508"/>
      <c r="I13" s="508"/>
      <c r="J13" s="508"/>
      <c r="K13" s="509" t="s">
        <v>1173</v>
      </c>
      <c r="L13" s="509" t="s">
        <v>1173</v>
      </c>
      <c r="M13" s="509" t="s">
        <v>1173</v>
      </c>
      <c r="N13" s="509" t="s">
        <v>1173</v>
      </c>
      <c r="O13" s="509" t="s">
        <v>1173</v>
      </c>
      <c r="P13" s="509" t="s">
        <v>1173</v>
      </c>
      <c r="Q13" s="509" t="s">
        <v>1173</v>
      </c>
      <c r="R13" s="509" t="s">
        <v>1173</v>
      </c>
      <c r="S13" s="509" t="s">
        <v>1173</v>
      </c>
      <c r="T13" s="509" t="s">
        <v>1173</v>
      </c>
      <c r="U13" s="509" t="s">
        <v>1173</v>
      </c>
      <c r="V13" s="509" t="s">
        <v>1173</v>
      </c>
      <c r="W13" s="509" t="s">
        <v>1173</v>
      </c>
      <c r="X13" s="509" t="s">
        <v>1173</v>
      </c>
      <c r="Y13" s="509" t="s">
        <v>1173</v>
      </c>
      <c r="Z13" s="509" t="s">
        <v>1173</v>
      </c>
      <c r="AA13" s="509" t="s">
        <v>1173</v>
      </c>
      <c r="AB13" s="509" t="s">
        <v>1173</v>
      </c>
      <c r="AC13" s="509" t="s">
        <v>1173</v>
      </c>
      <c r="AD13" s="509" t="s">
        <v>1173</v>
      </c>
      <c r="AE13" s="509" t="s">
        <v>1173</v>
      </c>
      <c r="AF13" s="509" t="s">
        <v>1173</v>
      </c>
      <c r="AG13" s="509" t="s">
        <v>1173</v>
      </c>
      <c r="AH13" s="509" t="s">
        <v>1173</v>
      </c>
      <c r="AI13" s="509" t="s">
        <v>1173</v>
      </c>
      <c r="AJ13" s="509" t="s">
        <v>1173</v>
      </c>
      <c r="AK13" s="509" t="s">
        <v>1173</v>
      </c>
      <c r="AL13" s="509" t="s">
        <v>1173</v>
      </c>
      <c r="AM13" s="509" t="s">
        <v>1173</v>
      </c>
      <c r="AN13" s="509" t="s">
        <v>1173</v>
      </c>
      <c r="AO13" s="509" t="s">
        <v>1173</v>
      </c>
      <c r="AP13" s="509" t="s">
        <v>1173</v>
      </c>
      <c r="AQ13" s="509" t="s">
        <v>1173</v>
      </c>
      <c r="AR13" s="509" t="s">
        <v>1173</v>
      </c>
      <c r="AS13" s="509" t="s">
        <v>1173</v>
      </c>
      <c r="AT13" s="509" t="s">
        <v>1173</v>
      </c>
      <c r="AU13" s="509" t="s">
        <v>1173</v>
      </c>
      <c r="AV13" s="509" t="s">
        <v>1173</v>
      </c>
      <c r="AW13" s="509" t="s">
        <v>1173</v>
      </c>
      <c r="AX13" s="509" t="s">
        <v>1173</v>
      </c>
      <c r="AY13" s="509" t="s">
        <v>1173</v>
      </c>
      <c r="AZ13" s="509" t="s">
        <v>1173</v>
      </c>
      <c r="BA13" s="509" t="s">
        <v>1173</v>
      </c>
      <c r="BB13" s="509" t="s">
        <v>1173</v>
      </c>
      <c r="BC13" s="509" t="s">
        <v>1173</v>
      </c>
      <c r="BD13" s="509" t="s">
        <v>1173</v>
      </c>
      <c r="BE13" s="509" t="s">
        <v>1173</v>
      </c>
      <c r="BF13" s="509" t="s">
        <v>1173</v>
      </c>
      <c r="BG13" s="509" t="s">
        <v>1173</v>
      </c>
      <c r="BH13" s="509" t="s">
        <v>1173</v>
      </c>
      <c r="BI13" s="509" t="s">
        <v>1173</v>
      </c>
      <c r="BJ13" s="509" t="s">
        <v>1173</v>
      </c>
      <c r="BK13" s="509" t="s">
        <v>1173</v>
      </c>
    </row>
    <row r="14" spans="2:63" s="107" customFormat="1" x14ac:dyDescent="0.25">
      <c r="B14" s="511" t="s">
        <v>1374</v>
      </c>
      <c r="C14" s="509" t="s">
        <v>1173</v>
      </c>
      <c r="D14" s="509" t="s">
        <v>1173</v>
      </c>
      <c r="E14" s="509" t="s">
        <v>1173</v>
      </c>
      <c r="F14" s="509" t="s">
        <v>1173</v>
      </c>
      <c r="G14" s="509" t="s">
        <v>1173</v>
      </c>
      <c r="H14" s="509" t="s">
        <v>1173</v>
      </c>
      <c r="I14" s="509" t="s">
        <v>1173</v>
      </c>
      <c r="J14" s="509" t="s">
        <v>1173</v>
      </c>
      <c r="K14" s="509" t="s">
        <v>1173</v>
      </c>
      <c r="L14" s="509" t="s">
        <v>1173</v>
      </c>
      <c r="M14" s="509" t="s">
        <v>1173</v>
      </c>
      <c r="N14" s="509" t="s">
        <v>1173</v>
      </c>
      <c r="O14" s="509" t="s">
        <v>1173</v>
      </c>
      <c r="P14" s="509" t="s">
        <v>1173</v>
      </c>
      <c r="Q14" s="509" t="s">
        <v>1173</v>
      </c>
      <c r="R14" s="509" t="s">
        <v>1173</v>
      </c>
      <c r="S14" s="509" t="s">
        <v>1173</v>
      </c>
      <c r="T14" s="509" t="s">
        <v>1173</v>
      </c>
      <c r="U14" s="509" t="s">
        <v>1173</v>
      </c>
      <c r="V14" s="509" t="s">
        <v>1173</v>
      </c>
      <c r="W14" s="509" t="s">
        <v>1173</v>
      </c>
      <c r="X14" s="509" t="s">
        <v>1173</v>
      </c>
      <c r="Y14" s="509" t="s">
        <v>1173</v>
      </c>
      <c r="Z14" s="509" t="s">
        <v>1173</v>
      </c>
      <c r="AA14" s="509" t="s">
        <v>1173</v>
      </c>
      <c r="AB14" s="509" t="s">
        <v>1173</v>
      </c>
      <c r="AC14" s="509" t="s">
        <v>1173</v>
      </c>
      <c r="AD14" s="509" t="s">
        <v>1173</v>
      </c>
      <c r="AE14" s="509" t="s">
        <v>1173</v>
      </c>
      <c r="AF14" s="509" t="s">
        <v>1173</v>
      </c>
      <c r="AG14" s="509" t="s">
        <v>1173</v>
      </c>
      <c r="AH14" s="509" t="s">
        <v>1173</v>
      </c>
      <c r="AI14" s="509" t="s">
        <v>1173</v>
      </c>
      <c r="AJ14" s="509" t="s">
        <v>1173</v>
      </c>
      <c r="AK14" s="509" t="s">
        <v>1173</v>
      </c>
      <c r="AL14" s="509" t="s">
        <v>1173</v>
      </c>
      <c r="AM14" s="509" t="s">
        <v>1173</v>
      </c>
      <c r="AN14" s="509" t="s">
        <v>1173</v>
      </c>
      <c r="AO14" s="509" t="s">
        <v>1173</v>
      </c>
      <c r="AP14" s="509" t="s">
        <v>1173</v>
      </c>
      <c r="AQ14" s="509" t="s">
        <v>1173</v>
      </c>
      <c r="AR14" s="509" t="s">
        <v>1173</v>
      </c>
      <c r="AS14" s="509" t="s">
        <v>1173</v>
      </c>
      <c r="AT14" s="509" t="s">
        <v>1173</v>
      </c>
      <c r="AU14" s="509" t="s">
        <v>1173</v>
      </c>
      <c r="AV14" s="509" t="s">
        <v>1173</v>
      </c>
      <c r="AW14" s="509" t="s">
        <v>1173</v>
      </c>
      <c r="AX14" s="509" t="s">
        <v>1173</v>
      </c>
      <c r="AY14" s="509" t="s">
        <v>1173</v>
      </c>
      <c r="AZ14" s="509" t="s">
        <v>1173</v>
      </c>
      <c r="BA14" s="509" t="s">
        <v>1173</v>
      </c>
      <c r="BB14" s="509" t="s">
        <v>1173</v>
      </c>
      <c r="BC14" s="509" t="s">
        <v>1173</v>
      </c>
      <c r="BD14" s="509" t="s">
        <v>1173</v>
      </c>
      <c r="BE14" s="509" t="s">
        <v>1173</v>
      </c>
      <c r="BF14" s="509" t="s">
        <v>1173</v>
      </c>
      <c r="BG14" s="509" t="s">
        <v>1173</v>
      </c>
      <c r="BH14" s="509" t="s">
        <v>1173</v>
      </c>
      <c r="BI14" s="509" t="s">
        <v>1173</v>
      </c>
      <c r="BJ14" s="509" t="s">
        <v>1173</v>
      </c>
      <c r="BK14" s="509" t="s">
        <v>1173</v>
      </c>
    </row>
    <row r="15" spans="2:63" s="107" customFormat="1" x14ac:dyDescent="0.25">
      <c r="B15" s="511" t="s">
        <v>1375</v>
      </c>
      <c r="C15" s="509" t="s">
        <v>1173</v>
      </c>
      <c r="D15" s="509" t="s">
        <v>1173</v>
      </c>
      <c r="E15" s="509" t="s">
        <v>1173</v>
      </c>
      <c r="F15" s="509" t="s">
        <v>1173</v>
      </c>
      <c r="G15" s="509" t="s">
        <v>1173</v>
      </c>
      <c r="H15" s="509" t="s">
        <v>1173</v>
      </c>
      <c r="I15" s="509" t="s">
        <v>1173</v>
      </c>
      <c r="J15" s="509" t="s">
        <v>1173</v>
      </c>
      <c r="K15" s="509" t="s">
        <v>1173</v>
      </c>
      <c r="L15" s="509" t="s">
        <v>1173</v>
      </c>
      <c r="M15" s="509" t="s">
        <v>1173</v>
      </c>
      <c r="N15" s="509" t="s">
        <v>1173</v>
      </c>
      <c r="O15" s="509" t="s">
        <v>1173</v>
      </c>
      <c r="P15" s="509" t="s">
        <v>1173</v>
      </c>
      <c r="Q15" s="509" t="s">
        <v>1173</v>
      </c>
      <c r="R15" s="509" t="s">
        <v>1173</v>
      </c>
      <c r="S15" s="509" t="s">
        <v>1173</v>
      </c>
      <c r="T15" s="509" t="s">
        <v>1173</v>
      </c>
      <c r="U15" s="509" t="s">
        <v>1173</v>
      </c>
      <c r="V15" s="509" t="s">
        <v>1173</v>
      </c>
      <c r="W15" s="509" t="s">
        <v>1173</v>
      </c>
      <c r="X15" s="509" t="s">
        <v>1173</v>
      </c>
      <c r="Y15" s="509" t="s">
        <v>1173</v>
      </c>
      <c r="Z15" s="509" t="s">
        <v>1173</v>
      </c>
      <c r="AA15" s="509" t="s">
        <v>1173</v>
      </c>
      <c r="AB15" s="509" t="s">
        <v>1173</v>
      </c>
      <c r="AC15" s="509" t="s">
        <v>1173</v>
      </c>
      <c r="AD15" s="509" t="s">
        <v>1173</v>
      </c>
      <c r="AE15" s="509" t="s">
        <v>1173</v>
      </c>
      <c r="AF15" s="509" t="s">
        <v>1173</v>
      </c>
      <c r="AG15" s="509" t="s">
        <v>1173</v>
      </c>
      <c r="AH15" s="509" t="s">
        <v>1173</v>
      </c>
      <c r="AI15" s="509" t="s">
        <v>1173</v>
      </c>
      <c r="AJ15" s="509" t="s">
        <v>1173</v>
      </c>
      <c r="AK15" s="509" t="s">
        <v>1173</v>
      </c>
      <c r="AL15" s="509" t="s">
        <v>1173</v>
      </c>
      <c r="AM15" s="509" t="s">
        <v>1173</v>
      </c>
      <c r="AN15" s="509" t="s">
        <v>1173</v>
      </c>
      <c r="AO15" s="509" t="s">
        <v>1173</v>
      </c>
      <c r="AP15" s="509" t="s">
        <v>1173</v>
      </c>
      <c r="AQ15" s="509" t="s">
        <v>1173</v>
      </c>
      <c r="AR15" s="509" t="s">
        <v>1173</v>
      </c>
      <c r="AS15" s="509" t="s">
        <v>1173</v>
      </c>
      <c r="AT15" s="509" t="s">
        <v>1173</v>
      </c>
      <c r="AU15" s="509" t="s">
        <v>1173</v>
      </c>
      <c r="AV15" s="509" t="s">
        <v>1173</v>
      </c>
      <c r="AW15" s="509" t="s">
        <v>1173</v>
      </c>
      <c r="AX15" s="509" t="s">
        <v>1173</v>
      </c>
      <c r="AY15" s="509" t="s">
        <v>1173</v>
      </c>
      <c r="AZ15" s="509" t="s">
        <v>1173</v>
      </c>
      <c r="BA15" s="509" t="s">
        <v>1173</v>
      </c>
      <c r="BB15" s="509" t="s">
        <v>1173</v>
      </c>
      <c r="BC15" s="509" t="s">
        <v>1173</v>
      </c>
      <c r="BD15" s="509" t="s">
        <v>1173</v>
      </c>
      <c r="BE15" s="509" t="s">
        <v>1173</v>
      </c>
      <c r="BF15" s="509" t="s">
        <v>1173</v>
      </c>
      <c r="BG15" s="509" t="s">
        <v>1173</v>
      </c>
      <c r="BH15" s="509" t="s">
        <v>1173</v>
      </c>
      <c r="BI15" s="509" t="s">
        <v>1173</v>
      </c>
      <c r="BJ15" s="509" t="s">
        <v>1173</v>
      </c>
      <c r="BK15" s="509" t="s">
        <v>1173</v>
      </c>
    </row>
    <row r="16" spans="2:63" s="107" customFormat="1" x14ac:dyDescent="0.25">
      <c r="B16" s="511" t="s">
        <v>1376</v>
      </c>
      <c r="C16" s="509" t="s">
        <v>1173</v>
      </c>
      <c r="D16" s="509" t="s">
        <v>1173</v>
      </c>
      <c r="E16" s="509" t="s">
        <v>1173</v>
      </c>
      <c r="F16" s="509" t="s">
        <v>1173</v>
      </c>
      <c r="G16" s="509" t="s">
        <v>1173</v>
      </c>
      <c r="H16" s="509" t="s">
        <v>1173</v>
      </c>
      <c r="I16" s="509" t="s">
        <v>1173</v>
      </c>
      <c r="J16" s="509" t="s">
        <v>1173</v>
      </c>
      <c r="K16" s="509" t="s">
        <v>1173</v>
      </c>
      <c r="L16" s="509" t="s">
        <v>1173</v>
      </c>
      <c r="M16" s="509" t="s">
        <v>1173</v>
      </c>
      <c r="N16" s="509" t="s">
        <v>1173</v>
      </c>
      <c r="O16" s="509" t="s">
        <v>1173</v>
      </c>
      <c r="P16" s="509" t="s">
        <v>1173</v>
      </c>
      <c r="Q16" s="509" t="s">
        <v>1173</v>
      </c>
      <c r="R16" s="509" t="s">
        <v>1173</v>
      </c>
      <c r="S16" s="509" t="s">
        <v>1173</v>
      </c>
      <c r="T16" s="509" t="s">
        <v>1173</v>
      </c>
      <c r="U16" s="509" t="s">
        <v>1173</v>
      </c>
      <c r="V16" s="509" t="s">
        <v>1173</v>
      </c>
      <c r="W16" s="509" t="s">
        <v>1173</v>
      </c>
      <c r="X16" s="509" t="s">
        <v>1173</v>
      </c>
      <c r="Y16" s="509" t="s">
        <v>1173</v>
      </c>
      <c r="Z16" s="509" t="s">
        <v>1173</v>
      </c>
      <c r="AA16" s="509" t="s">
        <v>1173</v>
      </c>
      <c r="AB16" s="509" t="s">
        <v>1173</v>
      </c>
      <c r="AC16" s="509" t="s">
        <v>1173</v>
      </c>
      <c r="AD16" s="509" t="s">
        <v>1173</v>
      </c>
      <c r="AE16" s="509" t="s">
        <v>1173</v>
      </c>
      <c r="AF16" s="509" t="s">
        <v>1173</v>
      </c>
      <c r="AG16" s="509" t="s">
        <v>1173</v>
      </c>
      <c r="AH16" s="509" t="s">
        <v>1173</v>
      </c>
      <c r="AI16" s="509" t="s">
        <v>1173</v>
      </c>
      <c r="AJ16" s="509" t="s">
        <v>1173</v>
      </c>
      <c r="AK16" s="509" t="s">
        <v>1173</v>
      </c>
      <c r="AL16" s="509" t="s">
        <v>1173</v>
      </c>
      <c r="AM16" s="509" t="s">
        <v>1173</v>
      </c>
      <c r="AN16" s="509" t="s">
        <v>1173</v>
      </c>
      <c r="AO16" s="509" t="s">
        <v>1173</v>
      </c>
      <c r="AP16" s="509" t="s">
        <v>1173</v>
      </c>
      <c r="AQ16" s="509" t="s">
        <v>1173</v>
      </c>
      <c r="AR16" s="509" t="s">
        <v>1173</v>
      </c>
      <c r="AS16" s="509" t="s">
        <v>1173</v>
      </c>
      <c r="AT16" s="509" t="s">
        <v>1173</v>
      </c>
      <c r="AU16" s="509" t="s">
        <v>1173</v>
      </c>
      <c r="AV16" s="509" t="s">
        <v>1173</v>
      </c>
      <c r="AW16" s="509" t="s">
        <v>1173</v>
      </c>
      <c r="AX16" s="509" t="s">
        <v>1173</v>
      </c>
      <c r="AY16" s="509" t="s">
        <v>1173</v>
      </c>
      <c r="AZ16" s="509" t="s">
        <v>1173</v>
      </c>
      <c r="BA16" s="509" t="s">
        <v>1173</v>
      </c>
      <c r="BB16" s="509" t="s">
        <v>1173</v>
      </c>
      <c r="BC16" s="509" t="s">
        <v>1173</v>
      </c>
      <c r="BD16" s="509" t="s">
        <v>1173</v>
      </c>
      <c r="BE16" s="509" t="s">
        <v>1173</v>
      </c>
      <c r="BF16" s="509" t="s">
        <v>1173</v>
      </c>
      <c r="BG16" s="508"/>
      <c r="BH16" s="509" t="s">
        <v>1173</v>
      </c>
      <c r="BI16" s="509" t="s">
        <v>1173</v>
      </c>
      <c r="BJ16" s="509" t="s">
        <v>1173</v>
      </c>
      <c r="BK16" s="509" t="s">
        <v>1173</v>
      </c>
    </row>
    <row r="17" spans="2:63" s="107" customFormat="1" x14ac:dyDescent="0.25">
      <c r="B17" s="511" t="s">
        <v>1377</v>
      </c>
      <c r="C17" s="509" t="s">
        <v>1173</v>
      </c>
      <c r="D17" s="509" t="s">
        <v>1173</v>
      </c>
      <c r="E17" s="509" t="s">
        <v>1173</v>
      </c>
      <c r="F17" s="509" t="s">
        <v>1173</v>
      </c>
      <c r="G17" s="509" t="s">
        <v>1173</v>
      </c>
      <c r="H17" s="509" t="s">
        <v>1173</v>
      </c>
      <c r="I17" s="509" t="s">
        <v>1173</v>
      </c>
      <c r="J17" s="508"/>
      <c r="K17" s="509" t="s">
        <v>1173</v>
      </c>
      <c r="L17" s="509" t="s">
        <v>1173</v>
      </c>
      <c r="M17" s="509" t="s">
        <v>1173</v>
      </c>
      <c r="N17" s="509" t="s">
        <v>1173</v>
      </c>
      <c r="O17" s="509" t="s">
        <v>1173</v>
      </c>
      <c r="P17" s="509" t="s">
        <v>1173</v>
      </c>
      <c r="Q17" s="509" t="s">
        <v>1173</v>
      </c>
      <c r="R17" s="509" t="s">
        <v>1173</v>
      </c>
      <c r="S17" s="509" t="s">
        <v>1173</v>
      </c>
      <c r="T17" s="509" t="s">
        <v>1173</v>
      </c>
      <c r="U17" s="509" t="s">
        <v>1173</v>
      </c>
      <c r="V17" s="509" t="s">
        <v>1173</v>
      </c>
      <c r="W17" s="509" t="s">
        <v>1173</v>
      </c>
      <c r="X17" s="509" t="s">
        <v>1173</v>
      </c>
      <c r="Y17" s="509" t="s">
        <v>1173</v>
      </c>
      <c r="Z17" s="509" t="s">
        <v>1173</v>
      </c>
      <c r="AA17" s="509" t="s">
        <v>1173</v>
      </c>
      <c r="AB17" s="509" t="s">
        <v>1173</v>
      </c>
      <c r="AC17" s="509" t="s">
        <v>1173</v>
      </c>
      <c r="AD17" s="509" t="s">
        <v>1173</v>
      </c>
      <c r="AE17" s="509" t="s">
        <v>1173</v>
      </c>
      <c r="AF17" s="509" t="s">
        <v>1173</v>
      </c>
      <c r="AG17" s="509" t="s">
        <v>1173</v>
      </c>
      <c r="AH17" s="509" t="s">
        <v>1173</v>
      </c>
      <c r="AI17" s="509" t="s">
        <v>1173</v>
      </c>
      <c r="AJ17" s="509" t="s">
        <v>1173</v>
      </c>
      <c r="AK17" s="509" t="s">
        <v>1173</v>
      </c>
      <c r="AL17" s="509" t="s">
        <v>1173</v>
      </c>
      <c r="AM17" s="509" t="s">
        <v>1173</v>
      </c>
      <c r="AN17" s="509" t="s">
        <v>1173</v>
      </c>
      <c r="AO17" s="509" t="s">
        <v>1173</v>
      </c>
      <c r="AP17" s="509" t="s">
        <v>1173</v>
      </c>
      <c r="AQ17" s="509" t="s">
        <v>1173</v>
      </c>
      <c r="AR17" s="509" t="s">
        <v>1173</v>
      </c>
      <c r="AS17" s="509" t="s">
        <v>1173</v>
      </c>
      <c r="AT17" s="509" t="s">
        <v>1173</v>
      </c>
      <c r="AU17" s="509" t="s">
        <v>1173</v>
      </c>
      <c r="AV17" s="509" t="s">
        <v>1173</v>
      </c>
      <c r="AW17" s="509" t="s">
        <v>1173</v>
      </c>
      <c r="AX17" s="509" t="s">
        <v>1173</v>
      </c>
      <c r="AY17" s="509" t="s">
        <v>1173</v>
      </c>
      <c r="AZ17" s="509" t="s">
        <v>1173</v>
      </c>
      <c r="BA17" s="509" t="s">
        <v>1173</v>
      </c>
      <c r="BB17" s="509" t="s">
        <v>1173</v>
      </c>
      <c r="BC17" s="509" t="s">
        <v>1173</v>
      </c>
      <c r="BD17" s="509" t="s">
        <v>1173</v>
      </c>
      <c r="BE17" s="509" t="s">
        <v>1173</v>
      </c>
      <c r="BF17" s="509" t="s">
        <v>1173</v>
      </c>
      <c r="BG17" s="509" t="s">
        <v>1173</v>
      </c>
      <c r="BH17" s="509" t="s">
        <v>1173</v>
      </c>
      <c r="BI17" s="509" t="s">
        <v>1173</v>
      </c>
      <c r="BJ17" s="509" t="s">
        <v>1173</v>
      </c>
      <c r="BK17" s="509" t="s">
        <v>1173</v>
      </c>
    </row>
    <row r="18" spans="2:63" s="107" customFormat="1" x14ac:dyDescent="0.25">
      <c r="B18" s="511" t="s">
        <v>1378</v>
      </c>
      <c r="C18" s="509" t="s">
        <v>1173</v>
      </c>
      <c r="D18" s="508"/>
      <c r="E18" s="508"/>
      <c r="F18" s="508"/>
      <c r="G18" s="508"/>
      <c r="H18" s="508"/>
      <c r="I18" s="508"/>
      <c r="J18" s="508"/>
      <c r="K18" s="509" t="s">
        <v>1173</v>
      </c>
      <c r="L18" s="509" t="s">
        <v>1173</v>
      </c>
      <c r="M18" s="509" t="s">
        <v>1173</v>
      </c>
      <c r="N18" s="509" t="s">
        <v>1173</v>
      </c>
      <c r="O18" s="509" t="s">
        <v>1173</v>
      </c>
      <c r="P18" s="509" t="s">
        <v>1173</v>
      </c>
      <c r="Q18" s="509" t="s">
        <v>1173</v>
      </c>
      <c r="R18" s="509" t="s">
        <v>1173</v>
      </c>
      <c r="S18" s="509" t="s">
        <v>1173</v>
      </c>
      <c r="T18" s="509" t="s">
        <v>1173</v>
      </c>
      <c r="U18" s="509" t="s">
        <v>1173</v>
      </c>
      <c r="V18" s="509" t="s">
        <v>1173</v>
      </c>
      <c r="W18" s="509" t="s">
        <v>1173</v>
      </c>
      <c r="X18" s="509" t="s">
        <v>1173</v>
      </c>
      <c r="Y18" s="509" t="s">
        <v>1173</v>
      </c>
      <c r="Z18" s="509" t="s">
        <v>1173</v>
      </c>
      <c r="AA18" s="509" t="s">
        <v>1173</v>
      </c>
      <c r="AB18" s="509" t="s">
        <v>1173</v>
      </c>
      <c r="AC18" s="509" t="s">
        <v>1173</v>
      </c>
      <c r="AD18" s="509" t="s">
        <v>1173</v>
      </c>
      <c r="AE18" s="509" t="s">
        <v>1173</v>
      </c>
      <c r="AF18" s="509" t="s">
        <v>1173</v>
      </c>
      <c r="AG18" s="509" t="s">
        <v>1173</v>
      </c>
      <c r="AH18" s="509" t="s">
        <v>1173</v>
      </c>
      <c r="AI18" s="509" t="s">
        <v>1173</v>
      </c>
      <c r="AJ18" s="509" t="s">
        <v>1173</v>
      </c>
      <c r="AK18" s="509" t="s">
        <v>1173</v>
      </c>
      <c r="AL18" s="509" t="s">
        <v>1173</v>
      </c>
      <c r="AM18" s="509" t="s">
        <v>1173</v>
      </c>
      <c r="AN18" s="509" t="s">
        <v>1173</v>
      </c>
      <c r="AO18" s="509" t="s">
        <v>1173</v>
      </c>
      <c r="AP18" s="509" t="s">
        <v>1173</v>
      </c>
      <c r="AQ18" s="509" t="s">
        <v>1173</v>
      </c>
      <c r="AR18" s="509" t="s">
        <v>1173</v>
      </c>
      <c r="AS18" s="509" t="s">
        <v>1173</v>
      </c>
      <c r="AT18" s="509" t="s">
        <v>1173</v>
      </c>
      <c r="AU18" s="509" t="s">
        <v>1173</v>
      </c>
      <c r="AV18" s="509" t="s">
        <v>1173</v>
      </c>
      <c r="AW18" s="509" t="s">
        <v>1173</v>
      </c>
      <c r="AX18" s="509" t="s">
        <v>1173</v>
      </c>
      <c r="AY18" s="509" t="s">
        <v>1173</v>
      </c>
      <c r="AZ18" s="509" t="s">
        <v>1173</v>
      </c>
      <c r="BA18" s="509" t="s">
        <v>1173</v>
      </c>
      <c r="BB18" s="509" t="s">
        <v>1173</v>
      </c>
      <c r="BC18" s="509" t="s">
        <v>1173</v>
      </c>
      <c r="BD18" s="509" t="s">
        <v>1173</v>
      </c>
      <c r="BE18" s="509" t="s">
        <v>1173</v>
      </c>
      <c r="BF18" s="509" t="s">
        <v>1173</v>
      </c>
      <c r="BG18" s="509" t="s">
        <v>1173</v>
      </c>
      <c r="BH18" s="509" t="s">
        <v>1173</v>
      </c>
      <c r="BI18" s="509" t="s">
        <v>1173</v>
      </c>
      <c r="BJ18" s="509" t="s">
        <v>1173</v>
      </c>
      <c r="BK18" s="509" t="s">
        <v>1173</v>
      </c>
    </row>
    <row r="19" spans="2:63" s="107" customFormat="1" x14ac:dyDescent="0.25">
      <c r="B19" s="511" t="s">
        <v>1379</v>
      </c>
      <c r="C19" s="509" t="s">
        <v>1173</v>
      </c>
      <c r="D19" s="509" t="s">
        <v>1173</v>
      </c>
      <c r="E19" s="509" t="s">
        <v>1173</v>
      </c>
      <c r="F19" s="509" t="s">
        <v>1173</v>
      </c>
      <c r="G19" s="509" t="s">
        <v>1173</v>
      </c>
      <c r="H19" s="509" t="s">
        <v>1173</v>
      </c>
      <c r="I19" s="509" t="s">
        <v>1173</v>
      </c>
      <c r="J19" s="509" t="s">
        <v>1173</v>
      </c>
      <c r="K19" s="509" t="s">
        <v>1173</v>
      </c>
      <c r="L19" s="509" t="s">
        <v>1173</v>
      </c>
      <c r="M19" s="509" t="s">
        <v>1173</v>
      </c>
      <c r="N19" s="509" t="s">
        <v>1173</v>
      </c>
      <c r="O19" s="509" t="s">
        <v>1173</v>
      </c>
      <c r="P19" s="509" t="s">
        <v>1173</v>
      </c>
      <c r="Q19" s="509" t="s">
        <v>1173</v>
      </c>
      <c r="R19" s="509" t="s">
        <v>1173</v>
      </c>
      <c r="S19" s="508"/>
      <c r="T19" s="509" t="s">
        <v>1173</v>
      </c>
      <c r="U19" s="509" t="s">
        <v>1173</v>
      </c>
      <c r="V19" s="509" t="s">
        <v>1173</v>
      </c>
      <c r="W19" s="509" t="s">
        <v>1173</v>
      </c>
      <c r="X19" s="508"/>
      <c r="Y19" s="509" t="s">
        <v>1173</v>
      </c>
      <c r="Z19" s="509" t="s">
        <v>1173</v>
      </c>
      <c r="AA19" s="509" t="s">
        <v>1173</v>
      </c>
      <c r="AB19" s="509" t="s">
        <v>1173</v>
      </c>
      <c r="AC19" s="509" t="s">
        <v>1173</v>
      </c>
      <c r="AD19" s="509" t="s">
        <v>1173</v>
      </c>
      <c r="AE19" s="509" t="s">
        <v>1173</v>
      </c>
      <c r="AF19" s="509" t="s">
        <v>1173</v>
      </c>
      <c r="AG19" s="509" t="s">
        <v>1173</v>
      </c>
      <c r="AH19" s="509" t="s">
        <v>1173</v>
      </c>
      <c r="AI19" s="509" t="s">
        <v>1173</v>
      </c>
      <c r="AJ19" s="509" t="s">
        <v>1173</v>
      </c>
      <c r="AK19" s="509" t="s">
        <v>1173</v>
      </c>
      <c r="AL19" s="509" t="s">
        <v>1173</v>
      </c>
      <c r="AM19" s="509" t="s">
        <v>1173</v>
      </c>
      <c r="AN19" s="509" t="s">
        <v>1173</v>
      </c>
      <c r="AO19" s="509" t="s">
        <v>1173</v>
      </c>
      <c r="AP19" s="509" t="s">
        <v>1173</v>
      </c>
      <c r="AQ19" s="509" t="s">
        <v>1173</v>
      </c>
      <c r="AR19" s="509" t="s">
        <v>1173</v>
      </c>
      <c r="AS19" s="509" t="s">
        <v>1173</v>
      </c>
      <c r="AT19" s="509" t="s">
        <v>1173</v>
      </c>
      <c r="AU19" s="509" t="s">
        <v>1173</v>
      </c>
      <c r="AV19" s="509" t="s">
        <v>1173</v>
      </c>
      <c r="AW19" s="509" t="s">
        <v>1173</v>
      </c>
      <c r="AX19" s="509" t="s">
        <v>1173</v>
      </c>
      <c r="AY19" s="509" t="s">
        <v>1173</v>
      </c>
      <c r="AZ19" s="509" t="s">
        <v>1173</v>
      </c>
      <c r="BA19" s="509" t="s">
        <v>1173</v>
      </c>
      <c r="BB19" s="509" t="s">
        <v>1173</v>
      </c>
      <c r="BC19" s="509" t="s">
        <v>1173</v>
      </c>
      <c r="BD19" s="509" t="s">
        <v>1173</v>
      </c>
      <c r="BE19" s="509" t="s">
        <v>1173</v>
      </c>
      <c r="BF19" s="509" t="s">
        <v>1173</v>
      </c>
      <c r="BG19" s="509" t="s">
        <v>1173</v>
      </c>
      <c r="BH19" s="509" t="s">
        <v>1173</v>
      </c>
      <c r="BI19" s="509" t="s">
        <v>1173</v>
      </c>
      <c r="BJ19" s="509" t="s">
        <v>1173</v>
      </c>
      <c r="BK19" s="509" t="s">
        <v>1173</v>
      </c>
    </row>
    <row r="20" spans="2:63" s="107" customFormat="1" x14ac:dyDescent="0.25">
      <c r="B20" s="511" t="s">
        <v>1380</v>
      </c>
      <c r="C20" s="509" t="s">
        <v>1173</v>
      </c>
      <c r="D20" s="509" t="s">
        <v>1173</v>
      </c>
      <c r="E20" s="509" t="s">
        <v>1173</v>
      </c>
      <c r="F20" s="509" t="s">
        <v>1173</v>
      </c>
      <c r="G20" s="509" t="s">
        <v>1173</v>
      </c>
      <c r="H20" s="509" t="s">
        <v>1173</v>
      </c>
      <c r="I20" s="509" t="s">
        <v>1173</v>
      </c>
      <c r="J20" s="509" t="s">
        <v>1173</v>
      </c>
      <c r="K20" s="509" t="s">
        <v>1173</v>
      </c>
      <c r="L20" s="509" t="s">
        <v>1173</v>
      </c>
      <c r="M20" s="509" t="s">
        <v>1173</v>
      </c>
      <c r="N20" s="509" t="s">
        <v>1173</v>
      </c>
      <c r="O20" s="509" t="s">
        <v>1173</v>
      </c>
      <c r="P20" s="509" t="s">
        <v>1173</v>
      </c>
      <c r="Q20" s="509" t="s">
        <v>1173</v>
      </c>
      <c r="R20" s="509" t="s">
        <v>1173</v>
      </c>
      <c r="S20" s="509" t="s">
        <v>1173</v>
      </c>
      <c r="T20" s="509" t="s">
        <v>1173</v>
      </c>
      <c r="U20" s="509" t="s">
        <v>1173</v>
      </c>
      <c r="V20" s="509" t="s">
        <v>1173</v>
      </c>
      <c r="W20" s="509" t="s">
        <v>1173</v>
      </c>
      <c r="X20" s="509" t="s">
        <v>1173</v>
      </c>
      <c r="Y20" s="509" t="s">
        <v>1173</v>
      </c>
      <c r="Z20" s="509" t="s">
        <v>1173</v>
      </c>
      <c r="AA20" s="509" t="s">
        <v>1173</v>
      </c>
      <c r="AB20" s="509" t="s">
        <v>1173</v>
      </c>
      <c r="AC20" s="509" t="s">
        <v>1173</v>
      </c>
      <c r="AD20" s="509" t="s">
        <v>1173</v>
      </c>
      <c r="AE20" s="509" t="s">
        <v>1173</v>
      </c>
      <c r="AF20" s="509" t="s">
        <v>1173</v>
      </c>
      <c r="AG20" s="509" t="s">
        <v>1173</v>
      </c>
      <c r="AH20" s="509" t="s">
        <v>1173</v>
      </c>
      <c r="AI20" s="509" t="s">
        <v>1173</v>
      </c>
      <c r="AJ20" s="509" t="s">
        <v>1173</v>
      </c>
      <c r="AK20" s="509" t="s">
        <v>1173</v>
      </c>
      <c r="AL20" s="509" t="s">
        <v>1173</v>
      </c>
      <c r="AM20" s="509" t="s">
        <v>1173</v>
      </c>
      <c r="AN20" s="509" t="s">
        <v>1173</v>
      </c>
      <c r="AO20" s="509" t="s">
        <v>1173</v>
      </c>
      <c r="AP20" s="509" t="s">
        <v>1173</v>
      </c>
      <c r="AQ20" s="509" t="s">
        <v>1173</v>
      </c>
      <c r="AR20" s="509" t="s">
        <v>1173</v>
      </c>
      <c r="AS20" s="509" t="s">
        <v>1173</v>
      </c>
      <c r="AT20" s="509" t="s">
        <v>1173</v>
      </c>
      <c r="AU20" s="509" t="s">
        <v>1173</v>
      </c>
      <c r="AV20" s="509" t="s">
        <v>1173</v>
      </c>
      <c r="AW20" s="509" t="s">
        <v>1173</v>
      </c>
      <c r="AX20" s="509" t="s">
        <v>1173</v>
      </c>
      <c r="AY20" s="509" t="s">
        <v>1173</v>
      </c>
      <c r="AZ20" s="509" t="s">
        <v>1173</v>
      </c>
      <c r="BA20" s="509" t="s">
        <v>1173</v>
      </c>
      <c r="BB20" s="509" t="s">
        <v>1173</v>
      </c>
      <c r="BC20" s="509" t="s">
        <v>1173</v>
      </c>
      <c r="BD20" s="509" t="s">
        <v>1173</v>
      </c>
      <c r="BE20" s="509" t="s">
        <v>1173</v>
      </c>
      <c r="BF20" s="509" t="s">
        <v>1173</v>
      </c>
      <c r="BG20" s="509" t="s">
        <v>1173</v>
      </c>
      <c r="BH20" s="508"/>
      <c r="BI20" s="509" t="s">
        <v>1173</v>
      </c>
      <c r="BJ20" s="509" t="s">
        <v>1173</v>
      </c>
      <c r="BK20" s="509" t="s">
        <v>1173</v>
      </c>
    </row>
    <row r="21" spans="2:63" s="107" customFormat="1" x14ac:dyDescent="0.25">
      <c r="B21" s="511" t="s">
        <v>1381</v>
      </c>
      <c r="C21" s="509" t="s">
        <v>1173</v>
      </c>
      <c r="D21" s="509" t="s">
        <v>1173</v>
      </c>
      <c r="E21" s="509" t="s">
        <v>1173</v>
      </c>
      <c r="F21" s="509" t="s">
        <v>1173</v>
      </c>
      <c r="G21" s="509" t="s">
        <v>1173</v>
      </c>
      <c r="H21" s="509" t="s">
        <v>1173</v>
      </c>
      <c r="I21" s="509" t="s">
        <v>1173</v>
      </c>
      <c r="J21" s="509" t="s">
        <v>1173</v>
      </c>
      <c r="K21" s="509" t="s">
        <v>1173</v>
      </c>
      <c r="L21" s="509" t="s">
        <v>1173</v>
      </c>
      <c r="M21" s="509" t="s">
        <v>1173</v>
      </c>
      <c r="N21" s="509" t="s">
        <v>1173</v>
      </c>
      <c r="O21" s="509" t="s">
        <v>1173</v>
      </c>
      <c r="P21" s="509" t="s">
        <v>1173</v>
      </c>
      <c r="Q21" s="509" t="s">
        <v>1173</v>
      </c>
      <c r="R21" s="509" t="s">
        <v>1173</v>
      </c>
      <c r="S21" s="509" t="s">
        <v>1173</v>
      </c>
      <c r="T21" s="509" t="s">
        <v>1173</v>
      </c>
      <c r="U21" s="509" t="s">
        <v>1173</v>
      </c>
      <c r="V21" s="509" t="s">
        <v>1173</v>
      </c>
      <c r="W21" s="509" t="s">
        <v>1173</v>
      </c>
      <c r="X21" s="509" t="s">
        <v>1173</v>
      </c>
      <c r="Y21" s="509" t="s">
        <v>1173</v>
      </c>
      <c r="Z21" s="509" t="s">
        <v>1173</v>
      </c>
      <c r="AA21" s="509" t="s">
        <v>1173</v>
      </c>
      <c r="AB21" s="509" t="s">
        <v>1173</v>
      </c>
      <c r="AC21" s="509" t="s">
        <v>1173</v>
      </c>
      <c r="AD21" s="509" t="s">
        <v>1173</v>
      </c>
      <c r="AE21" s="509" t="s">
        <v>1173</v>
      </c>
      <c r="AF21" s="509" t="s">
        <v>1173</v>
      </c>
      <c r="AG21" s="509" t="s">
        <v>1173</v>
      </c>
      <c r="AH21" s="509" t="s">
        <v>1173</v>
      </c>
      <c r="AI21" s="509" t="s">
        <v>1173</v>
      </c>
      <c r="AJ21" s="509" t="s">
        <v>1173</v>
      </c>
      <c r="AK21" s="509" t="s">
        <v>1173</v>
      </c>
      <c r="AL21" s="509" t="s">
        <v>1173</v>
      </c>
      <c r="AM21" s="509" t="s">
        <v>1173</v>
      </c>
      <c r="AN21" s="509" t="s">
        <v>1173</v>
      </c>
      <c r="AO21" s="509" t="s">
        <v>1173</v>
      </c>
      <c r="AP21" s="509" t="s">
        <v>1173</v>
      </c>
      <c r="AQ21" s="509" t="s">
        <v>1173</v>
      </c>
      <c r="AR21" s="509" t="s">
        <v>1173</v>
      </c>
      <c r="AS21" s="509" t="s">
        <v>1173</v>
      </c>
      <c r="AT21" s="509" t="s">
        <v>1173</v>
      </c>
      <c r="AU21" s="509" t="s">
        <v>1173</v>
      </c>
      <c r="AV21" s="509" t="s">
        <v>1173</v>
      </c>
      <c r="AW21" s="509" t="s">
        <v>1173</v>
      </c>
      <c r="AX21" s="509" t="s">
        <v>1173</v>
      </c>
      <c r="AY21" s="509" t="s">
        <v>1173</v>
      </c>
      <c r="AZ21" s="509" t="s">
        <v>1173</v>
      </c>
      <c r="BA21" s="509" t="s">
        <v>1173</v>
      </c>
      <c r="BB21" s="509" t="s">
        <v>1173</v>
      </c>
      <c r="BC21" s="509" t="s">
        <v>1173</v>
      </c>
      <c r="BD21" s="509" t="s">
        <v>1173</v>
      </c>
      <c r="BE21" s="509" t="s">
        <v>1173</v>
      </c>
      <c r="BF21" s="509" t="s">
        <v>1173</v>
      </c>
      <c r="BG21" s="509" t="s">
        <v>1173</v>
      </c>
      <c r="BH21" s="509" t="s">
        <v>1173</v>
      </c>
      <c r="BI21" s="509" t="s">
        <v>1173</v>
      </c>
      <c r="BJ21" s="509" t="s">
        <v>1173</v>
      </c>
      <c r="BK21" s="509" t="s">
        <v>1173</v>
      </c>
    </row>
    <row r="22" spans="2:63" s="107" customFormat="1" ht="15" customHeight="1" x14ac:dyDescent="0.25">
      <c r="B22" s="511" t="s">
        <v>1382</v>
      </c>
      <c r="C22" s="509" t="s">
        <v>1173</v>
      </c>
      <c r="D22" s="509" t="s">
        <v>1173</v>
      </c>
      <c r="E22" s="509" t="s">
        <v>1173</v>
      </c>
      <c r="F22" s="509" t="s">
        <v>1173</v>
      </c>
      <c r="G22" s="509" t="s">
        <v>1173</v>
      </c>
      <c r="H22" s="509" t="s">
        <v>1173</v>
      </c>
      <c r="I22" s="509" t="s">
        <v>1173</v>
      </c>
      <c r="J22" s="509" t="s">
        <v>1173</v>
      </c>
      <c r="K22" s="509" t="s">
        <v>1173</v>
      </c>
      <c r="L22" s="509" t="s">
        <v>1173</v>
      </c>
      <c r="M22" s="509" t="s">
        <v>1173</v>
      </c>
      <c r="N22" s="509" t="s">
        <v>1173</v>
      </c>
      <c r="O22" s="509" t="s">
        <v>1173</v>
      </c>
      <c r="P22" s="509" t="s">
        <v>1173</v>
      </c>
      <c r="Q22" s="509" t="s">
        <v>1173</v>
      </c>
      <c r="R22" s="509" t="s">
        <v>1173</v>
      </c>
      <c r="S22" s="509" t="s">
        <v>1173</v>
      </c>
      <c r="T22" s="509" t="s">
        <v>1173</v>
      </c>
      <c r="U22" s="509" t="s">
        <v>1173</v>
      </c>
      <c r="V22" s="509" t="s">
        <v>1173</v>
      </c>
      <c r="W22" s="509" t="s">
        <v>1173</v>
      </c>
      <c r="X22" s="509" t="s">
        <v>1173</v>
      </c>
      <c r="Y22" s="509" t="s">
        <v>1173</v>
      </c>
      <c r="Z22" s="509" t="s">
        <v>1173</v>
      </c>
      <c r="AA22" s="509" t="s">
        <v>1173</v>
      </c>
      <c r="AB22" s="509" t="s">
        <v>1173</v>
      </c>
      <c r="AC22" s="509" t="s">
        <v>1173</v>
      </c>
      <c r="AD22" s="509" t="s">
        <v>1173</v>
      </c>
      <c r="AE22" s="509" t="s">
        <v>1173</v>
      </c>
      <c r="AF22" s="509" t="s">
        <v>1173</v>
      </c>
      <c r="AG22" s="509" t="s">
        <v>1173</v>
      </c>
      <c r="AH22" s="509" t="s">
        <v>1173</v>
      </c>
      <c r="AI22" s="509" t="s">
        <v>1173</v>
      </c>
      <c r="AJ22" s="509" t="s">
        <v>1173</v>
      </c>
      <c r="AK22" s="509" t="s">
        <v>1173</v>
      </c>
      <c r="AL22" s="509" t="s">
        <v>1173</v>
      </c>
      <c r="AM22" s="509" t="s">
        <v>1173</v>
      </c>
      <c r="AN22" s="509" t="s">
        <v>1173</v>
      </c>
      <c r="AO22" s="509" t="s">
        <v>1173</v>
      </c>
      <c r="AP22" s="509" t="s">
        <v>1173</v>
      </c>
      <c r="AQ22" s="509" t="s">
        <v>1173</v>
      </c>
      <c r="AR22" s="509" t="s">
        <v>1173</v>
      </c>
      <c r="AS22" s="509" t="s">
        <v>1173</v>
      </c>
      <c r="AT22" s="509" t="s">
        <v>1173</v>
      </c>
      <c r="AU22" s="509" t="s">
        <v>1173</v>
      </c>
      <c r="AV22" s="509" t="s">
        <v>1173</v>
      </c>
      <c r="AW22" s="509" t="s">
        <v>1173</v>
      </c>
      <c r="AX22" s="509" t="s">
        <v>1173</v>
      </c>
      <c r="AY22" s="509" t="s">
        <v>1173</v>
      </c>
      <c r="AZ22" s="509" t="s">
        <v>1173</v>
      </c>
      <c r="BA22" s="509" t="s">
        <v>1173</v>
      </c>
      <c r="BB22" s="509" t="s">
        <v>1173</v>
      </c>
      <c r="BC22" s="509" t="s">
        <v>1173</v>
      </c>
      <c r="BD22" s="509" t="s">
        <v>1173</v>
      </c>
      <c r="BE22" s="509" t="s">
        <v>1173</v>
      </c>
      <c r="BF22" s="509" t="s">
        <v>1173</v>
      </c>
      <c r="BG22" s="509" t="s">
        <v>1173</v>
      </c>
      <c r="BH22" s="509" t="s">
        <v>1173</v>
      </c>
      <c r="BI22" s="509" t="s">
        <v>1173</v>
      </c>
      <c r="BJ22" s="509" t="s">
        <v>1173</v>
      </c>
      <c r="BK22" s="509" t="s">
        <v>1173</v>
      </c>
    </row>
    <row r="23" spans="2:63" s="107" customFormat="1" x14ac:dyDescent="0.25">
      <c r="B23" s="511" t="s">
        <v>1383</v>
      </c>
      <c r="C23" s="509" t="s">
        <v>1173</v>
      </c>
      <c r="D23" s="509" t="s">
        <v>1173</v>
      </c>
      <c r="E23" s="509" t="s">
        <v>1173</v>
      </c>
      <c r="F23" s="509" t="s">
        <v>1173</v>
      </c>
      <c r="G23" s="509" t="s">
        <v>1173</v>
      </c>
      <c r="H23" s="509" t="s">
        <v>1173</v>
      </c>
      <c r="I23" s="509" t="s">
        <v>1173</v>
      </c>
      <c r="J23" s="509" t="s">
        <v>1173</v>
      </c>
      <c r="K23" s="509" t="s">
        <v>1173</v>
      </c>
      <c r="L23" s="509" t="s">
        <v>1173</v>
      </c>
      <c r="M23" s="509" t="s">
        <v>1173</v>
      </c>
      <c r="N23" s="509" t="s">
        <v>1173</v>
      </c>
      <c r="O23" s="509" t="s">
        <v>1173</v>
      </c>
      <c r="P23" s="509" t="s">
        <v>1173</v>
      </c>
      <c r="Q23" s="509" t="s">
        <v>1173</v>
      </c>
      <c r="R23" s="509" t="s">
        <v>1173</v>
      </c>
      <c r="S23" s="509" t="s">
        <v>1173</v>
      </c>
      <c r="T23" s="509" t="s">
        <v>1173</v>
      </c>
      <c r="U23" s="509" t="s">
        <v>1173</v>
      </c>
      <c r="V23" s="509" t="s">
        <v>1173</v>
      </c>
      <c r="W23" s="509" t="s">
        <v>1173</v>
      </c>
      <c r="X23" s="509" t="s">
        <v>1173</v>
      </c>
      <c r="Y23" s="509" t="s">
        <v>1173</v>
      </c>
      <c r="Z23" s="509" t="s">
        <v>1173</v>
      </c>
      <c r="AA23" s="509" t="s">
        <v>1173</v>
      </c>
      <c r="AB23" s="509" t="s">
        <v>1173</v>
      </c>
      <c r="AC23" s="509" t="s">
        <v>1173</v>
      </c>
      <c r="AD23" s="509" t="s">
        <v>1173</v>
      </c>
      <c r="AE23" s="509" t="s">
        <v>1173</v>
      </c>
      <c r="AF23" s="509" t="s">
        <v>1173</v>
      </c>
      <c r="AG23" s="509" t="s">
        <v>1173</v>
      </c>
      <c r="AH23" s="509" t="s">
        <v>1173</v>
      </c>
      <c r="AI23" s="509" t="s">
        <v>1173</v>
      </c>
      <c r="AJ23" s="509" t="s">
        <v>1173</v>
      </c>
      <c r="AK23" s="509" t="s">
        <v>1173</v>
      </c>
      <c r="AL23" s="509" t="s">
        <v>1173</v>
      </c>
      <c r="AM23" s="509" t="s">
        <v>1173</v>
      </c>
      <c r="AN23" s="509" t="s">
        <v>1173</v>
      </c>
      <c r="AO23" s="509" t="s">
        <v>1173</v>
      </c>
      <c r="AP23" s="509" t="s">
        <v>1173</v>
      </c>
      <c r="AQ23" s="509" t="s">
        <v>1173</v>
      </c>
      <c r="AR23" s="509" t="s">
        <v>1173</v>
      </c>
      <c r="AS23" s="509" t="s">
        <v>1173</v>
      </c>
      <c r="AT23" s="509" t="s">
        <v>1173</v>
      </c>
      <c r="AU23" s="509" t="s">
        <v>1173</v>
      </c>
      <c r="AV23" s="509" t="s">
        <v>1173</v>
      </c>
      <c r="AW23" s="509" t="s">
        <v>1173</v>
      </c>
      <c r="AX23" s="509" t="s">
        <v>1173</v>
      </c>
      <c r="AY23" s="509" t="s">
        <v>1173</v>
      </c>
      <c r="AZ23" s="509" t="s">
        <v>1173</v>
      </c>
      <c r="BA23" s="509" t="s">
        <v>1173</v>
      </c>
      <c r="BB23" s="509" t="s">
        <v>1173</v>
      </c>
      <c r="BC23" s="509" t="s">
        <v>1173</v>
      </c>
      <c r="BD23" s="509" t="s">
        <v>1173</v>
      </c>
      <c r="BE23" s="509" t="s">
        <v>1173</v>
      </c>
      <c r="BF23" s="509" t="s">
        <v>1173</v>
      </c>
      <c r="BG23" s="509" t="s">
        <v>1173</v>
      </c>
      <c r="BH23" s="509" t="s">
        <v>1173</v>
      </c>
      <c r="BI23" s="509" t="s">
        <v>1173</v>
      </c>
      <c r="BJ23" s="509" t="s">
        <v>1173</v>
      </c>
      <c r="BK23" s="509" t="s">
        <v>1173</v>
      </c>
    </row>
    <row r="24" spans="2:63" s="107" customFormat="1" x14ac:dyDescent="0.25">
      <c r="B24" s="511" t="s">
        <v>1384</v>
      </c>
      <c r="C24" s="509" t="s">
        <v>1173</v>
      </c>
      <c r="D24" s="509" t="s">
        <v>1173</v>
      </c>
      <c r="E24" s="509" t="s">
        <v>1173</v>
      </c>
      <c r="F24" s="509" t="s">
        <v>1173</v>
      </c>
      <c r="G24" s="509" t="s">
        <v>1173</v>
      </c>
      <c r="H24" s="509" t="s">
        <v>1173</v>
      </c>
      <c r="I24" s="509" t="s">
        <v>1173</v>
      </c>
      <c r="J24" s="509" t="s">
        <v>1173</v>
      </c>
      <c r="K24" s="509" t="s">
        <v>1173</v>
      </c>
      <c r="L24" s="509" t="s">
        <v>1173</v>
      </c>
      <c r="M24" s="509" t="s">
        <v>1173</v>
      </c>
      <c r="N24" s="509" t="s">
        <v>1173</v>
      </c>
      <c r="O24" s="509" t="s">
        <v>1173</v>
      </c>
      <c r="P24" s="509" t="s">
        <v>1173</v>
      </c>
      <c r="Q24" s="509" t="s">
        <v>1173</v>
      </c>
      <c r="R24" s="509" t="s">
        <v>1173</v>
      </c>
      <c r="S24" s="509" t="s">
        <v>1173</v>
      </c>
      <c r="T24" s="509" t="s">
        <v>1173</v>
      </c>
      <c r="U24" s="509" t="s">
        <v>1173</v>
      </c>
      <c r="V24" s="509" t="s">
        <v>1173</v>
      </c>
      <c r="W24" s="509" t="s">
        <v>1173</v>
      </c>
      <c r="X24" s="509" t="s">
        <v>1173</v>
      </c>
      <c r="Y24" s="509" t="s">
        <v>1173</v>
      </c>
      <c r="Z24" s="509" t="s">
        <v>1173</v>
      </c>
      <c r="AA24" s="509" t="s">
        <v>1173</v>
      </c>
      <c r="AB24" s="509" t="s">
        <v>1173</v>
      </c>
      <c r="AC24" s="509" t="s">
        <v>1173</v>
      </c>
      <c r="AD24" s="509" t="s">
        <v>1173</v>
      </c>
      <c r="AE24" s="509" t="s">
        <v>1173</v>
      </c>
      <c r="AF24" s="509" t="s">
        <v>1173</v>
      </c>
      <c r="AG24" s="509" t="s">
        <v>1173</v>
      </c>
      <c r="AH24" s="509" t="s">
        <v>1173</v>
      </c>
      <c r="AI24" s="509" t="s">
        <v>1173</v>
      </c>
      <c r="AJ24" s="509" t="s">
        <v>1173</v>
      </c>
      <c r="AK24" s="509" t="s">
        <v>1173</v>
      </c>
      <c r="AL24" s="509" t="s">
        <v>1173</v>
      </c>
      <c r="AM24" s="509" t="s">
        <v>1173</v>
      </c>
      <c r="AN24" s="509" t="s">
        <v>1173</v>
      </c>
      <c r="AO24" s="509" t="s">
        <v>1173</v>
      </c>
      <c r="AP24" s="509" t="s">
        <v>1173</v>
      </c>
      <c r="AQ24" s="509" t="s">
        <v>1173</v>
      </c>
      <c r="AR24" s="509" t="s">
        <v>1173</v>
      </c>
      <c r="AS24" s="509" t="s">
        <v>1173</v>
      </c>
      <c r="AT24" s="509" t="s">
        <v>1173</v>
      </c>
      <c r="AU24" s="509" t="s">
        <v>1173</v>
      </c>
      <c r="AV24" s="509" t="s">
        <v>1173</v>
      </c>
      <c r="AW24" s="509" t="s">
        <v>1173</v>
      </c>
      <c r="AX24" s="509" t="s">
        <v>1173</v>
      </c>
      <c r="AY24" s="509" t="s">
        <v>1173</v>
      </c>
      <c r="AZ24" s="509" t="s">
        <v>1173</v>
      </c>
      <c r="BA24" s="509" t="s">
        <v>1173</v>
      </c>
      <c r="BB24" s="509" t="s">
        <v>1173</v>
      </c>
      <c r="BC24" s="509" t="s">
        <v>1173</v>
      </c>
      <c r="BD24" s="509" t="s">
        <v>1173</v>
      </c>
      <c r="BE24" s="509" t="s">
        <v>1173</v>
      </c>
      <c r="BF24" s="509" t="s">
        <v>1173</v>
      </c>
      <c r="BG24" s="509" t="s">
        <v>1173</v>
      </c>
      <c r="BH24" s="509" t="s">
        <v>1173</v>
      </c>
      <c r="BI24" s="509" t="s">
        <v>1173</v>
      </c>
      <c r="BJ24" s="509" t="s">
        <v>1173</v>
      </c>
      <c r="BK24" s="509" t="s">
        <v>1173</v>
      </c>
    </row>
    <row r="25" spans="2:63" s="107" customFormat="1" x14ac:dyDescent="0.25">
      <c r="B25" s="511" t="s">
        <v>1385</v>
      </c>
      <c r="C25" s="509" t="s">
        <v>1173</v>
      </c>
      <c r="D25" s="509" t="s">
        <v>1173</v>
      </c>
      <c r="E25" s="509" t="s">
        <v>1173</v>
      </c>
      <c r="F25" s="509" t="s">
        <v>1173</v>
      </c>
      <c r="G25" s="509" t="s">
        <v>1173</v>
      </c>
      <c r="H25" s="509" t="s">
        <v>1173</v>
      </c>
      <c r="I25" s="509" t="s">
        <v>1173</v>
      </c>
      <c r="J25" s="509" t="s">
        <v>1173</v>
      </c>
      <c r="K25" s="509" t="s">
        <v>1173</v>
      </c>
      <c r="L25" s="509" t="s">
        <v>1173</v>
      </c>
      <c r="M25" s="509" t="s">
        <v>1173</v>
      </c>
      <c r="N25" s="509" t="s">
        <v>1173</v>
      </c>
      <c r="O25" s="509" t="s">
        <v>1173</v>
      </c>
      <c r="P25" s="509" t="s">
        <v>1173</v>
      </c>
      <c r="Q25" s="509" t="s">
        <v>1173</v>
      </c>
      <c r="R25" s="509" t="s">
        <v>1173</v>
      </c>
      <c r="S25" s="509" t="s">
        <v>1173</v>
      </c>
      <c r="T25" s="509" t="s">
        <v>1173</v>
      </c>
      <c r="U25" s="509" t="s">
        <v>1173</v>
      </c>
      <c r="V25" s="509" t="s">
        <v>1173</v>
      </c>
      <c r="W25" s="509" t="s">
        <v>1173</v>
      </c>
      <c r="X25" s="509" t="s">
        <v>1173</v>
      </c>
      <c r="Y25" s="509" t="s">
        <v>1173</v>
      </c>
      <c r="Z25" s="509" t="s">
        <v>1173</v>
      </c>
      <c r="AA25" s="509" t="s">
        <v>1173</v>
      </c>
      <c r="AB25" s="509" t="s">
        <v>1173</v>
      </c>
      <c r="AC25" s="509" t="s">
        <v>1173</v>
      </c>
      <c r="AD25" s="509" t="s">
        <v>1173</v>
      </c>
      <c r="AE25" s="509" t="s">
        <v>1173</v>
      </c>
      <c r="AF25" s="509" t="s">
        <v>1173</v>
      </c>
      <c r="AG25" s="509" t="s">
        <v>1173</v>
      </c>
      <c r="AH25" s="509" t="s">
        <v>1173</v>
      </c>
      <c r="AI25" s="509" t="s">
        <v>1173</v>
      </c>
      <c r="AJ25" s="509" t="s">
        <v>1173</v>
      </c>
      <c r="AK25" s="509" t="s">
        <v>1173</v>
      </c>
      <c r="AL25" s="509" t="s">
        <v>1173</v>
      </c>
      <c r="AM25" s="509" t="s">
        <v>1173</v>
      </c>
      <c r="AN25" s="509" t="s">
        <v>1173</v>
      </c>
      <c r="AO25" s="509" t="s">
        <v>1173</v>
      </c>
      <c r="AP25" s="509" t="s">
        <v>1173</v>
      </c>
      <c r="AQ25" s="509" t="s">
        <v>1173</v>
      </c>
      <c r="AR25" s="509" t="s">
        <v>1173</v>
      </c>
      <c r="AS25" s="509" t="s">
        <v>1173</v>
      </c>
      <c r="AT25" s="509" t="s">
        <v>1173</v>
      </c>
      <c r="AU25" s="509" t="s">
        <v>1173</v>
      </c>
      <c r="AV25" s="509" t="s">
        <v>1173</v>
      </c>
      <c r="AW25" s="509" t="s">
        <v>1173</v>
      </c>
      <c r="AX25" s="509" t="s">
        <v>1173</v>
      </c>
      <c r="AY25" s="509" t="s">
        <v>1173</v>
      </c>
      <c r="AZ25" s="509" t="s">
        <v>1173</v>
      </c>
      <c r="BA25" s="509" t="s">
        <v>1173</v>
      </c>
      <c r="BB25" s="509" t="s">
        <v>1173</v>
      </c>
      <c r="BC25" s="509" t="s">
        <v>1173</v>
      </c>
      <c r="BD25" s="509" t="s">
        <v>1173</v>
      </c>
      <c r="BE25" s="509" t="s">
        <v>1173</v>
      </c>
      <c r="BF25" s="509" t="s">
        <v>1173</v>
      </c>
      <c r="BG25" s="509" t="s">
        <v>1173</v>
      </c>
      <c r="BH25" s="509" t="s">
        <v>1173</v>
      </c>
      <c r="BI25" s="509" t="s">
        <v>1173</v>
      </c>
      <c r="BJ25" s="509" t="s">
        <v>1173</v>
      </c>
      <c r="BK25" s="509" t="s">
        <v>1173</v>
      </c>
    </row>
    <row r="26" spans="2:63" s="107" customFormat="1" x14ac:dyDescent="0.25">
      <c r="B26" s="511" t="s">
        <v>1386</v>
      </c>
      <c r="C26" s="509" t="s">
        <v>1173</v>
      </c>
      <c r="D26" s="509" t="s">
        <v>1173</v>
      </c>
      <c r="E26" s="509" t="s">
        <v>1173</v>
      </c>
      <c r="F26" s="509" t="s">
        <v>1173</v>
      </c>
      <c r="G26" s="509" t="s">
        <v>1173</v>
      </c>
      <c r="H26" s="509" t="s">
        <v>1173</v>
      </c>
      <c r="I26" s="509" t="s">
        <v>1173</v>
      </c>
      <c r="J26" s="509" t="s">
        <v>1173</v>
      </c>
      <c r="K26" s="509" t="s">
        <v>1173</v>
      </c>
      <c r="L26" s="509" t="s">
        <v>1173</v>
      </c>
      <c r="M26" s="509" t="s">
        <v>1173</v>
      </c>
      <c r="N26" s="509" t="s">
        <v>1173</v>
      </c>
      <c r="O26" s="509" t="s">
        <v>1173</v>
      </c>
      <c r="P26" s="509" t="s">
        <v>1173</v>
      </c>
      <c r="Q26" s="509" t="s">
        <v>1173</v>
      </c>
      <c r="R26" s="509" t="s">
        <v>1173</v>
      </c>
      <c r="S26" s="509" t="s">
        <v>1173</v>
      </c>
      <c r="T26" s="509" t="s">
        <v>1173</v>
      </c>
      <c r="U26" s="509" t="s">
        <v>1173</v>
      </c>
      <c r="V26" s="509" t="s">
        <v>1173</v>
      </c>
      <c r="W26" s="509" t="s">
        <v>1173</v>
      </c>
      <c r="X26" s="509" t="s">
        <v>1173</v>
      </c>
      <c r="Y26" s="509" t="s">
        <v>1173</v>
      </c>
      <c r="Z26" s="509" t="s">
        <v>1173</v>
      </c>
      <c r="AA26" s="509" t="s">
        <v>1173</v>
      </c>
      <c r="AB26" s="509" t="s">
        <v>1173</v>
      </c>
      <c r="AC26" s="509" t="s">
        <v>1173</v>
      </c>
      <c r="AD26" s="509" t="s">
        <v>1173</v>
      </c>
      <c r="AE26" s="509" t="s">
        <v>1173</v>
      </c>
      <c r="AF26" s="509" t="s">
        <v>1173</v>
      </c>
      <c r="AG26" s="509" t="s">
        <v>1173</v>
      </c>
      <c r="AH26" s="509" t="s">
        <v>1173</v>
      </c>
      <c r="AI26" s="509" t="s">
        <v>1173</v>
      </c>
      <c r="AJ26" s="509" t="s">
        <v>1173</v>
      </c>
      <c r="AK26" s="509" t="s">
        <v>1173</v>
      </c>
      <c r="AL26" s="509" t="s">
        <v>1173</v>
      </c>
      <c r="AM26" s="509" t="s">
        <v>1173</v>
      </c>
      <c r="AN26" s="509" t="s">
        <v>1173</v>
      </c>
      <c r="AO26" s="509" t="s">
        <v>1173</v>
      </c>
      <c r="AP26" s="509" t="s">
        <v>1173</v>
      </c>
      <c r="AQ26" s="509" t="s">
        <v>1173</v>
      </c>
      <c r="AR26" s="509" t="s">
        <v>1173</v>
      </c>
      <c r="AS26" s="509" t="s">
        <v>1173</v>
      </c>
      <c r="AT26" s="509" t="s">
        <v>1173</v>
      </c>
      <c r="AU26" s="509" t="s">
        <v>1173</v>
      </c>
      <c r="AV26" s="509" t="s">
        <v>1173</v>
      </c>
      <c r="AW26" s="509" t="s">
        <v>1173</v>
      </c>
      <c r="AX26" s="509" t="s">
        <v>1173</v>
      </c>
      <c r="AY26" s="509" t="s">
        <v>1173</v>
      </c>
      <c r="AZ26" s="509" t="s">
        <v>1173</v>
      </c>
      <c r="BA26" s="509" t="s">
        <v>1173</v>
      </c>
      <c r="BB26" s="509" t="s">
        <v>1173</v>
      </c>
      <c r="BC26" s="509" t="s">
        <v>1173</v>
      </c>
      <c r="BD26" s="509" t="s">
        <v>1173</v>
      </c>
      <c r="BE26" s="509" t="s">
        <v>1173</v>
      </c>
      <c r="BF26" s="509" t="s">
        <v>1173</v>
      </c>
      <c r="BG26" s="509" t="s">
        <v>1173</v>
      </c>
      <c r="BH26" s="509" t="s">
        <v>1173</v>
      </c>
      <c r="BI26" s="509" t="s">
        <v>1173</v>
      </c>
      <c r="BJ26" s="509" t="s">
        <v>1173</v>
      </c>
      <c r="BK26" s="509" t="s">
        <v>1173</v>
      </c>
    </row>
    <row r="27" spans="2:63" s="107" customFormat="1" x14ac:dyDescent="0.25">
      <c r="B27" s="511" t="s">
        <v>1387</v>
      </c>
      <c r="C27" s="509" t="s">
        <v>1173</v>
      </c>
      <c r="D27" s="509" t="s">
        <v>1173</v>
      </c>
      <c r="E27" s="509" t="s">
        <v>1173</v>
      </c>
      <c r="F27" s="509" t="s">
        <v>1173</v>
      </c>
      <c r="G27" s="509" t="s">
        <v>1173</v>
      </c>
      <c r="H27" s="509" t="s">
        <v>1173</v>
      </c>
      <c r="I27" s="509" t="s">
        <v>1173</v>
      </c>
      <c r="J27" s="509" t="s">
        <v>1173</v>
      </c>
      <c r="K27" s="509" t="s">
        <v>1173</v>
      </c>
      <c r="L27" s="509" t="s">
        <v>1173</v>
      </c>
      <c r="M27" s="509" t="s">
        <v>1173</v>
      </c>
      <c r="N27" s="509" t="s">
        <v>1173</v>
      </c>
      <c r="O27" s="509" t="s">
        <v>1173</v>
      </c>
      <c r="P27" s="509" t="s">
        <v>1173</v>
      </c>
      <c r="Q27" s="509" t="s">
        <v>1173</v>
      </c>
      <c r="R27" s="509" t="s">
        <v>1173</v>
      </c>
      <c r="S27" s="509" t="s">
        <v>1173</v>
      </c>
      <c r="T27" s="509" t="s">
        <v>1173</v>
      </c>
      <c r="U27" s="509" t="s">
        <v>1173</v>
      </c>
      <c r="V27" s="509" t="s">
        <v>1173</v>
      </c>
      <c r="W27" s="509" t="s">
        <v>1173</v>
      </c>
      <c r="X27" s="509" t="s">
        <v>1173</v>
      </c>
      <c r="Y27" s="509" t="s">
        <v>1173</v>
      </c>
      <c r="Z27" s="509" t="s">
        <v>1173</v>
      </c>
      <c r="AA27" s="509" t="s">
        <v>1173</v>
      </c>
      <c r="AB27" s="509" t="s">
        <v>1173</v>
      </c>
      <c r="AC27" s="509" t="s">
        <v>1173</v>
      </c>
      <c r="AD27" s="509" t="s">
        <v>1173</v>
      </c>
      <c r="AE27" s="509" t="s">
        <v>1173</v>
      </c>
      <c r="AF27" s="509" t="s">
        <v>1173</v>
      </c>
      <c r="AG27" s="509" t="s">
        <v>1173</v>
      </c>
      <c r="AH27" s="509" t="s">
        <v>1173</v>
      </c>
      <c r="AI27" s="509" t="s">
        <v>1173</v>
      </c>
      <c r="AJ27" s="509" t="s">
        <v>1173</v>
      </c>
      <c r="AK27" s="509" t="s">
        <v>1173</v>
      </c>
      <c r="AL27" s="509" t="s">
        <v>1173</v>
      </c>
      <c r="AM27" s="509" t="s">
        <v>1173</v>
      </c>
      <c r="AN27" s="509" t="s">
        <v>1173</v>
      </c>
      <c r="AO27" s="509" t="s">
        <v>1173</v>
      </c>
      <c r="AP27" s="509" t="s">
        <v>1173</v>
      </c>
      <c r="AQ27" s="509" t="s">
        <v>1173</v>
      </c>
      <c r="AR27" s="509" t="s">
        <v>1173</v>
      </c>
      <c r="AS27" s="509" t="s">
        <v>1173</v>
      </c>
      <c r="AT27" s="509" t="s">
        <v>1173</v>
      </c>
      <c r="AU27" s="509" t="s">
        <v>1173</v>
      </c>
      <c r="AV27" s="509" t="s">
        <v>1173</v>
      </c>
      <c r="AW27" s="509" t="s">
        <v>1173</v>
      </c>
      <c r="AX27" s="509" t="s">
        <v>1173</v>
      </c>
      <c r="AY27" s="509" t="s">
        <v>1173</v>
      </c>
      <c r="AZ27" s="509" t="s">
        <v>1173</v>
      </c>
      <c r="BA27" s="509" t="s">
        <v>1173</v>
      </c>
      <c r="BB27" s="509" t="s">
        <v>1173</v>
      </c>
      <c r="BC27" s="509" t="s">
        <v>1173</v>
      </c>
      <c r="BD27" s="509" t="s">
        <v>1173</v>
      </c>
      <c r="BE27" s="509" t="s">
        <v>1173</v>
      </c>
      <c r="BF27" s="509" t="s">
        <v>1173</v>
      </c>
      <c r="BG27" s="509" t="s">
        <v>1173</v>
      </c>
      <c r="BH27" s="509" t="s">
        <v>1173</v>
      </c>
      <c r="BI27" s="509" t="s">
        <v>1173</v>
      </c>
      <c r="BJ27" s="509" t="s">
        <v>1173</v>
      </c>
      <c r="BK27" s="509" t="s">
        <v>1173</v>
      </c>
    </row>
    <row r="28" spans="2:63" s="107" customFormat="1" x14ac:dyDescent="0.25">
      <c r="B28" s="511" t="s">
        <v>1388</v>
      </c>
      <c r="C28" s="509" t="s">
        <v>1173</v>
      </c>
      <c r="D28" s="509" t="s">
        <v>1173</v>
      </c>
      <c r="E28" s="509" t="s">
        <v>1173</v>
      </c>
      <c r="F28" s="509" t="s">
        <v>1173</v>
      </c>
      <c r="G28" s="509" t="s">
        <v>1173</v>
      </c>
      <c r="H28" s="509" t="s">
        <v>1173</v>
      </c>
      <c r="I28" s="509" t="s">
        <v>1173</v>
      </c>
      <c r="J28" s="509" t="s">
        <v>1173</v>
      </c>
      <c r="K28" s="509" t="s">
        <v>1173</v>
      </c>
      <c r="L28" s="509" t="s">
        <v>1173</v>
      </c>
      <c r="M28" s="509" t="s">
        <v>1173</v>
      </c>
      <c r="N28" s="509" t="s">
        <v>1173</v>
      </c>
      <c r="O28" s="509" t="s">
        <v>1173</v>
      </c>
      <c r="P28" s="509" t="s">
        <v>1173</v>
      </c>
      <c r="Q28" s="509" t="s">
        <v>1173</v>
      </c>
      <c r="R28" s="509" t="s">
        <v>1173</v>
      </c>
      <c r="S28" s="509" t="s">
        <v>1173</v>
      </c>
      <c r="T28" s="509" t="s">
        <v>1173</v>
      </c>
      <c r="U28" s="509" t="s">
        <v>1173</v>
      </c>
      <c r="V28" s="509" t="s">
        <v>1173</v>
      </c>
      <c r="W28" s="509" t="s">
        <v>1173</v>
      </c>
      <c r="X28" s="509" t="s">
        <v>1173</v>
      </c>
      <c r="Y28" s="509" t="s">
        <v>1173</v>
      </c>
      <c r="Z28" s="509" t="s">
        <v>1173</v>
      </c>
      <c r="AA28" s="509" t="s">
        <v>1173</v>
      </c>
      <c r="AB28" s="509" t="s">
        <v>1173</v>
      </c>
      <c r="AC28" s="509" t="s">
        <v>1173</v>
      </c>
      <c r="AD28" s="509" t="s">
        <v>1173</v>
      </c>
      <c r="AE28" s="509" t="s">
        <v>1173</v>
      </c>
      <c r="AF28" s="509" t="s">
        <v>1173</v>
      </c>
      <c r="AG28" s="509" t="s">
        <v>1173</v>
      </c>
      <c r="AH28" s="509" t="s">
        <v>1173</v>
      </c>
      <c r="AI28" s="509" t="s">
        <v>1173</v>
      </c>
      <c r="AJ28" s="509" t="s">
        <v>1173</v>
      </c>
      <c r="AK28" s="509" t="s">
        <v>1173</v>
      </c>
      <c r="AL28" s="509" t="s">
        <v>1173</v>
      </c>
      <c r="AM28" s="509" t="s">
        <v>1173</v>
      </c>
      <c r="AN28" s="509" t="s">
        <v>1173</v>
      </c>
      <c r="AO28" s="509" t="s">
        <v>1173</v>
      </c>
      <c r="AP28" s="509" t="s">
        <v>1173</v>
      </c>
      <c r="AQ28" s="509" t="s">
        <v>1173</v>
      </c>
      <c r="AR28" s="509" t="s">
        <v>1173</v>
      </c>
      <c r="AS28" s="509" t="s">
        <v>1173</v>
      </c>
      <c r="AT28" s="509" t="s">
        <v>1173</v>
      </c>
      <c r="AU28" s="509" t="s">
        <v>1173</v>
      </c>
      <c r="AV28" s="509" t="s">
        <v>1173</v>
      </c>
      <c r="AW28" s="509" t="s">
        <v>1173</v>
      </c>
      <c r="AX28" s="509" t="s">
        <v>1173</v>
      </c>
      <c r="AY28" s="509" t="s">
        <v>1173</v>
      </c>
      <c r="AZ28" s="509" t="s">
        <v>1173</v>
      </c>
      <c r="BA28" s="509" t="s">
        <v>1173</v>
      </c>
      <c r="BB28" s="509" t="s">
        <v>1173</v>
      </c>
      <c r="BC28" s="509" t="s">
        <v>1173</v>
      </c>
      <c r="BD28" s="509" t="s">
        <v>1173</v>
      </c>
      <c r="BE28" s="509" t="s">
        <v>1173</v>
      </c>
      <c r="BF28" s="509" t="s">
        <v>1173</v>
      </c>
      <c r="BG28" s="509" t="s">
        <v>1173</v>
      </c>
      <c r="BH28" s="509" t="s">
        <v>1173</v>
      </c>
      <c r="BI28" s="509" t="s">
        <v>1173</v>
      </c>
      <c r="BJ28" s="509" t="s">
        <v>1173</v>
      </c>
      <c r="BK28" s="509" t="s">
        <v>1173</v>
      </c>
    </row>
    <row r="29" spans="2:63" s="107" customFormat="1" x14ac:dyDescent="0.25">
      <c r="B29" s="511" t="s">
        <v>1389</v>
      </c>
      <c r="C29" s="509" t="s">
        <v>1173</v>
      </c>
      <c r="D29" s="509" t="s">
        <v>1173</v>
      </c>
      <c r="E29" s="509" t="s">
        <v>1173</v>
      </c>
      <c r="F29" s="509" t="s">
        <v>1173</v>
      </c>
      <c r="G29" s="509" t="s">
        <v>1173</v>
      </c>
      <c r="H29" s="509" t="s">
        <v>1173</v>
      </c>
      <c r="I29" s="509" t="s">
        <v>1173</v>
      </c>
      <c r="J29" s="509" t="s">
        <v>1173</v>
      </c>
      <c r="K29" s="509" t="s">
        <v>1173</v>
      </c>
      <c r="L29" s="509" t="s">
        <v>1173</v>
      </c>
      <c r="M29" s="509" t="s">
        <v>1173</v>
      </c>
      <c r="N29" s="509" t="s">
        <v>1173</v>
      </c>
      <c r="O29" s="509" t="s">
        <v>1173</v>
      </c>
      <c r="P29" s="509" t="s">
        <v>1173</v>
      </c>
      <c r="Q29" s="509" t="s">
        <v>1173</v>
      </c>
      <c r="R29" s="509" t="s">
        <v>1173</v>
      </c>
      <c r="S29" s="509" t="s">
        <v>1173</v>
      </c>
      <c r="T29" s="509" t="s">
        <v>1173</v>
      </c>
      <c r="U29" s="509" t="s">
        <v>1173</v>
      </c>
      <c r="V29" s="509" t="s">
        <v>1173</v>
      </c>
      <c r="W29" s="509" t="s">
        <v>1173</v>
      </c>
      <c r="X29" s="509" t="s">
        <v>1173</v>
      </c>
      <c r="Y29" s="509" t="s">
        <v>1173</v>
      </c>
      <c r="Z29" s="509" t="s">
        <v>1173</v>
      </c>
      <c r="AA29" s="509" t="s">
        <v>1173</v>
      </c>
      <c r="AB29" s="509" t="s">
        <v>1173</v>
      </c>
      <c r="AC29" s="509" t="s">
        <v>1173</v>
      </c>
      <c r="AD29" s="509" t="s">
        <v>1173</v>
      </c>
      <c r="AE29" s="509" t="s">
        <v>1173</v>
      </c>
      <c r="AF29" s="509" t="s">
        <v>1173</v>
      </c>
      <c r="AG29" s="509" t="s">
        <v>1173</v>
      </c>
      <c r="AH29" s="509" t="s">
        <v>1173</v>
      </c>
      <c r="AI29" s="509" t="s">
        <v>1173</v>
      </c>
      <c r="AJ29" s="509" t="s">
        <v>1173</v>
      </c>
      <c r="AK29" s="509" t="s">
        <v>1173</v>
      </c>
      <c r="AL29" s="509" t="s">
        <v>1173</v>
      </c>
      <c r="AM29" s="509" t="s">
        <v>1173</v>
      </c>
      <c r="AN29" s="509" t="s">
        <v>1173</v>
      </c>
      <c r="AO29" s="509" t="s">
        <v>1173</v>
      </c>
      <c r="AP29" s="509" t="s">
        <v>1173</v>
      </c>
      <c r="AQ29" s="509" t="s">
        <v>1173</v>
      </c>
      <c r="AR29" s="509" t="s">
        <v>1173</v>
      </c>
      <c r="AS29" s="509" t="s">
        <v>1173</v>
      </c>
      <c r="AT29" s="509" t="s">
        <v>1173</v>
      </c>
      <c r="AU29" s="509" t="s">
        <v>1173</v>
      </c>
      <c r="AV29" s="509" t="s">
        <v>1173</v>
      </c>
      <c r="AW29" s="509" t="s">
        <v>1173</v>
      </c>
      <c r="AX29" s="509" t="s">
        <v>1173</v>
      </c>
      <c r="AY29" s="509" t="s">
        <v>1173</v>
      </c>
      <c r="AZ29" s="509" t="s">
        <v>1173</v>
      </c>
      <c r="BA29" s="509" t="s">
        <v>1173</v>
      </c>
      <c r="BB29" s="509" t="s">
        <v>1173</v>
      </c>
      <c r="BC29" s="509" t="s">
        <v>1173</v>
      </c>
      <c r="BD29" s="509" t="s">
        <v>1173</v>
      </c>
      <c r="BE29" s="509" t="s">
        <v>1173</v>
      </c>
      <c r="BF29" s="509" t="s">
        <v>1173</v>
      </c>
      <c r="BG29" s="509" t="s">
        <v>1173</v>
      </c>
      <c r="BH29" s="509" t="s">
        <v>1173</v>
      </c>
      <c r="BI29" s="509" t="s">
        <v>1173</v>
      </c>
      <c r="BJ29" s="509" t="s">
        <v>1173</v>
      </c>
      <c r="BK29" s="509" t="s">
        <v>1173</v>
      </c>
    </row>
    <row r="30" spans="2:63" s="107" customFormat="1" x14ac:dyDescent="0.25">
      <c r="B30" s="511" t="s">
        <v>1390</v>
      </c>
      <c r="C30" s="509" t="s">
        <v>1173</v>
      </c>
      <c r="D30" s="509" t="s">
        <v>1173</v>
      </c>
      <c r="E30" s="509" t="s">
        <v>1173</v>
      </c>
      <c r="F30" s="509" t="s">
        <v>1173</v>
      </c>
      <c r="G30" s="509" t="s">
        <v>1173</v>
      </c>
      <c r="H30" s="509" t="s">
        <v>1173</v>
      </c>
      <c r="I30" s="509" t="s">
        <v>1173</v>
      </c>
      <c r="J30" s="509" t="s">
        <v>1173</v>
      </c>
      <c r="K30" s="509" t="s">
        <v>1173</v>
      </c>
      <c r="L30" s="509" t="s">
        <v>1173</v>
      </c>
      <c r="M30" s="509" t="s">
        <v>1173</v>
      </c>
      <c r="N30" s="509" t="s">
        <v>1173</v>
      </c>
      <c r="O30" s="509" t="s">
        <v>1173</v>
      </c>
      <c r="P30" s="509" t="s">
        <v>1173</v>
      </c>
      <c r="Q30" s="509" t="s">
        <v>1173</v>
      </c>
      <c r="R30" s="509" t="s">
        <v>1173</v>
      </c>
      <c r="S30" s="509" t="s">
        <v>1173</v>
      </c>
      <c r="T30" s="509" t="s">
        <v>1173</v>
      </c>
      <c r="U30" s="509" t="s">
        <v>1173</v>
      </c>
      <c r="V30" s="509" t="s">
        <v>1173</v>
      </c>
      <c r="W30" s="509" t="s">
        <v>1173</v>
      </c>
      <c r="X30" s="509" t="s">
        <v>1173</v>
      </c>
      <c r="Y30" s="509" t="s">
        <v>1173</v>
      </c>
      <c r="Z30" s="509" t="s">
        <v>1173</v>
      </c>
      <c r="AA30" s="509" t="s">
        <v>1173</v>
      </c>
      <c r="AB30" s="509" t="s">
        <v>1173</v>
      </c>
      <c r="AC30" s="509" t="s">
        <v>1173</v>
      </c>
      <c r="AD30" s="509" t="s">
        <v>1173</v>
      </c>
      <c r="AE30" s="509" t="s">
        <v>1173</v>
      </c>
      <c r="AF30" s="509" t="s">
        <v>1173</v>
      </c>
      <c r="AG30" s="509" t="s">
        <v>1173</v>
      </c>
      <c r="AH30" s="509" t="s">
        <v>1173</v>
      </c>
      <c r="AI30" s="509" t="s">
        <v>1173</v>
      </c>
      <c r="AJ30" s="509" t="s">
        <v>1173</v>
      </c>
      <c r="AK30" s="509" t="s">
        <v>1173</v>
      </c>
      <c r="AL30" s="509" t="s">
        <v>1173</v>
      </c>
      <c r="AM30" s="509" t="s">
        <v>1173</v>
      </c>
      <c r="AN30" s="509" t="s">
        <v>1173</v>
      </c>
      <c r="AO30" s="509" t="s">
        <v>1173</v>
      </c>
      <c r="AP30" s="509" t="s">
        <v>1173</v>
      </c>
      <c r="AQ30" s="509" t="s">
        <v>1173</v>
      </c>
      <c r="AR30" s="509" t="s">
        <v>1173</v>
      </c>
      <c r="AS30" s="509" t="s">
        <v>1173</v>
      </c>
      <c r="AT30" s="509" t="s">
        <v>1173</v>
      </c>
      <c r="AU30" s="509" t="s">
        <v>1173</v>
      </c>
      <c r="AV30" s="509" t="s">
        <v>1173</v>
      </c>
      <c r="AW30" s="509" t="s">
        <v>1173</v>
      </c>
      <c r="AX30" s="509" t="s">
        <v>1173</v>
      </c>
      <c r="AY30" s="509" t="s">
        <v>1173</v>
      </c>
      <c r="AZ30" s="509" t="s">
        <v>1173</v>
      </c>
      <c r="BA30" s="509" t="s">
        <v>1173</v>
      </c>
      <c r="BB30" s="509" t="s">
        <v>1173</v>
      </c>
      <c r="BC30" s="509" t="s">
        <v>1173</v>
      </c>
      <c r="BD30" s="508"/>
      <c r="BE30" s="508"/>
      <c r="BF30" s="508"/>
      <c r="BG30" s="509" t="s">
        <v>1173</v>
      </c>
      <c r="BH30" s="509" t="s">
        <v>1173</v>
      </c>
      <c r="BI30" s="509" t="s">
        <v>1173</v>
      </c>
      <c r="BJ30" s="509" t="s">
        <v>1173</v>
      </c>
      <c r="BK30" s="509" t="s">
        <v>1173</v>
      </c>
    </row>
    <row r="31" spans="2:63" x14ac:dyDescent="0.25">
      <c r="B31" s="512" t="s">
        <v>1391</v>
      </c>
      <c r="C31" s="509" t="s">
        <v>1173</v>
      </c>
      <c r="D31" s="509" t="s">
        <v>1173</v>
      </c>
      <c r="E31" s="509" t="s">
        <v>1173</v>
      </c>
      <c r="F31" s="509" t="s">
        <v>1173</v>
      </c>
      <c r="G31" s="509" t="s">
        <v>1173</v>
      </c>
      <c r="H31" s="509" t="s">
        <v>1173</v>
      </c>
      <c r="I31" s="509" t="s">
        <v>1173</v>
      </c>
      <c r="J31" s="509" t="s">
        <v>1173</v>
      </c>
      <c r="K31" s="509" t="s">
        <v>1173</v>
      </c>
      <c r="L31" s="509" t="s">
        <v>1173</v>
      </c>
      <c r="M31" s="509" t="s">
        <v>1173</v>
      </c>
      <c r="N31" s="509" t="s">
        <v>1173</v>
      </c>
      <c r="O31" s="509" t="s">
        <v>1173</v>
      </c>
      <c r="P31" s="509" t="s">
        <v>1173</v>
      </c>
      <c r="Q31" s="509" t="s">
        <v>1173</v>
      </c>
      <c r="R31" s="509" t="s">
        <v>1173</v>
      </c>
      <c r="S31" s="509" t="s">
        <v>1173</v>
      </c>
      <c r="T31" s="509" t="s">
        <v>1173</v>
      </c>
      <c r="U31" s="509" t="s">
        <v>1173</v>
      </c>
      <c r="V31" s="509" t="s">
        <v>1173</v>
      </c>
      <c r="W31" s="509" t="s">
        <v>1173</v>
      </c>
      <c r="X31" s="509" t="s">
        <v>1173</v>
      </c>
      <c r="Y31" s="509" t="s">
        <v>1173</v>
      </c>
      <c r="Z31" s="509" t="s">
        <v>1173</v>
      </c>
      <c r="AA31" s="509" t="s">
        <v>1173</v>
      </c>
      <c r="AB31" s="509" t="s">
        <v>1173</v>
      </c>
      <c r="AC31" s="509" t="s">
        <v>1173</v>
      </c>
      <c r="AD31" s="509" t="s">
        <v>1173</v>
      </c>
      <c r="AE31" s="509" t="s">
        <v>1173</v>
      </c>
      <c r="AF31" s="509" t="s">
        <v>1173</v>
      </c>
      <c r="AG31" s="509" t="s">
        <v>1173</v>
      </c>
      <c r="AH31" s="509" t="s">
        <v>1173</v>
      </c>
      <c r="AI31" s="509" t="s">
        <v>1173</v>
      </c>
      <c r="AJ31" s="509" t="s">
        <v>1173</v>
      </c>
      <c r="AK31" s="509" t="s">
        <v>1173</v>
      </c>
      <c r="AL31" s="509" t="s">
        <v>1173</v>
      </c>
      <c r="AM31" s="509" t="s">
        <v>1173</v>
      </c>
      <c r="AN31" s="509" t="s">
        <v>1173</v>
      </c>
      <c r="AO31" s="509" t="s">
        <v>1173</v>
      </c>
      <c r="AP31" s="509" t="s">
        <v>1173</v>
      </c>
      <c r="AQ31" s="509" t="s">
        <v>1173</v>
      </c>
      <c r="AR31" s="509" t="s">
        <v>1173</v>
      </c>
      <c r="AS31" s="509" t="s">
        <v>1173</v>
      </c>
      <c r="AT31" s="509" t="s">
        <v>1173</v>
      </c>
      <c r="AU31" s="509" t="s">
        <v>1173</v>
      </c>
      <c r="AV31" s="509" t="s">
        <v>1173</v>
      </c>
      <c r="AW31" s="509" t="s">
        <v>1173</v>
      </c>
      <c r="AX31" s="509" t="s">
        <v>1173</v>
      </c>
      <c r="AY31" s="509" t="s">
        <v>1173</v>
      </c>
      <c r="AZ31" s="509" t="s">
        <v>1173</v>
      </c>
      <c r="BA31" s="509" t="s">
        <v>1173</v>
      </c>
      <c r="BB31" s="508"/>
      <c r="BC31" s="508"/>
      <c r="BD31" s="509" t="s">
        <v>1173</v>
      </c>
      <c r="BE31" s="509" t="s">
        <v>1173</v>
      </c>
      <c r="BF31" s="509" t="s">
        <v>1173</v>
      </c>
      <c r="BG31" s="509" t="s">
        <v>1173</v>
      </c>
      <c r="BH31" s="509" t="s">
        <v>1173</v>
      </c>
      <c r="BI31" s="509" t="s">
        <v>1173</v>
      </c>
      <c r="BJ31" s="509" t="s">
        <v>1173</v>
      </c>
      <c r="BK31" s="509" t="s">
        <v>1173</v>
      </c>
    </row>
    <row r="32" spans="2:63" x14ac:dyDescent="0.25">
      <c r="B32" s="512" t="s">
        <v>1392</v>
      </c>
      <c r="C32" s="509" t="s">
        <v>1173</v>
      </c>
      <c r="D32" s="509" t="s">
        <v>1173</v>
      </c>
      <c r="E32" s="508"/>
      <c r="F32" s="508"/>
      <c r="G32" s="509" t="s">
        <v>1173</v>
      </c>
      <c r="H32" s="509" t="s">
        <v>1173</v>
      </c>
      <c r="I32" s="509" t="s">
        <v>1173</v>
      </c>
      <c r="J32" s="509" t="s">
        <v>1173</v>
      </c>
      <c r="K32" s="509" t="s">
        <v>1173</v>
      </c>
      <c r="L32" s="509" t="s">
        <v>1173</v>
      </c>
      <c r="M32" s="509" t="s">
        <v>1173</v>
      </c>
      <c r="N32" s="509" t="s">
        <v>1173</v>
      </c>
      <c r="O32" s="509" t="s">
        <v>1173</v>
      </c>
      <c r="P32" s="509" t="s">
        <v>1173</v>
      </c>
      <c r="Q32" s="509" t="s">
        <v>1173</v>
      </c>
      <c r="R32" s="509" t="s">
        <v>1173</v>
      </c>
      <c r="S32" s="509" t="s">
        <v>1173</v>
      </c>
      <c r="T32" s="509" t="s">
        <v>1173</v>
      </c>
      <c r="U32" s="509" t="s">
        <v>1173</v>
      </c>
      <c r="V32" s="509" t="s">
        <v>1173</v>
      </c>
      <c r="W32" s="509" t="s">
        <v>1173</v>
      </c>
      <c r="X32" s="509" t="s">
        <v>1173</v>
      </c>
      <c r="Y32" s="509" t="s">
        <v>1173</v>
      </c>
      <c r="Z32" s="509" t="s">
        <v>1173</v>
      </c>
      <c r="AA32" s="509" t="s">
        <v>1173</v>
      </c>
      <c r="AB32" s="509" t="s">
        <v>1173</v>
      </c>
      <c r="AC32" s="509" t="s">
        <v>1173</v>
      </c>
      <c r="AD32" s="509" t="s">
        <v>1173</v>
      </c>
      <c r="AE32" s="509" t="s">
        <v>1173</v>
      </c>
      <c r="AF32" s="509" t="s">
        <v>1173</v>
      </c>
      <c r="AG32" s="509" t="s">
        <v>1173</v>
      </c>
      <c r="AH32" s="509" t="s">
        <v>1173</v>
      </c>
      <c r="AI32" s="509" t="s">
        <v>1173</v>
      </c>
      <c r="AJ32" s="509" t="s">
        <v>1173</v>
      </c>
      <c r="AK32" s="509" t="s">
        <v>1173</v>
      </c>
      <c r="AL32" s="509" t="s">
        <v>1173</v>
      </c>
      <c r="AM32" s="509" t="s">
        <v>1173</v>
      </c>
      <c r="AN32" s="509" t="s">
        <v>1173</v>
      </c>
      <c r="AO32" s="509" t="s">
        <v>1173</v>
      </c>
      <c r="AP32" s="509" t="s">
        <v>1173</v>
      </c>
      <c r="AQ32" s="509" t="s">
        <v>1173</v>
      </c>
      <c r="AR32" s="509" t="s">
        <v>1173</v>
      </c>
      <c r="AS32" s="509" t="s">
        <v>1173</v>
      </c>
      <c r="AT32" s="509" t="s">
        <v>1173</v>
      </c>
      <c r="AU32" s="509" t="s">
        <v>1173</v>
      </c>
      <c r="AV32" s="509" t="s">
        <v>1173</v>
      </c>
      <c r="AW32" s="509" t="s">
        <v>1173</v>
      </c>
      <c r="AX32" s="509" t="s">
        <v>1173</v>
      </c>
      <c r="AY32" s="509" t="s">
        <v>1173</v>
      </c>
      <c r="AZ32" s="509" t="s">
        <v>1173</v>
      </c>
      <c r="BA32" s="509" t="s">
        <v>1173</v>
      </c>
      <c r="BB32" s="509" t="s">
        <v>1173</v>
      </c>
      <c r="BC32" s="509" t="s">
        <v>1173</v>
      </c>
      <c r="BD32" s="509" t="s">
        <v>1173</v>
      </c>
      <c r="BE32" s="509" t="s">
        <v>1173</v>
      </c>
      <c r="BF32" s="509" t="s">
        <v>1173</v>
      </c>
      <c r="BG32" s="509" t="s">
        <v>1173</v>
      </c>
      <c r="BH32" s="509" t="s">
        <v>1173</v>
      </c>
      <c r="BI32" s="509" t="s">
        <v>1173</v>
      </c>
      <c r="BJ32" s="509" t="s">
        <v>1173</v>
      </c>
      <c r="BK32" s="509" t="s">
        <v>1173</v>
      </c>
    </row>
    <row r="33" spans="2:63" x14ac:dyDescent="0.25">
      <c r="B33" s="512" t="s">
        <v>1393</v>
      </c>
      <c r="C33" s="509" t="s">
        <v>1173</v>
      </c>
      <c r="D33" s="509" t="s">
        <v>1173</v>
      </c>
      <c r="E33" s="509" t="s">
        <v>1173</v>
      </c>
      <c r="F33" s="509" t="s">
        <v>1173</v>
      </c>
      <c r="G33" s="509" t="s">
        <v>1173</v>
      </c>
      <c r="H33" s="509" t="s">
        <v>1173</v>
      </c>
      <c r="I33" s="509" t="s">
        <v>1173</v>
      </c>
      <c r="J33" s="509" t="s">
        <v>1173</v>
      </c>
      <c r="K33" s="509" t="s">
        <v>1173</v>
      </c>
      <c r="L33" s="509" t="s">
        <v>1173</v>
      </c>
      <c r="M33" s="509" t="s">
        <v>1173</v>
      </c>
      <c r="N33" s="509" t="s">
        <v>1173</v>
      </c>
      <c r="O33" s="509" t="s">
        <v>1173</v>
      </c>
      <c r="P33" s="509" t="s">
        <v>1173</v>
      </c>
      <c r="Q33" s="509" t="s">
        <v>1173</v>
      </c>
      <c r="R33" s="509" t="s">
        <v>1173</v>
      </c>
      <c r="S33" s="509" t="s">
        <v>1173</v>
      </c>
      <c r="T33" s="509" t="s">
        <v>1173</v>
      </c>
      <c r="U33" s="509" t="s">
        <v>1173</v>
      </c>
      <c r="V33" s="509" t="s">
        <v>1173</v>
      </c>
      <c r="W33" s="509" t="s">
        <v>1173</v>
      </c>
      <c r="X33" s="509" t="s">
        <v>1173</v>
      </c>
      <c r="Y33" s="509" t="s">
        <v>1173</v>
      </c>
      <c r="Z33" s="509" t="s">
        <v>1173</v>
      </c>
      <c r="AA33" s="509" t="s">
        <v>1173</v>
      </c>
      <c r="AB33" s="509" t="s">
        <v>1173</v>
      </c>
      <c r="AC33" s="509" t="s">
        <v>1173</v>
      </c>
      <c r="AD33" s="509" t="s">
        <v>1173</v>
      </c>
      <c r="AE33" s="509" t="s">
        <v>1173</v>
      </c>
      <c r="AF33" s="509" t="s">
        <v>1173</v>
      </c>
      <c r="AG33" s="509" t="s">
        <v>1173</v>
      </c>
      <c r="AH33" s="509" t="s">
        <v>1173</v>
      </c>
      <c r="AI33" s="509" t="s">
        <v>1173</v>
      </c>
      <c r="AJ33" s="509" t="s">
        <v>1173</v>
      </c>
      <c r="AK33" s="509" t="s">
        <v>1173</v>
      </c>
      <c r="AL33" s="509" t="s">
        <v>1173</v>
      </c>
      <c r="AM33" s="509" t="s">
        <v>1173</v>
      </c>
      <c r="AN33" s="509" t="s">
        <v>1173</v>
      </c>
      <c r="AO33" s="509" t="s">
        <v>1173</v>
      </c>
      <c r="AP33" s="509" t="s">
        <v>1173</v>
      </c>
      <c r="AQ33" s="509" t="s">
        <v>1173</v>
      </c>
      <c r="AR33" s="509" t="s">
        <v>1173</v>
      </c>
      <c r="AS33" s="509" t="s">
        <v>1173</v>
      </c>
      <c r="AT33" s="509" t="s">
        <v>1173</v>
      </c>
      <c r="AU33" s="509" t="s">
        <v>1173</v>
      </c>
      <c r="AV33" s="509" t="s">
        <v>1173</v>
      </c>
      <c r="AW33" s="509" t="s">
        <v>1173</v>
      </c>
      <c r="AX33" s="509" t="s">
        <v>1173</v>
      </c>
      <c r="AY33" s="509" t="s">
        <v>1173</v>
      </c>
      <c r="AZ33" s="509" t="s">
        <v>1173</v>
      </c>
      <c r="BA33" s="509" t="s">
        <v>1173</v>
      </c>
      <c r="BB33" s="509" t="s">
        <v>1173</v>
      </c>
      <c r="BC33" s="509" t="s">
        <v>1173</v>
      </c>
      <c r="BD33" s="509" t="s">
        <v>1173</v>
      </c>
      <c r="BE33" s="509" t="s">
        <v>1173</v>
      </c>
      <c r="BF33" s="509" t="s">
        <v>1173</v>
      </c>
      <c r="BG33" s="509" t="s">
        <v>1173</v>
      </c>
      <c r="BH33" s="509" t="s">
        <v>1173</v>
      </c>
      <c r="BI33" s="509" t="s">
        <v>1173</v>
      </c>
      <c r="BJ33" s="508"/>
      <c r="BK33" s="509" t="s">
        <v>1173</v>
      </c>
    </row>
    <row r="34" spans="2:63" x14ac:dyDescent="0.25">
      <c r="B34" s="512" t="s">
        <v>1394</v>
      </c>
      <c r="C34" s="509" t="s">
        <v>1173</v>
      </c>
      <c r="D34" s="509" t="s">
        <v>1173</v>
      </c>
      <c r="E34" s="509" t="s">
        <v>1173</v>
      </c>
      <c r="F34" s="509" t="s">
        <v>1173</v>
      </c>
      <c r="G34" s="509" t="s">
        <v>1173</v>
      </c>
      <c r="H34" s="509" t="s">
        <v>1173</v>
      </c>
      <c r="I34" s="509" t="s">
        <v>1173</v>
      </c>
      <c r="J34" s="509" t="s">
        <v>1173</v>
      </c>
      <c r="K34" s="509" t="s">
        <v>1173</v>
      </c>
      <c r="L34" s="509" t="s">
        <v>1173</v>
      </c>
      <c r="M34" s="509" t="s">
        <v>1173</v>
      </c>
      <c r="N34" s="509" t="s">
        <v>1173</v>
      </c>
      <c r="O34" s="509" t="s">
        <v>1173</v>
      </c>
      <c r="P34" s="509" t="s">
        <v>1173</v>
      </c>
      <c r="Q34" s="509" t="s">
        <v>1173</v>
      </c>
      <c r="R34" s="509" t="s">
        <v>1173</v>
      </c>
      <c r="S34" s="509" t="s">
        <v>1173</v>
      </c>
      <c r="T34" s="509" t="s">
        <v>1173</v>
      </c>
      <c r="U34" s="509" t="s">
        <v>1173</v>
      </c>
      <c r="V34" s="509" t="s">
        <v>1173</v>
      </c>
      <c r="W34" s="509" t="s">
        <v>1173</v>
      </c>
      <c r="X34" s="509" t="s">
        <v>1173</v>
      </c>
      <c r="Y34" s="509" t="s">
        <v>1173</v>
      </c>
      <c r="Z34" s="509" t="s">
        <v>1173</v>
      </c>
      <c r="AA34" s="509" t="s">
        <v>1173</v>
      </c>
      <c r="AB34" s="509" t="s">
        <v>1173</v>
      </c>
      <c r="AC34" s="509" t="s">
        <v>1173</v>
      </c>
      <c r="AD34" s="509" t="s">
        <v>1173</v>
      </c>
      <c r="AE34" s="509" t="s">
        <v>1173</v>
      </c>
      <c r="AF34" s="509" t="s">
        <v>1173</v>
      </c>
      <c r="AG34" s="509" t="s">
        <v>1173</v>
      </c>
      <c r="AH34" s="509" t="s">
        <v>1173</v>
      </c>
      <c r="AI34" s="509" t="s">
        <v>1173</v>
      </c>
      <c r="AJ34" s="509" t="s">
        <v>1173</v>
      </c>
      <c r="AK34" s="509" t="s">
        <v>1173</v>
      </c>
      <c r="AL34" s="509" t="s">
        <v>1173</v>
      </c>
      <c r="AM34" s="509" t="s">
        <v>1173</v>
      </c>
      <c r="AN34" s="509" t="s">
        <v>1173</v>
      </c>
      <c r="AO34" s="509" t="s">
        <v>1173</v>
      </c>
      <c r="AP34" s="509" t="s">
        <v>1173</v>
      </c>
      <c r="AQ34" s="509" t="s">
        <v>1173</v>
      </c>
      <c r="AR34" s="509" t="s">
        <v>1173</v>
      </c>
      <c r="AS34" s="509" t="s">
        <v>1173</v>
      </c>
      <c r="AT34" s="509" t="s">
        <v>1173</v>
      </c>
      <c r="AU34" s="509" t="s">
        <v>1173</v>
      </c>
      <c r="AV34" s="509" t="s">
        <v>1173</v>
      </c>
      <c r="AW34" s="509" t="s">
        <v>1173</v>
      </c>
      <c r="AX34" s="509" t="s">
        <v>1173</v>
      </c>
      <c r="AY34" s="509" t="s">
        <v>1173</v>
      </c>
      <c r="AZ34" s="509" t="s">
        <v>1173</v>
      </c>
      <c r="BA34" s="509" t="s">
        <v>1173</v>
      </c>
      <c r="BB34" s="508"/>
      <c r="BC34" s="509" t="s">
        <v>1173</v>
      </c>
      <c r="BD34" s="509" t="s">
        <v>1173</v>
      </c>
      <c r="BE34" s="509" t="s">
        <v>1173</v>
      </c>
      <c r="BF34" s="509" t="s">
        <v>1173</v>
      </c>
      <c r="BG34" s="509" t="s">
        <v>1173</v>
      </c>
      <c r="BH34" s="509" t="s">
        <v>1173</v>
      </c>
      <c r="BI34" s="509" t="s">
        <v>1173</v>
      </c>
      <c r="BJ34" s="509" t="s">
        <v>1173</v>
      </c>
      <c r="BK34" s="509" t="s">
        <v>1173</v>
      </c>
    </row>
    <row r="35" spans="2:63" x14ac:dyDescent="0.25">
      <c r="B35" s="512" t="s">
        <v>1395</v>
      </c>
      <c r="C35" s="509" t="s">
        <v>1173</v>
      </c>
      <c r="D35" s="509" t="s">
        <v>1173</v>
      </c>
      <c r="E35" s="509" t="s">
        <v>1173</v>
      </c>
      <c r="F35" s="509" t="s">
        <v>1173</v>
      </c>
      <c r="G35" s="509" t="s">
        <v>1173</v>
      </c>
      <c r="H35" s="509" t="s">
        <v>1173</v>
      </c>
      <c r="I35" s="509" t="s">
        <v>1173</v>
      </c>
      <c r="J35" s="509" t="s">
        <v>1173</v>
      </c>
      <c r="K35" s="509" t="s">
        <v>1173</v>
      </c>
      <c r="L35" s="509" t="s">
        <v>1173</v>
      </c>
      <c r="M35" s="509" t="s">
        <v>1173</v>
      </c>
      <c r="N35" s="509" t="s">
        <v>1173</v>
      </c>
      <c r="O35" s="509" t="s">
        <v>1173</v>
      </c>
      <c r="P35" s="509" t="s">
        <v>1173</v>
      </c>
      <c r="Q35" s="509" t="s">
        <v>1173</v>
      </c>
      <c r="R35" s="509" t="s">
        <v>1173</v>
      </c>
      <c r="S35" s="509" t="s">
        <v>1173</v>
      </c>
      <c r="T35" s="509" t="s">
        <v>1173</v>
      </c>
      <c r="U35" s="509" t="s">
        <v>1173</v>
      </c>
      <c r="V35" s="509" t="s">
        <v>1173</v>
      </c>
      <c r="W35" s="509" t="s">
        <v>1173</v>
      </c>
      <c r="X35" s="509" t="s">
        <v>1173</v>
      </c>
      <c r="Y35" s="509" t="s">
        <v>1173</v>
      </c>
      <c r="Z35" s="509" t="s">
        <v>1173</v>
      </c>
      <c r="AA35" s="509" t="s">
        <v>1173</v>
      </c>
      <c r="AB35" s="509" t="s">
        <v>1173</v>
      </c>
      <c r="AC35" s="509" t="s">
        <v>1173</v>
      </c>
      <c r="AD35" s="509" t="s">
        <v>1173</v>
      </c>
      <c r="AE35" s="509" t="s">
        <v>1173</v>
      </c>
      <c r="AF35" s="509" t="s">
        <v>1173</v>
      </c>
      <c r="AG35" s="509" t="s">
        <v>1173</v>
      </c>
      <c r="AH35" s="509" t="s">
        <v>1173</v>
      </c>
      <c r="AI35" s="509" t="s">
        <v>1173</v>
      </c>
      <c r="AJ35" s="509" t="s">
        <v>1173</v>
      </c>
      <c r="AK35" s="509" t="s">
        <v>1173</v>
      </c>
      <c r="AL35" s="509" t="s">
        <v>1173</v>
      </c>
      <c r="AM35" s="509" t="s">
        <v>1173</v>
      </c>
      <c r="AN35" s="509" t="s">
        <v>1173</v>
      </c>
      <c r="AO35" s="509" t="s">
        <v>1173</v>
      </c>
      <c r="AP35" s="509" t="s">
        <v>1173</v>
      </c>
      <c r="AQ35" s="509" t="s">
        <v>1173</v>
      </c>
      <c r="AR35" s="509" t="s">
        <v>1173</v>
      </c>
      <c r="AS35" s="509" t="s">
        <v>1173</v>
      </c>
      <c r="AT35" s="509" t="s">
        <v>1173</v>
      </c>
      <c r="AU35" s="509" t="s">
        <v>1173</v>
      </c>
      <c r="AV35" s="509" t="s">
        <v>1173</v>
      </c>
      <c r="AW35" s="509" t="s">
        <v>1173</v>
      </c>
      <c r="AX35" s="509" t="s">
        <v>1173</v>
      </c>
      <c r="AY35" s="509" t="s">
        <v>1173</v>
      </c>
      <c r="AZ35" s="509" t="s">
        <v>1173</v>
      </c>
      <c r="BA35" s="509" t="s">
        <v>1173</v>
      </c>
      <c r="BB35" s="509" t="s">
        <v>1173</v>
      </c>
      <c r="BC35" s="509" t="s">
        <v>1173</v>
      </c>
      <c r="BD35" s="509" t="s">
        <v>1173</v>
      </c>
      <c r="BE35" s="509" t="s">
        <v>1173</v>
      </c>
      <c r="BF35" s="509" t="s">
        <v>1173</v>
      </c>
      <c r="BG35" s="509" t="s">
        <v>1173</v>
      </c>
      <c r="BH35" s="509" t="s">
        <v>1173</v>
      </c>
      <c r="BI35" s="509" t="s">
        <v>1173</v>
      </c>
      <c r="BJ35" s="509" t="s">
        <v>1173</v>
      </c>
      <c r="BK35" s="509" t="s">
        <v>1173</v>
      </c>
    </row>
    <row r="36" spans="2:63" x14ac:dyDescent="0.25">
      <c r="B36" s="512" t="s">
        <v>1396</v>
      </c>
      <c r="C36" s="509" t="s">
        <v>1173</v>
      </c>
      <c r="D36" s="509" t="s">
        <v>1173</v>
      </c>
      <c r="E36" s="509" t="s">
        <v>1173</v>
      </c>
      <c r="F36" s="509" t="s">
        <v>1173</v>
      </c>
      <c r="G36" s="509" t="s">
        <v>1173</v>
      </c>
      <c r="H36" s="509" t="s">
        <v>1173</v>
      </c>
      <c r="I36" s="509" t="s">
        <v>1173</v>
      </c>
      <c r="J36" s="509" t="s">
        <v>1173</v>
      </c>
      <c r="K36" s="509" t="s">
        <v>1173</v>
      </c>
      <c r="L36" s="509" t="s">
        <v>1173</v>
      </c>
      <c r="M36" s="509" t="s">
        <v>1173</v>
      </c>
      <c r="N36" s="509" t="s">
        <v>1173</v>
      </c>
      <c r="O36" s="509" t="s">
        <v>1173</v>
      </c>
      <c r="P36" s="509" t="s">
        <v>1173</v>
      </c>
      <c r="Q36" s="509" t="s">
        <v>1173</v>
      </c>
      <c r="R36" s="509" t="s">
        <v>1173</v>
      </c>
      <c r="S36" s="509" t="s">
        <v>1173</v>
      </c>
      <c r="T36" s="509" t="s">
        <v>1173</v>
      </c>
      <c r="U36" s="509" t="s">
        <v>1173</v>
      </c>
      <c r="V36" s="509" t="s">
        <v>1173</v>
      </c>
      <c r="W36" s="509" t="s">
        <v>1173</v>
      </c>
      <c r="X36" s="509" t="s">
        <v>1173</v>
      </c>
      <c r="Y36" s="509" t="s">
        <v>1173</v>
      </c>
      <c r="Z36" s="509" t="s">
        <v>1173</v>
      </c>
      <c r="AA36" s="509" t="s">
        <v>1173</v>
      </c>
      <c r="AB36" s="509" t="s">
        <v>1173</v>
      </c>
      <c r="AC36" s="509" t="s">
        <v>1173</v>
      </c>
      <c r="AD36" s="509" t="s">
        <v>1173</v>
      </c>
      <c r="AE36" s="509" t="s">
        <v>1173</v>
      </c>
      <c r="AF36" s="509" t="s">
        <v>1173</v>
      </c>
      <c r="AG36" s="509" t="s">
        <v>1173</v>
      </c>
      <c r="AH36" s="509" t="s">
        <v>1173</v>
      </c>
      <c r="AI36" s="509" t="s">
        <v>1173</v>
      </c>
      <c r="AJ36" s="509" t="s">
        <v>1173</v>
      </c>
      <c r="AK36" s="509" t="s">
        <v>1173</v>
      </c>
      <c r="AL36" s="509" t="s">
        <v>1173</v>
      </c>
      <c r="AM36" s="509" t="s">
        <v>1173</v>
      </c>
      <c r="AN36" s="509" t="s">
        <v>1173</v>
      </c>
      <c r="AO36" s="509" t="s">
        <v>1173</v>
      </c>
      <c r="AP36" s="509" t="s">
        <v>1173</v>
      </c>
      <c r="AQ36" s="509" t="s">
        <v>1173</v>
      </c>
      <c r="AR36" s="509" t="s">
        <v>1173</v>
      </c>
      <c r="AS36" s="509" t="s">
        <v>1173</v>
      </c>
      <c r="AT36" s="509" t="s">
        <v>1173</v>
      </c>
      <c r="AU36" s="509" t="s">
        <v>1173</v>
      </c>
      <c r="AV36" s="509" t="s">
        <v>1173</v>
      </c>
      <c r="AW36" s="509" t="s">
        <v>1173</v>
      </c>
      <c r="AX36" s="509" t="s">
        <v>1173</v>
      </c>
      <c r="AY36" s="509" t="s">
        <v>1173</v>
      </c>
      <c r="AZ36" s="509" t="s">
        <v>1173</v>
      </c>
      <c r="BA36" s="509" t="s">
        <v>1173</v>
      </c>
      <c r="BB36" s="509" t="s">
        <v>1173</v>
      </c>
      <c r="BC36" s="509" t="s">
        <v>1173</v>
      </c>
      <c r="BD36" s="509" t="s">
        <v>1173</v>
      </c>
      <c r="BE36" s="509" t="s">
        <v>1173</v>
      </c>
      <c r="BF36" s="509" t="s">
        <v>1173</v>
      </c>
      <c r="BG36" s="509" t="s">
        <v>1173</v>
      </c>
      <c r="BH36" s="509" t="s">
        <v>1173</v>
      </c>
      <c r="BI36" s="509" t="s">
        <v>1173</v>
      </c>
      <c r="BJ36" s="509" t="s">
        <v>1173</v>
      </c>
      <c r="BK36" s="508"/>
    </row>
  </sheetData>
  <mergeCells count="1">
    <mergeCell ref="C2:BK2"/>
  </mergeCells>
  <dataValidations count="1">
    <dataValidation type="textLength" operator="lessThanOrEqual" allowBlank="1" showInputMessage="1" showErrorMessage="1" sqref="AV3:AZ3">
      <formula1>100</formula1>
    </dataValidation>
  </dataValidations>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K220"/>
  <sheetViews>
    <sheetView zoomScale="85" zoomScaleNormal="85" workbookViewId="0">
      <pane xSplit="1" ySplit="1" topLeftCell="B127" activePane="bottomRight" state="frozen"/>
      <selection pane="topRight" activeCell="B1" sqref="B1"/>
      <selection pane="bottomLeft" activeCell="A4" sqref="A4"/>
      <selection pane="bottomRight" activeCell="B168" sqref="B168"/>
    </sheetView>
  </sheetViews>
  <sheetFormatPr defaultColWidth="9.140625" defaultRowHeight="15" x14ac:dyDescent="0.25"/>
  <cols>
    <col min="1" max="1" width="2.42578125" style="108" customWidth="1"/>
    <col min="2" max="2" width="35" style="108" bestFit="1" customWidth="1"/>
    <col min="3" max="3" width="29.85546875" style="108" customWidth="1"/>
    <col min="4" max="4" width="74.5703125" style="108" bestFit="1" customWidth="1"/>
    <col min="5" max="5" width="5.42578125" style="108" bestFit="1" customWidth="1"/>
    <col min="6" max="6" width="19.42578125" style="108" customWidth="1"/>
    <col min="7" max="7" width="20" style="108" bestFit="1" customWidth="1"/>
    <col min="8" max="8" width="11" style="108" bestFit="1" customWidth="1"/>
    <col min="9" max="9" width="16.42578125" style="108" customWidth="1"/>
    <col min="10" max="10" width="9.85546875" style="108" bestFit="1" customWidth="1"/>
    <col min="11" max="16384" width="9.140625" style="108"/>
  </cols>
  <sheetData>
    <row r="2" spans="2:8" x14ac:dyDescent="0.25">
      <c r="B2" s="1262" t="s">
        <v>802</v>
      </c>
      <c r="C2" s="1478" t="s">
        <v>803</v>
      </c>
      <c r="D2" s="1478"/>
      <c r="E2" s="1478"/>
      <c r="F2" s="1314" t="s">
        <v>1421</v>
      </c>
      <c r="G2" s="1314" t="s">
        <v>1422</v>
      </c>
      <c r="H2" s="1262" t="s">
        <v>1</v>
      </c>
    </row>
    <row r="3" spans="2:8" x14ac:dyDescent="0.25">
      <c r="B3" s="1441"/>
      <c r="C3" s="548" t="s">
        <v>816</v>
      </c>
      <c r="D3" s="549" t="s">
        <v>832</v>
      </c>
      <c r="E3" s="571"/>
      <c r="F3" s="1656">
        <v>1.1000000000000001</v>
      </c>
      <c r="G3" s="1656">
        <v>2.0499999999999998</v>
      </c>
      <c r="H3" s="1469" t="s">
        <v>6</v>
      </c>
    </row>
    <row r="4" spans="2:8" x14ac:dyDescent="0.25">
      <c r="B4" s="1447"/>
      <c r="C4" s="567" t="s">
        <v>530</v>
      </c>
      <c r="D4" s="568" t="s">
        <v>949</v>
      </c>
      <c r="E4" s="580"/>
      <c r="F4" s="1657"/>
      <c r="G4" s="1657"/>
      <c r="H4" s="1470"/>
    </row>
    <row r="5" spans="2:8" x14ac:dyDescent="0.25">
      <c r="B5" s="1447"/>
      <c r="C5" s="615" t="s">
        <v>1423</v>
      </c>
      <c r="D5" s="616" t="s">
        <v>1424</v>
      </c>
      <c r="E5" s="580"/>
      <c r="F5" s="1657"/>
      <c r="G5" s="1657"/>
      <c r="H5" s="1470"/>
    </row>
    <row r="6" spans="2:8" x14ac:dyDescent="0.25">
      <c r="B6" s="1447"/>
      <c r="C6" s="567" t="s">
        <v>560</v>
      </c>
      <c r="D6" s="568" t="s">
        <v>1051</v>
      </c>
      <c r="E6" s="580"/>
      <c r="F6" s="1657"/>
      <c r="G6" s="1657"/>
      <c r="H6" s="1470"/>
    </row>
    <row r="7" spans="2:8" ht="15" customHeight="1" x14ac:dyDescent="0.25">
      <c r="B7" s="1447"/>
      <c r="C7" s="567" t="s">
        <v>514</v>
      </c>
      <c r="D7" s="568" t="s">
        <v>1425</v>
      </c>
      <c r="E7" s="580"/>
      <c r="F7" s="1657"/>
      <c r="G7" s="1657"/>
      <c r="H7" s="1470"/>
    </row>
    <row r="8" spans="2:8" ht="26.25" thickBot="1" x14ac:dyDescent="0.3">
      <c r="B8" s="1447"/>
      <c r="C8" s="606" t="s">
        <v>520</v>
      </c>
      <c r="D8" s="607" t="s">
        <v>1426</v>
      </c>
      <c r="E8" s="580"/>
      <c r="F8" s="1658"/>
      <c r="G8" s="1658"/>
      <c r="H8" s="1461"/>
    </row>
    <row r="9" spans="2:8" ht="15.75" thickTop="1" x14ac:dyDescent="0.25">
      <c r="B9" s="1471"/>
      <c r="C9" s="1279" t="s">
        <v>816</v>
      </c>
      <c r="D9" s="1277" t="s">
        <v>832</v>
      </c>
      <c r="E9" s="1306"/>
      <c r="F9" s="1659">
        <v>1.1000000000000001</v>
      </c>
      <c r="G9" s="1659">
        <v>2.9</v>
      </c>
      <c r="H9" s="1469" t="s">
        <v>6</v>
      </c>
    </row>
    <row r="10" spans="2:8" x14ac:dyDescent="0.25">
      <c r="B10" s="1470"/>
      <c r="C10" s="567" t="s">
        <v>530</v>
      </c>
      <c r="D10" s="568" t="s">
        <v>949</v>
      </c>
      <c r="E10" s="1304"/>
      <c r="F10" s="1657"/>
      <c r="G10" s="1657"/>
      <c r="H10" s="1470"/>
    </row>
    <row r="11" spans="2:8" x14ac:dyDescent="0.25">
      <c r="B11" s="1470"/>
      <c r="C11" s="615" t="s">
        <v>1423</v>
      </c>
      <c r="D11" s="616" t="s">
        <v>1424</v>
      </c>
      <c r="E11" s="1304"/>
      <c r="F11" s="1657"/>
      <c r="G11" s="1657"/>
      <c r="H11" s="1470"/>
    </row>
    <row r="12" spans="2:8" x14ac:dyDescent="0.25">
      <c r="B12" s="1470"/>
      <c r="C12" s="567" t="s">
        <v>560</v>
      </c>
      <c r="D12" s="568" t="s">
        <v>1051</v>
      </c>
      <c r="E12" s="1304"/>
      <c r="F12" s="1657"/>
      <c r="G12" s="1657"/>
      <c r="H12" s="1470"/>
    </row>
    <row r="13" spans="2:8" x14ac:dyDescent="0.25">
      <c r="B13" s="1470"/>
      <c r="C13" s="567" t="s">
        <v>514</v>
      </c>
      <c r="D13" s="568" t="s">
        <v>1427</v>
      </c>
      <c r="E13" s="1304"/>
      <c r="F13" s="1657"/>
      <c r="G13" s="1657"/>
      <c r="H13" s="1470"/>
    </row>
    <row r="14" spans="2:8" ht="26.25" thickBot="1" x14ac:dyDescent="0.3">
      <c r="B14" s="1470"/>
      <c r="C14" s="606" t="s">
        <v>520</v>
      </c>
      <c r="D14" s="607" t="s">
        <v>1426</v>
      </c>
      <c r="E14" s="1304"/>
      <c r="F14" s="1658"/>
      <c r="G14" s="1658"/>
      <c r="H14" s="1461"/>
    </row>
    <row r="15" spans="2:8" ht="15.75" thickTop="1" x14ac:dyDescent="0.25">
      <c r="B15" s="1471"/>
      <c r="C15" s="1279" t="s">
        <v>816</v>
      </c>
      <c r="D15" s="1277" t="s">
        <v>832</v>
      </c>
      <c r="E15" s="1249"/>
      <c r="F15" s="1659">
        <v>1.1000000000000001</v>
      </c>
      <c r="G15" s="1659">
        <v>3.8</v>
      </c>
      <c r="H15" s="1469" t="s">
        <v>6</v>
      </c>
    </row>
    <row r="16" spans="2:8" x14ac:dyDescent="0.25">
      <c r="B16" s="1470"/>
      <c r="C16" s="567" t="s">
        <v>530</v>
      </c>
      <c r="D16" s="568" t="s">
        <v>949</v>
      </c>
      <c r="E16" s="1247"/>
      <c r="F16" s="1657"/>
      <c r="G16" s="1657"/>
      <c r="H16" s="1470"/>
    </row>
    <row r="17" spans="2:11" x14ac:dyDescent="0.25">
      <c r="B17" s="1470"/>
      <c r="C17" s="615" t="s">
        <v>1423</v>
      </c>
      <c r="D17" s="616" t="s">
        <v>1424</v>
      </c>
      <c r="E17" s="1247"/>
      <c r="F17" s="1657"/>
      <c r="G17" s="1657"/>
      <c r="H17" s="1470"/>
    </row>
    <row r="18" spans="2:11" x14ac:dyDescent="0.25">
      <c r="B18" s="1470"/>
      <c r="C18" s="567" t="s">
        <v>560</v>
      </c>
      <c r="D18" s="568" t="s">
        <v>1051</v>
      </c>
      <c r="E18" s="1247"/>
      <c r="F18" s="1657"/>
      <c r="G18" s="1657"/>
      <c r="H18" s="1470"/>
    </row>
    <row r="19" spans="2:11" x14ac:dyDescent="0.25">
      <c r="B19" s="1470"/>
      <c r="C19" s="567" t="s">
        <v>514</v>
      </c>
      <c r="D19" s="568" t="s">
        <v>848</v>
      </c>
      <c r="E19" s="1247"/>
      <c r="F19" s="1657"/>
      <c r="G19" s="1657"/>
      <c r="H19" s="1470"/>
    </row>
    <row r="20" spans="2:11" ht="15" customHeight="1" thickBot="1" x14ac:dyDescent="0.3">
      <c r="B20" s="1461"/>
      <c r="C20" s="606" t="s">
        <v>520</v>
      </c>
      <c r="D20" s="607" t="s">
        <v>1426</v>
      </c>
      <c r="E20" s="1275"/>
      <c r="F20" s="1658"/>
      <c r="G20" s="1658"/>
      <c r="H20" s="1461"/>
    </row>
    <row r="21" spans="2:11" ht="15.75" thickTop="1" x14ac:dyDescent="0.25">
      <c r="B21" s="1470"/>
      <c r="C21" s="1279" t="s">
        <v>816</v>
      </c>
      <c r="D21" s="549" t="s">
        <v>832</v>
      </c>
      <c r="E21" s="580"/>
      <c r="F21" s="1656">
        <v>1.25</v>
      </c>
      <c r="G21" s="1656">
        <v>2.4900000000000002</v>
      </c>
      <c r="H21" s="1469" t="s">
        <v>6</v>
      </c>
    </row>
    <row r="22" spans="2:11" x14ac:dyDescent="0.25">
      <c r="B22" s="1470"/>
      <c r="C22" s="567" t="s">
        <v>530</v>
      </c>
      <c r="D22" s="568" t="s">
        <v>949</v>
      </c>
      <c r="E22" s="580"/>
      <c r="F22" s="1657"/>
      <c r="G22" s="1657"/>
      <c r="H22" s="1470"/>
    </row>
    <row r="23" spans="2:11" x14ac:dyDescent="0.25">
      <c r="B23" s="1470"/>
      <c r="C23" s="615" t="s">
        <v>1423</v>
      </c>
      <c r="D23" s="616" t="s">
        <v>1424</v>
      </c>
      <c r="E23" s="580"/>
      <c r="F23" s="1657"/>
      <c r="G23" s="1657"/>
      <c r="H23" s="1470"/>
    </row>
    <row r="24" spans="2:11" x14ac:dyDescent="0.25">
      <c r="B24" s="1470"/>
      <c r="C24" s="567" t="s">
        <v>560</v>
      </c>
      <c r="D24" s="568" t="s">
        <v>1428</v>
      </c>
      <c r="E24" s="580"/>
      <c r="F24" s="1657"/>
      <c r="G24" s="1657"/>
      <c r="H24" s="1470"/>
    </row>
    <row r="25" spans="2:11" x14ac:dyDescent="0.25">
      <c r="B25" s="1470"/>
      <c r="C25" s="567" t="s">
        <v>514</v>
      </c>
      <c r="D25" s="568" t="s">
        <v>1429</v>
      </c>
      <c r="E25" s="580"/>
      <c r="F25" s="1657"/>
      <c r="G25" s="1657"/>
      <c r="H25" s="1470"/>
    </row>
    <row r="26" spans="2:11" ht="26.25" thickBot="1" x14ac:dyDescent="0.3">
      <c r="B26" s="1461"/>
      <c r="C26" s="606" t="s">
        <v>520</v>
      </c>
      <c r="D26" s="607" t="s">
        <v>1426</v>
      </c>
      <c r="E26" s="572"/>
      <c r="F26" s="1658"/>
      <c r="G26" s="1658"/>
      <c r="H26" s="1461"/>
    </row>
    <row r="27" spans="2:11" ht="15.75" thickTop="1" x14ac:dyDescent="0.25">
      <c r="B27" s="1447"/>
      <c r="C27" s="548" t="s">
        <v>816</v>
      </c>
      <c r="D27" s="549" t="s">
        <v>832</v>
      </c>
      <c r="E27" s="580"/>
      <c r="F27" s="1656">
        <v>1.25</v>
      </c>
      <c r="G27" s="1656">
        <v>2.6</v>
      </c>
      <c r="H27" s="1469" t="s">
        <v>6</v>
      </c>
    </row>
    <row r="28" spans="2:11" x14ac:dyDescent="0.25">
      <c r="B28" s="1447"/>
      <c r="C28" s="567" t="s">
        <v>530</v>
      </c>
      <c r="D28" s="568" t="s">
        <v>949</v>
      </c>
      <c r="E28" s="580"/>
      <c r="F28" s="1657"/>
      <c r="G28" s="1657"/>
      <c r="H28" s="1470"/>
      <c r="J28" s="730">
        <v>43874</v>
      </c>
      <c r="K28" s="406" t="s">
        <v>1430</v>
      </c>
    </row>
    <row r="29" spans="2:11" x14ac:dyDescent="0.25">
      <c r="B29" s="1447"/>
      <c r="C29" s="615" t="s">
        <v>1423</v>
      </c>
      <c r="D29" s="616" t="s">
        <v>1424</v>
      </c>
      <c r="E29" s="580"/>
      <c r="F29" s="1657"/>
      <c r="G29" s="1657"/>
      <c r="H29" s="1470"/>
    </row>
    <row r="30" spans="2:11" x14ac:dyDescent="0.25">
      <c r="B30" s="1447"/>
      <c r="C30" s="567" t="s">
        <v>560</v>
      </c>
      <c r="D30" s="568" t="s">
        <v>1428</v>
      </c>
      <c r="E30" s="580"/>
      <c r="F30" s="1657"/>
      <c r="G30" s="1657"/>
      <c r="H30" s="1470"/>
    </row>
    <row r="31" spans="2:11" x14ac:dyDescent="0.25">
      <c r="B31" s="1447"/>
      <c r="C31" s="567" t="s">
        <v>514</v>
      </c>
      <c r="D31" s="568" t="s">
        <v>1431</v>
      </c>
      <c r="E31" s="580"/>
      <c r="F31" s="1657"/>
      <c r="G31" s="1657"/>
      <c r="H31" s="1470"/>
    </row>
    <row r="32" spans="2:11" ht="26.25" thickBot="1" x14ac:dyDescent="0.3">
      <c r="B32" s="1447"/>
      <c r="C32" s="606" t="s">
        <v>520</v>
      </c>
      <c r="D32" s="607" t="s">
        <v>1426</v>
      </c>
      <c r="E32" s="580"/>
      <c r="F32" s="1658"/>
      <c r="G32" s="1658"/>
      <c r="H32" s="1461"/>
    </row>
    <row r="33" spans="2:8" ht="15.75" thickTop="1" x14ac:dyDescent="0.25">
      <c r="B33" s="1471"/>
      <c r="C33" s="1279" t="s">
        <v>816</v>
      </c>
      <c r="D33" s="1277" t="s">
        <v>832</v>
      </c>
      <c r="E33" s="1306"/>
      <c r="F33" s="1659">
        <v>1.25</v>
      </c>
      <c r="G33" s="1659">
        <v>3.91</v>
      </c>
      <c r="H33" s="1469" t="s">
        <v>6</v>
      </c>
    </row>
    <row r="34" spans="2:8" x14ac:dyDescent="0.25">
      <c r="B34" s="1470"/>
      <c r="C34" s="567" t="s">
        <v>530</v>
      </c>
      <c r="D34" s="568" t="s">
        <v>949</v>
      </c>
      <c r="E34" s="1304"/>
      <c r="F34" s="1657"/>
      <c r="G34" s="1657"/>
      <c r="H34" s="1470"/>
    </row>
    <row r="35" spans="2:8" x14ac:dyDescent="0.25">
      <c r="B35" s="1470"/>
      <c r="C35" s="615" t="s">
        <v>1423</v>
      </c>
      <c r="D35" s="616" t="s">
        <v>1424</v>
      </c>
      <c r="E35" s="1304"/>
      <c r="F35" s="1657"/>
      <c r="G35" s="1657"/>
      <c r="H35" s="1470"/>
    </row>
    <row r="36" spans="2:8" x14ac:dyDescent="0.25">
      <c r="B36" s="1470"/>
      <c r="C36" s="567" t="s">
        <v>560</v>
      </c>
      <c r="D36" s="568" t="s">
        <v>1428</v>
      </c>
      <c r="E36" s="1304"/>
      <c r="F36" s="1657"/>
      <c r="G36" s="1657"/>
      <c r="H36" s="1470"/>
    </row>
    <row r="37" spans="2:8" x14ac:dyDescent="0.25">
      <c r="B37" s="1470"/>
      <c r="C37" s="567" t="s">
        <v>514</v>
      </c>
      <c r="D37" s="568" t="s">
        <v>1427</v>
      </c>
      <c r="E37" s="1304"/>
      <c r="F37" s="1657"/>
      <c r="G37" s="1657"/>
      <c r="H37" s="1470"/>
    </row>
    <row r="38" spans="2:8" ht="26.25" thickBot="1" x14ac:dyDescent="0.3">
      <c r="B38" s="1470"/>
      <c r="C38" s="606" t="s">
        <v>520</v>
      </c>
      <c r="D38" s="607" t="s">
        <v>1426</v>
      </c>
      <c r="E38" s="1304"/>
      <c r="F38" s="1658"/>
      <c r="G38" s="1658"/>
      <c r="H38" s="1461"/>
    </row>
    <row r="39" spans="2:8" ht="15.75" thickTop="1" x14ac:dyDescent="0.25">
      <c r="B39" s="1471"/>
      <c r="C39" s="537" t="s">
        <v>816</v>
      </c>
      <c r="D39" s="1277" t="s">
        <v>832</v>
      </c>
      <c r="E39" s="1249"/>
      <c r="F39" s="1659">
        <v>1.25</v>
      </c>
      <c r="G39" s="1659">
        <v>4.29</v>
      </c>
      <c r="H39" s="1469" t="s">
        <v>6</v>
      </c>
    </row>
    <row r="40" spans="2:8" x14ac:dyDescent="0.25">
      <c r="B40" s="1470"/>
      <c r="C40" s="567" t="s">
        <v>530</v>
      </c>
      <c r="D40" s="568" t="s">
        <v>949</v>
      </c>
      <c r="E40" s="1247"/>
      <c r="F40" s="1657"/>
      <c r="G40" s="1657"/>
      <c r="H40" s="1470"/>
    </row>
    <row r="41" spans="2:8" x14ac:dyDescent="0.25">
      <c r="B41" s="1470"/>
      <c r="C41" s="615" t="s">
        <v>1423</v>
      </c>
      <c r="D41" s="616" t="s">
        <v>1424</v>
      </c>
      <c r="E41" s="1247"/>
      <c r="F41" s="1657"/>
      <c r="G41" s="1657"/>
      <c r="H41" s="1470"/>
    </row>
    <row r="42" spans="2:8" x14ac:dyDescent="0.25">
      <c r="B42" s="1470"/>
      <c r="C42" s="567" t="s">
        <v>560</v>
      </c>
      <c r="D42" s="568" t="s">
        <v>1428</v>
      </c>
      <c r="E42" s="1247"/>
      <c r="F42" s="1657"/>
      <c r="G42" s="1657"/>
      <c r="H42" s="1470"/>
    </row>
    <row r="43" spans="2:8" x14ac:dyDescent="0.25">
      <c r="B43" s="1470"/>
      <c r="C43" s="567" t="s">
        <v>514</v>
      </c>
      <c r="D43" s="568" t="s">
        <v>848</v>
      </c>
      <c r="E43" s="1247"/>
      <c r="F43" s="1657"/>
      <c r="G43" s="1657"/>
      <c r="H43" s="1470"/>
    </row>
    <row r="44" spans="2:8" ht="26.25" thickBot="1" x14ac:dyDescent="0.3">
      <c r="B44" s="1461"/>
      <c r="C44" s="1283" t="s">
        <v>520</v>
      </c>
      <c r="D44" s="607" t="s">
        <v>1426</v>
      </c>
      <c r="E44" s="1275"/>
      <c r="F44" s="1658"/>
      <c r="G44" s="1658"/>
      <c r="H44" s="1461"/>
    </row>
    <row r="45" spans="2:8" ht="15.75" thickTop="1" x14ac:dyDescent="0.25">
      <c r="B45" s="1447"/>
      <c r="C45" s="1279" t="s">
        <v>816</v>
      </c>
      <c r="D45" s="549" t="s">
        <v>832</v>
      </c>
      <c r="E45" s="580"/>
      <c r="F45" s="1656">
        <v>0.93</v>
      </c>
      <c r="G45" s="1656">
        <v>2.19</v>
      </c>
      <c r="H45" s="1471" t="s">
        <v>6</v>
      </c>
    </row>
    <row r="46" spans="2:8" x14ac:dyDescent="0.25">
      <c r="B46" s="1447"/>
      <c r="C46" s="567" t="s">
        <v>530</v>
      </c>
      <c r="D46" s="568" t="s">
        <v>949</v>
      </c>
      <c r="E46" s="580"/>
      <c r="F46" s="1657"/>
      <c r="G46" s="1657"/>
      <c r="H46" s="1470"/>
    </row>
    <row r="47" spans="2:8" x14ac:dyDescent="0.25">
      <c r="B47" s="1447"/>
      <c r="C47" s="615" t="s">
        <v>1423</v>
      </c>
      <c r="D47" s="616" t="s">
        <v>1432</v>
      </c>
      <c r="E47" s="580"/>
      <c r="F47" s="1657"/>
      <c r="G47" s="1657"/>
      <c r="H47" s="1470"/>
    </row>
    <row r="48" spans="2:8" ht="15" customHeight="1" x14ac:dyDescent="0.25">
      <c r="B48" s="1447"/>
      <c r="C48" s="567" t="s">
        <v>514</v>
      </c>
      <c r="D48" s="568" t="s">
        <v>1425</v>
      </c>
      <c r="E48" s="580"/>
      <c r="F48" s="1657"/>
      <c r="G48" s="1657"/>
      <c r="H48" s="1470"/>
    </row>
    <row r="49" spans="2:8" ht="26.25" thickBot="1" x14ac:dyDescent="0.3">
      <c r="B49" s="1447"/>
      <c r="C49" s="606" t="s">
        <v>520</v>
      </c>
      <c r="D49" s="607" t="s">
        <v>1426</v>
      </c>
      <c r="E49" s="580"/>
      <c r="F49" s="1658"/>
      <c r="G49" s="1658"/>
      <c r="H49" s="1461"/>
    </row>
    <row r="50" spans="2:8" ht="15.75" thickTop="1" x14ac:dyDescent="0.25">
      <c r="B50" s="1471"/>
      <c r="C50" s="1279" t="s">
        <v>816</v>
      </c>
      <c r="D50" s="1277" t="s">
        <v>832</v>
      </c>
      <c r="E50" s="1306"/>
      <c r="F50" s="1656">
        <v>0.93</v>
      </c>
      <c r="G50" s="1659">
        <v>2.2999999999999998</v>
      </c>
      <c r="H50" s="1471" t="s">
        <v>6</v>
      </c>
    </row>
    <row r="51" spans="2:8" x14ac:dyDescent="0.25">
      <c r="B51" s="1470"/>
      <c r="C51" s="567" t="s">
        <v>530</v>
      </c>
      <c r="D51" s="568" t="s">
        <v>949</v>
      </c>
      <c r="E51" s="1304"/>
      <c r="F51" s="1657"/>
      <c r="G51" s="1657"/>
      <c r="H51" s="1470"/>
    </row>
    <row r="52" spans="2:8" x14ac:dyDescent="0.25">
      <c r="B52" s="1470"/>
      <c r="C52" s="615" t="s">
        <v>1423</v>
      </c>
      <c r="D52" s="616" t="s">
        <v>1432</v>
      </c>
      <c r="E52" s="1304"/>
      <c r="F52" s="1657"/>
      <c r="G52" s="1657"/>
      <c r="H52" s="1470"/>
    </row>
    <row r="53" spans="2:8" x14ac:dyDescent="0.25">
      <c r="B53" s="1470"/>
      <c r="C53" s="567" t="s">
        <v>514</v>
      </c>
      <c r="D53" s="568" t="s">
        <v>1427</v>
      </c>
      <c r="E53" s="1304"/>
      <c r="F53" s="1657"/>
      <c r="G53" s="1657"/>
      <c r="H53" s="1470"/>
    </row>
    <row r="54" spans="2:8" ht="26.25" thickBot="1" x14ac:dyDescent="0.3">
      <c r="B54" s="1470"/>
      <c r="C54" s="606" t="s">
        <v>520</v>
      </c>
      <c r="D54" s="607" t="s">
        <v>1426</v>
      </c>
      <c r="E54" s="1304"/>
      <c r="F54" s="1658"/>
      <c r="G54" s="1658"/>
      <c r="H54" s="1461"/>
    </row>
    <row r="55" spans="2:8" ht="15.75" thickTop="1" x14ac:dyDescent="0.25">
      <c r="B55" s="1471"/>
      <c r="C55" s="537" t="s">
        <v>816</v>
      </c>
      <c r="D55" s="1277" t="s">
        <v>832</v>
      </c>
      <c r="E55" s="1249"/>
      <c r="F55" s="1656">
        <v>0.93</v>
      </c>
      <c r="G55" s="1659">
        <v>3.61</v>
      </c>
      <c r="H55" s="1471" t="s">
        <v>6</v>
      </c>
    </row>
    <row r="56" spans="2:8" x14ac:dyDescent="0.25">
      <c r="B56" s="1470"/>
      <c r="C56" s="567" t="s">
        <v>530</v>
      </c>
      <c r="D56" s="568" t="s">
        <v>949</v>
      </c>
      <c r="E56" s="1247"/>
      <c r="F56" s="1657"/>
      <c r="G56" s="1657"/>
      <c r="H56" s="1470"/>
    </row>
    <row r="57" spans="2:8" x14ac:dyDescent="0.25">
      <c r="B57" s="1470"/>
      <c r="C57" s="615" t="s">
        <v>1423</v>
      </c>
      <c r="D57" s="616" t="s">
        <v>1432</v>
      </c>
      <c r="E57" s="1247"/>
      <c r="F57" s="1657"/>
      <c r="G57" s="1657"/>
      <c r="H57" s="1470"/>
    </row>
    <row r="58" spans="2:8" x14ac:dyDescent="0.25">
      <c r="B58" s="1470"/>
      <c r="C58" s="567" t="s">
        <v>514</v>
      </c>
      <c r="D58" s="568" t="s">
        <v>848</v>
      </c>
      <c r="E58" s="1247"/>
      <c r="F58" s="1657"/>
      <c r="G58" s="1657"/>
      <c r="H58" s="1470"/>
    </row>
    <row r="59" spans="2:8" ht="26.25" thickBot="1" x14ac:dyDescent="0.3">
      <c r="B59" s="1461"/>
      <c r="C59" s="1283" t="s">
        <v>520</v>
      </c>
      <c r="D59" s="607" t="s">
        <v>1426</v>
      </c>
      <c r="E59" s="1275"/>
      <c r="F59" s="1658"/>
      <c r="G59" s="1658"/>
      <c r="H59" s="1461"/>
    </row>
    <row r="60" spans="2:8" ht="15.75" thickTop="1" x14ac:dyDescent="0.25">
      <c r="B60" s="1471"/>
      <c r="C60" s="1279" t="s">
        <v>816</v>
      </c>
      <c r="D60" s="549" t="s">
        <v>832</v>
      </c>
      <c r="E60" s="580"/>
      <c r="F60" s="1656">
        <v>0.93</v>
      </c>
      <c r="G60" s="1656">
        <v>3.99</v>
      </c>
      <c r="H60" s="1471" t="s">
        <v>6</v>
      </c>
    </row>
    <row r="61" spans="2:8" x14ac:dyDescent="0.25">
      <c r="B61" s="1470"/>
      <c r="C61" s="567" t="s">
        <v>530</v>
      </c>
      <c r="D61" s="568" t="s">
        <v>949</v>
      </c>
      <c r="E61" s="580"/>
      <c r="F61" s="1657"/>
      <c r="G61" s="1657"/>
      <c r="H61" s="1470"/>
    </row>
    <row r="62" spans="2:8" x14ac:dyDescent="0.25">
      <c r="B62" s="1470"/>
      <c r="C62" s="615" t="s">
        <v>1423</v>
      </c>
      <c r="D62" s="616" t="s">
        <v>1432</v>
      </c>
      <c r="E62" s="580"/>
      <c r="F62" s="1657"/>
      <c r="G62" s="1657"/>
      <c r="H62" s="1470"/>
    </row>
    <row r="63" spans="2:8" x14ac:dyDescent="0.25">
      <c r="B63" s="1470"/>
      <c r="C63" s="567" t="s">
        <v>514</v>
      </c>
      <c r="D63" s="568" t="s">
        <v>1429</v>
      </c>
      <c r="E63" s="580"/>
      <c r="F63" s="1657"/>
      <c r="G63" s="1657"/>
      <c r="H63" s="1470"/>
    </row>
    <row r="64" spans="2:8" ht="26.25" thickBot="1" x14ac:dyDescent="0.3">
      <c r="B64" s="1461"/>
      <c r="C64" s="606" t="s">
        <v>520</v>
      </c>
      <c r="D64" s="607" t="s">
        <v>1426</v>
      </c>
      <c r="E64" s="572"/>
      <c r="F64" s="1658"/>
      <c r="G64" s="1658"/>
      <c r="H64" s="1461"/>
    </row>
    <row r="65" spans="2:8" ht="15.75" thickTop="1" x14ac:dyDescent="0.25">
      <c r="B65" s="1447"/>
      <c r="C65" s="548" t="s">
        <v>816</v>
      </c>
      <c r="D65" s="549" t="s">
        <v>832</v>
      </c>
      <c r="E65" s="580"/>
      <c r="F65" s="1656">
        <v>1.45</v>
      </c>
      <c r="G65" s="1656">
        <v>1.94</v>
      </c>
      <c r="H65" s="1471" t="s">
        <v>6</v>
      </c>
    </row>
    <row r="66" spans="2:8" x14ac:dyDescent="0.25">
      <c r="B66" s="1447"/>
      <c r="C66" s="567" t="s">
        <v>530</v>
      </c>
      <c r="D66" s="568" t="s">
        <v>949</v>
      </c>
      <c r="E66" s="580"/>
      <c r="F66" s="1657"/>
      <c r="G66" s="1657"/>
      <c r="H66" s="1470"/>
    </row>
    <row r="67" spans="2:8" x14ac:dyDescent="0.25">
      <c r="B67" s="1447"/>
      <c r="C67" s="615" t="s">
        <v>1423</v>
      </c>
      <c r="D67" s="616" t="s">
        <v>1424</v>
      </c>
      <c r="E67" s="580"/>
      <c r="F67" s="1657"/>
      <c r="G67" s="1657"/>
      <c r="H67" s="1470"/>
    </row>
    <row r="68" spans="2:8" x14ac:dyDescent="0.25">
      <c r="B68" s="1447"/>
      <c r="C68" s="567" t="s">
        <v>514</v>
      </c>
      <c r="D68" s="568" t="s">
        <v>1433</v>
      </c>
      <c r="E68" s="580"/>
      <c r="F68" s="1657"/>
      <c r="G68" s="1657"/>
      <c r="H68" s="1470"/>
    </row>
    <row r="69" spans="2:8" ht="15.75" thickBot="1" x14ac:dyDescent="0.3">
      <c r="B69" s="1447"/>
      <c r="C69" s="606" t="s">
        <v>520</v>
      </c>
      <c r="D69" s="607" t="s">
        <v>1434</v>
      </c>
      <c r="E69" s="580"/>
      <c r="F69" s="1658"/>
      <c r="G69" s="1658"/>
      <c r="H69" s="1461"/>
    </row>
    <row r="70" spans="2:8" ht="15.75" thickTop="1" x14ac:dyDescent="0.25">
      <c r="B70" s="1471"/>
      <c r="C70" s="1279" t="s">
        <v>816</v>
      </c>
      <c r="D70" s="1277" t="s">
        <v>832</v>
      </c>
      <c r="E70" s="1306"/>
      <c r="F70" s="1656">
        <v>1.45</v>
      </c>
      <c r="G70" s="1659">
        <v>2.46</v>
      </c>
      <c r="H70" s="1471" t="s">
        <v>6</v>
      </c>
    </row>
    <row r="71" spans="2:8" x14ac:dyDescent="0.25">
      <c r="B71" s="1470"/>
      <c r="C71" s="567" t="s">
        <v>530</v>
      </c>
      <c r="D71" s="568" t="s">
        <v>949</v>
      </c>
      <c r="E71" s="1304"/>
      <c r="F71" s="1657"/>
      <c r="G71" s="1657"/>
      <c r="H71" s="1470"/>
    </row>
    <row r="72" spans="2:8" x14ac:dyDescent="0.25">
      <c r="B72" s="1470"/>
      <c r="C72" s="615" t="s">
        <v>1423</v>
      </c>
      <c r="D72" s="616" t="s">
        <v>1424</v>
      </c>
      <c r="E72" s="1304"/>
      <c r="F72" s="1657"/>
      <c r="G72" s="1657"/>
      <c r="H72" s="1470"/>
    </row>
    <row r="73" spans="2:8" x14ac:dyDescent="0.25">
      <c r="B73" s="1470"/>
      <c r="C73" s="567" t="s">
        <v>514</v>
      </c>
      <c r="D73" s="568" t="s">
        <v>1431</v>
      </c>
      <c r="E73" s="1304"/>
      <c r="F73" s="1657"/>
      <c r="G73" s="1657"/>
      <c r="H73" s="1470"/>
    </row>
    <row r="74" spans="2:8" ht="15.75" thickBot="1" x14ac:dyDescent="0.3">
      <c r="B74" s="1470"/>
      <c r="C74" s="606" t="s">
        <v>520</v>
      </c>
      <c r="D74" s="607" t="s">
        <v>1434</v>
      </c>
      <c r="E74" s="1304"/>
      <c r="F74" s="1658"/>
      <c r="G74" s="1658"/>
      <c r="H74" s="1461"/>
    </row>
    <row r="75" spans="2:8" ht="15.75" thickTop="1" x14ac:dyDescent="0.25">
      <c r="B75" s="1471"/>
      <c r="C75" s="537" t="s">
        <v>816</v>
      </c>
      <c r="D75" s="538" t="s">
        <v>832</v>
      </c>
      <c r="E75" s="1249"/>
      <c r="F75" s="1656">
        <v>1.45</v>
      </c>
      <c r="G75" s="1659">
        <v>3.62</v>
      </c>
      <c r="H75" s="1471" t="s">
        <v>6</v>
      </c>
    </row>
    <row r="76" spans="2:8" x14ac:dyDescent="0.25">
      <c r="B76" s="1470"/>
      <c r="C76" s="567" t="s">
        <v>530</v>
      </c>
      <c r="D76" s="568" t="s">
        <v>949</v>
      </c>
      <c r="E76" s="1247"/>
      <c r="F76" s="1657"/>
      <c r="G76" s="1657"/>
      <c r="H76" s="1470"/>
    </row>
    <row r="77" spans="2:8" x14ac:dyDescent="0.25">
      <c r="B77" s="1470"/>
      <c r="C77" s="615" t="s">
        <v>1423</v>
      </c>
      <c r="D77" s="616" t="s">
        <v>1424</v>
      </c>
      <c r="E77" s="1247"/>
      <c r="F77" s="1657"/>
      <c r="G77" s="1657"/>
      <c r="H77" s="1470"/>
    </row>
    <row r="78" spans="2:8" x14ac:dyDescent="0.25">
      <c r="B78" s="1470"/>
      <c r="C78" s="567" t="s">
        <v>514</v>
      </c>
      <c r="D78" s="568" t="s">
        <v>847</v>
      </c>
      <c r="E78" s="1247"/>
      <c r="F78" s="1657"/>
      <c r="G78" s="1657"/>
      <c r="H78" s="1470"/>
    </row>
    <row r="79" spans="2:8" ht="15.75" thickBot="1" x14ac:dyDescent="0.3">
      <c r="B79" s="1461"/>
      <c r="C79" s="1283" t="s">
        <v>520</v>
      </c>
      <c r="D79" s="607" t="s">
        <v>1434</v>
      </c>
      <c r="E79" s="1275"/>
      <c r="F79" s="1658"/>
      <c r="G79" s="1658"/>
      <c r="H79" s="1461"/>
    </row>
    <row r="80" spans="2:8" ht="15.75" thickTop="1" x14ac:dyDescent="0.25">
      <c r="B80" s="1471"/>
      <c r="C80" s="537" t="s">
        <v>816</v>
      </c>
      <c r="D80" s="538" t="s">
        <v>832</v>
      </c>
      <c r="E80" s="1249"/>
      <c r="F80" s="1656">
        <v>1.45</v>
      </c>
      <c r="G80" s="1659">
        <v>4.2</v>
      </c>
      <c r="H80" s="1471" t="s">
        <v>6</v>
      </c>
    </row>
    <row r="81" spans="2:8" x14ac:dyDescent="0.25">
      <c r="B81" s="1470"/>
      <c r="C81" s="567" t="s">
        <v>530</v>
      </c>
      <c r="D81" s="568" t="s">
        <v>949</v>
      </c>
      <c r="E81" s="1247"/>
      <c r="F81" s="1657"/>
      <c r="G81" s="1657"/>
      <c r="H81" s="1470"/>
    </row>
    <row r="82" spans="2:8" x14ac:dyDescent="0.25">
      <c r="B82" s="1470"/>
      <c r="C82" s="615" t="s">
        <v>1423</v>
      </c>
      <c r="D82" s="616" t="s">
        <v>1424</v>
      </c>
      <c r="E82" s="1247"/>
      <c r="F82" s="1657"/>
      <c r="G82" s="1657"/>
      <c r="H82" s="1470"/>
    </row>
    <row r="83" spans="2:8" x14ac:dyDescent="0.25">
      <c r="B83" s="1470"/>
      <c r="C83" s="567" t="s">
        <v>514</v>
      </c>
      <c r="D83" s="568" t="s">
        <v>848</v>
      </c>
      <c r="E83" s="1247"/>
      <c r="F83" s="1657"/>
      <c r="G83" s="1657"/>
      <c r="H83" s="1470"/>
    </row>
    <row r="84" spans="2:8" ht="15.75" thickBot="1" x14ac:dyDescent="0.3">
      <c r="B84" s="1461"/>
      <c r="C84" s="1283" t="s">
        <v>520</v>
      </c>
      <c r="D84" s="607" t="s">
        <v>1434</v>
      </c>
      <c r="E84" s="1275"/>
      <c r="F84" s="1658"/>
      <c r="G84" s="1658"/>
      <c r="H84" s="1461"/>
    </row>
    <row r="85" spans="2:8" ht="15.75" thickTop="1" x14ac:dyDescent="0.25">
      <c r="B85" s="1447"/>
      <c r="C85" s="548" t="s">
        <v>816</v>
      </c>
      <c r="D85" s="549" t="s">
        <v>832</v>
      </c>
      <c r="E85" s="580"/>
      <c r="F85" s="1656">
        <v>0.93</v>
      </c>
      <c r="G85" s="1656">
        <v>1.64</v>
      </c>
      <c r="H85" s="1471" t="s">
        <v>6</v>
      </c>
    </row>
    <row r="86" spans="2:8" x14ac:dyDescent="0.25">
      <c r="B86" s="1447"/>
      <c r="C86" s="567" t="s">
        <v>530</v>
      </c>
      <c r="D86" s="568" t="s">
        <v>949</v>
      </c>
      <c r="E86" s="580"/>
      <c r="F86" s="1657"/>
      <c r="G86" s="1657"/>
      <c r="H86" s="1470"/>
    </row>
    <row r="87" spans="2:8" x14ac:dyDescent="0.25">
      <c r="B87" s="1447"/>
      <c r="C87" s="615" t="s">
        <v>1423</v>
      </c>
      <c r="D87" s="616" t="s">
        <v>1432</v>
      </c>
      <c r="E87" s="580"/>
      <c r="F87" s="1657"/>
      <c r="G87" s="1657"/>
      <c r="H87" s="1470"/>
    </row>
    <row r="88" spans="2:8" x14ac:dyDescent="0.25">
      <c r="B88" s="1447"/>
      <c r="C88" s="567" t="s">
        <v>514</v>
      </c>
      <c r="D88" s="568" t="s">
        <v>1433</v>
      </c>
      <c r="E88" s="580"/>
      <c r="F88" s="1657"/>
      <c r="G88" s="1657"/>
      <c r="H88" s="1470"/>
    </row>
    <row r="89" spans="2:8" ht="15.75" thickBot="1" x14ac:dyDescent="0.3">
      <c r="B89" s="1447"/>
      <c r="C89" s="606" t="s">
        <v>520</v>
      </c>
      <c r="D89" s="607" t="s">
        <v>1434</v>
      </c>
      <c r="E89" s="580"/>
      <c r="F89" s="1658"/>
      <c r="G89" s="1658"/>
      <c r="H89" s="1461"/>
    </row>
    <row r="90" spans="2:8" ht="15.75" thickTop="1" x14ac:dyDescent="0.25">
      <c r="B90" s="1471"/>
      <c r="C90" s="1279" t="s">
        <v>816</v>
      </c>
      <c r="D90" s="1277" t="s">
        <v>832</v>
      </c>
      <c r="E90" s="1306"/>
      <c r="F90" s="1656">
        <v>0.93</v>
      </c>
      <c r="G90" s="1659">
        <v>2.16</v>
      </c>
      <c r="H90" s="1471" t="s">
        <v>6</v>
      </c>
    </row>
    <row r="91" spans="2:8" x14ac:dyDescent="0.25">
      <c r="B91" s="1470"/>
      <c r="C91" s="567" t="s">
        <v>530</v>
      </c>
      <c r="D91" s="568" t="s">
        <v>949</v>
      </c>
      <c r="E91" s="1304"/>
      <c r="F91" s="1657"/>
      <c r="G91" s="1657"/>
      <c r="H91" s="1470"/>
    </row>
    <row r="92" spans="2:8" x14ac:dyDescent="0.25">
      <c r="B92" s="1470"/>
      <c r="C92" s="615" t="s">
        <v>1423</v>
      </c>
      <c r="D92" s="616" t="s">
        <v>1432</v>
      </c>
      <c r="E92" s="1304"/>
      <c r="F92" s="1657"/>
      <c r="G92" s="1657"/>
      <c r="H92" s="1470"/>
    </row>
    <row r="93" spans="2:8" x14ac:dyDescent="0.25">
      <c r="B93" s="1470"/>
      <c r="C93" s="567" t="s">
        <v>514</v>
      </c>
      <c r="D93" s="568" t="s">
        <v>1431</v>
      </c>
      <c r="E93" s="1304"/>
      <c r="F93" s="1657"/>
      <c r="G93" s="1657"/>
      <c r="H93" s="1470"/>
    </row>
    <row r="94" spans="2:8" ht="15.75" thickBot="1" x14ac:dyDescent="0.3">
      <c r="B94" s="1470"/>
      <c r="C94" s="606" t="s">
        <v>520</v>
      </c>
      <c r="D94" s="607" t="s">
        <v>1434</v>
      </c>
      <c r="E94" s="1304"/>
      <c r="F94" s="1658"/>
      <c r="G94" s="1658"/>
      <c r="H94" s="1461"/>
    </row>
    <row r="95" spans="2:8" ht="15.75" thickTop="1" x14ac:dyDescent="0.25">
      <c r="B95" s="1471"/>
      <c r="C95" s="537" t="s">
        <v>816</v>
      </c>
      <c r="D95" s="538" t="s">
        <v>832</v>
      </c>
      <c r="E95" s="1249"/>
      <c r="F95" s="1656">
        <v>0.93</v>
      </c>
      <c r="G95" s="1659">
        <v>3.32</v>
      </c>
      <c r="H95" s="1471" t="s">
        <v>6</v>
      </c>
    </row>
    <row r="96" spans="2:8" x14ac:dyDescent="0.25">
      <c r="B96" s="1470"/>
      <c r="C96" s="567" t="s">
        <v>530</v>
      </c>
      <c r="D96" s="568" t="s">
        <v>949</v>
      </c>
      <c r="E96" s="1247"/>
      <c r="F96" s="1657"/>
      <c r="G96" s="1657"/>
      <c r="H96" s="1470"/>
    </row>
    <row r="97" spans="2:9" x14ac:dyDescent="0.25">
      <c r="B97" s="1470"/>
      <c r="C97" s="615" t="s">
        <v>1423</v>
      </c>
      <c r="D97" s="616" t="s">
        <v>1432</v>
      </c>
      <c r="E97" s="1247"/>
      <c r="F97" s="1657"/>
      <c r="G97" s="1657"/>
      <c r="H97" s="1470"/>
    </row>
    <row r="98" spans="2:9" x14ac:dyDescent="0.25">
      <c r="B98" s="1470"/>
      <c r="C98" s="567" t="s">
        <v>514</v>
      </c>
      <c r="D98" s="568" t="s">
        <v>847</v>
      </c>
      <c r="E98" s="1247"/>
      <c r="F98" s="1657"/>
      <c r="G98" s="1657"/>
      <c r="H98" s="1470"/>
    </row>
    <row r="99" spans="2:9" ht="15.75" thickBot="1" x14ac:dyDescent="0.3">
      <c r="B99" s="1461"/>
      <c r="C99" s="1283" t="s">
        <v>520</v>
      </c>
      <c r="D99" s="607" t="s">
        <v>1434</v>
      </c>
      <c r="E99" s="1275"/>
      <c r="F99" s="1658"/>
      <c r="G99" s="1658"/>
      <c r="H99" s="1461"/>
    </row>
    <row r="100" spans="2:9" ht="15.75" thickTop="1" x14ac:dyDescent="0.25">
      <c r="B100" s="1471"/>
      <c r="C100" s="537" t="s">
        <v>816</v>
      </c>
      <c r="D100" s="538" t="s">
        <v>832</v>
      </c>
      <c r="E100" s="1249"/>
      <c r="F100" s="1656">
        <v>0.93</v>
      </c>
      <c r="G100" s="1659">
        <v>3.9</v>
      </c>
      <c r="H100" s="1471" t="s">
        <v>6</v>
      </c>
    </row>
    <row r="101" spans="2:9" x14ac:dyDescent="0.25">
      <c r="B101" s="1470"/>
      <c r="C101" s="567" t="s">
        <v>530</v>
      </c>
      <c r="D101" s="568" t="s">
        <v>949</v>
      </c>
      <c r="E101" s="1247"/>
      <c r="F101" s="1657"/>
      <c r="G101" s="1657"/>
      <c r="H101" s="1470"/>
    </row>
    <row r="102" spans="2:9" x14ac:dyDescent="0.25">
      <c r="B102" s="1470"/>
      <c r="C102" s="615" t="s">
        <v>1423</v>
      </c>
      <c r="D102" s="616" t="s">
        <v>1432</v>
      </c>
      <c r="E102" s="1247"/>
      <c r="F102" s="1657"/>
      <c r="G102" s="1657"/>
      <c r="H102" s="1470"/>
    </row>
    <row r="103" spans="2:9" x14ac:dyDescent="0.25">
      <c r="B103" s="1470"/>
      <c r="C103" s="567" t="s">
        <v>514</v>
      </c>
      <c r="D103" s="568" t="s">
        <v>848</v>
      </c>
      <c r="E103" s="1247"/>
      <c r="F103" s="1657"/>
      <c r="G103" s="1657"/>
      <c r="H103" s="1470"/>
    </row>
    <row r="104" spans="2:9" ht="15.75" thickBot="1" x14ac:dyDescent="0.3">
      <c r="B104" s="1461"/>
      <c r="C104" s="1283" t="s">
        <v>520</v>
      </c>
      <c r="D104" s="607" t="s">
        <v>1434</v>
      </c>
      <c r="E104" s="1275"/>
      <c r="F104" s="1658"/>
      <c r="G104" s="1658"/>
      <c r="H104" s="1461"/>
    </row>
    <row r="105" spans="2:9" ht="15.75" thickTop="1" x14ac:dyDescent="0.25">
      <c r="G105" s="493"/>
      <c r="H105" s="493"/>
      <c r="I105" s="493"/>
    </row>
    <row r="106" spans="2:9" x14ac:dyDescent="0.25">
      <c r="G106" s="493"/>
      <c r="H106" s="493"/>
      <c r="I106" s="493"/>
    </row>
    <row r="107" spans="2:9" x14ac:dyDescent="0.25">
      <c r="B107" s="1357" t="s">
        <v>1435</v>
      </c>
      <c r="C107" s="1315" t="s">
        <v>1436</v>
      </c>
      <c r="D107" s="1357" t="s">
        <v>1437</v>
      </c>
      <c r="E107" s="1357"/>
      <c r="F107" s="503" t="s">
        <v>1438</v>
      </c>
      <c r="G107" s="493"/>
      <c r="H107" s="493"/>
      <c r="I107" s="493"/>
    </row>
    <row r="108" spans="2:9" x14ac:dyDescent="0.25">
      <c r="B108" s="1336" t="s">
        <v>1439</v>
      </c>
      <c r="C108" s="492">
        <v>0.92500000000000004</v>
      </c>
      <c r="D108" s="1650" t="s">
        <v>1440</v>
      </c>
      <c r="E108" s="1652" t="s">
        <v>1441</v>
      </c>
      <c r="F108" s="505" t="s">
        <v>1442</v>
      </c>
      <c r="G108" s="493"/>
      <c r="H108" s="493"/>
      <c r="I108" s="493"/>
    </row>
    <row r="109" spans="2:9" x14ac:dyDescent="0.25">
      <c r="B109" s="1336" t="s">
        <v>1443</v>
      </c>
      <c r="C109" s="492">
        <v>0.93</v>
      </c>
      <c r="D109" s="1612"/>
      <c r="E109" s="1653"/>
      <c r="F109" s="505" t="s">
        <v>1444</v>
      </c>
      <c r="G109" s="493"/>
      <c r="H109" s="493"/>
      <c r="I109" s="493"/>
    </row>
    <row r="110" spans="2:9" x14ac:dyDescent="0.25">
      <c r="B110" s="1336" t="s">
        <v>1445</v>
      </c>
      <c r="C110" s="492">
        <v>0.97599999999999998</v>
      </c>
      <c r="D110" s="1651"/>
      <c r="E110" s="1654"/>
      <c r="F110" s="505" t="s">
        <v>1446</v>
      </c>
      <c r="G110" s="493"/>
      <c r="H110" s="493"/>
      <c r="I110" s="493"/>
    </row>
    <row r="111" spans="2:9" x14ac:dyDescent="0.25">
      <c r="B111" s="1336" t="s">
        <v>1447</v>
      </c>
      <c r="C111" s="492">
        <v>1.181</v>
      </c>
      <c r="D111" s="1336" t="s">
        <v>1448</v>
      </c>
      <c r="E111" s="504" t="s">
        <v>1449</v>
      </c>
      <c r="F111" s="505" t="s">
        <v>1450</v>
      </c>
      <c r="G111" s="493"/>
      <c r="H111" s="493"/>
      <c r="I111" s="493"/>
    </row>
    <row r="112" spans="2:9" x14ac:dyDescent="0.25">
      <c r="B112" s="1336" t="s">
        <v>1451</v>
      </c>
      <c r="C112" s="492">
        <v>1.2789999999999999</v>
      </c>
      <c r="D112" s="1650" t="s">
        <v>1452</v>
      </c>
      <c r="E112" s="1652" t="s">
        <v>1453</v>
      </c>
      <c r="F112" s="505" t="s">
        <v>1454</v>
      </c>
      <c r="G112" s="493"/>
      <c r="H112" s="493"/>
      <c r="I112" s="493"/>
    </row>
    <row r="113" spans="2:9" x14ac:dyDescent="0.25">
      <c r="B113" s="1336" t="s">
        <v>1455</v>
      </c>
      <c r="C113" s="492">
        <v>1.3</v>
      </c>
      <c r="D113" s="1612"/>
      <c r="E113" s="1653"/>
      <c r="F113" s="505" t="s">
        <v>1456</v>
      </c>
      <c r="G113" s="493"/>
      <c r="H113" s="493"/>
      <c r="I113" s="493"/>
    </row>
    <row r="114" spans="2:9" x14ac:dyDescent="0.25">
      <c r="B114" s="1336" t="s">
        <v>1457</v>
      </c>
      <c r="C114" s="492">
        <v>1.3380000000000001</v>
      </c>
      <c r="D114" s="1612"/>
      <c r="E114" s="1653"/>
      <c r="F114" s="505" t="s">
        <v>1458</v>
      </c>
      <c r="G114" s="493"/>
      <c r="H114" s="493"/>
      <c r="I114" s="493"/>
    </row>
    <row r="115" spans="2:9" x14ac:dyDescent="0.25">
      <c r="B115" s="1336" t="s">
        <v>1459</v>
      </c>
      <c r="C115" s="492">
        <v>1.36</v>
      </c>
      <c r="D115" s="1651"/>
      <c r="E115" s="1654"/>
      <c r="F115" s="505" t="s">
        <v>1460</v>
      </c>
      <c r="G115" s="493"/>
      <c r="H115" s="493"/>
      <c r="I115" s="493"/>
    </row>
    <row r="116" spans="2:9" x14ac:dyDescent="0.25">
      <c r="B116" s="1336" t="s">
        <v>1461</v>
      </c>
      <c r="C116" s="492">
        <v>1.4370000000000001</v>
      </c>
      <c r="D116" s="1650" t="s">
        <v>1462</v>
      </c>
      <c r="E116" s="1652" t="s">
        <v>1463</v>
      </c>
      <c r="F116" s="505" t="s">
        <v>1464</v>
      </c>
      <c r="G116" s="493"/>
      <c r="H116" s="493"/>
      <c r="I116" s="493"/>
    </row>
    <row r="117" spans="2:9" x14ac:dyDescent="0.25">
      <c r="B117" s="1336" t="s">
        <v>1465</v>
      </c>
      <c r="C117" s="492">
        <v>1.45</v>
      </c>
      <c r="D117" s="1612"/>
      <c r="E117" s="1653"/>
      <c r="F117" s="505" t="s">
        <v>1466</v>
      </c>
      <c r="G117" s="493"/>
      <c r="H117" s="493"/>
      <c r="I117" s="493"/>
    </row>
    <row r="118" spans="2:9" x14ac:dyDescent="0.25">
      <c r="B118" s="1336" t="s">
        <v>1467</v>
      </c>
      <c r="C118" s="492">
        <v>1.4570000000000001</v>
      </c>
      <c r="D118" s="1612"/>
      <c r="E118" s="1653"/>
      <c r="F118" s="505" t="s">
        <v>1468</v>
      </c>
      <c r="G118" s="493"/>
      <c r="H118" s="493"/>
      <c r="I118" s="493"/>
    </row>
    <row r="119" spans="2:9" x14ac:dyDescent="0.25">
      <c r="B119" s="1336" t="s">
        <v>1469</v>
      </c>
      <c r="C119" s="492">
        <v>1.496</v>
      </c>
      <c r="D119" s="1612"/>
      <c r="E119" s="1653"/>
      <c r="F119" s="505" t="s">
        <v>1470</v>
      </c>
      <c r="G119" s="493"/>
      <c r="H119" s="493"/>
      <c r="I119" s="493"/>
    </row>
    <row r="120" spans="2:9" x14ac:dyDescent="0.25">
      <c r="B120" s="1336" t="s">
        <v>1471</v>
      </c>
      <c r="C120" s="492">
        <v>1.5</v>
      </c>
      <c r="D120" s="1612"/>
      <c r="E120" s="1653"/>
      <c r="F120" s="505" t="s">
        <v>1472</v>
      </c>
      <c r="G120" s="493"/>
      <c r="H120" s="493"/>
      <c r="I120" s="493"/>
    </row>
    <row r="121" spans="2:9" x14ac:dyDescent="0.25">
      <c r="B121" s="1336" t="s">
        <v>1473</v>
      </c>
      <c r="C121" s="492">
        <v>1.5354000000000001</v>
      </c>
      <c r="D121" s="1612"/>
      <c r="E121" s="1653"/>
      <c r="F121" s="505" t="s">
        <v>1474</v>
      </c>
    </row>
    <row r="122" spans="2:9" x14ac:dyDescent="0.25">
      <c r="B122" s="1336" t="s">
        <v>1475</v>
      </c>
      <c r="C122" s="492">
        <v>1.5649999999999999</v>
      </c>
      <c r="D122" s="1612"/>
      <c r="E122" s="1653"/>
      <c r="F122" s="505" t="s">
        <v>1476</v>
      </c>
    </row>
    <row r="123" spans="2:9" x14ac:dyDescent="0.25">
      <c r="B123" s="1336" t="s">
        <v>1477</v>
      </c>
      <c r="C123" s="492">
        <v>1.575</v>
      </c>
      <c r="D123" s="1612"/>
      <c r="E123" s="1653"/>
      <c r="F123" s="814" t="s">
        <v>1478</v>
      </c>
    </row>
    <row r="124" spans="2:9" x14ac:dyDescent="0.25">
      <c r="B124" s="1336" t="s">
        <v>1477</v>
      </c>
      <c r="C124" s="492">
        <v>1.575</v>
      </c>
      <c r="D124" s="1612"/>
      <c r="E124" s="1653"/>
      <c r="F124" s="814" t="s">
        <v>1479</v>
      </c>
    </row>
    <row r="125" spans="2:9" x14ac:dyDescent="0.25">
      <c r="B125" s="1336" t="s">
        <v>1480</v>
      </c>
      <c r="C125" s="492">
        <v>1.6</v>
      </c>
      <c r="D125" s="1651"/>
      <c r="E125" s="1654"/>
      <c r="F125" s="505" t="s">
        <v>1481</v>
      </c>
    </row>
    <row r="126" spans="2:9" x14ac:dyDescent="0.25">
      <c r="B126" s="1336" t="s">
        <v>1482</v>
      </c>
      <c r="C126" s="492">
        <v>1.6539999999999999</v>
      </c>
      <c r="D126" s="1650" t="s">
        <v>1483</v>
      </c>
      <c r="E126" s="1652" t="s">
        <v>1484</v>
      </c>
      <c r="F126" s="505" t="s">
        <v>1485</v>
      </c>
    </row>
    <row r="127" spans="2:9" x14ac:dyDescent="0.25">
      <c r="B127" s="1336" t="s">
        <v>1486</v>
      </c>
      <c r="C127" s="492">
        <v>1.6930000000000001</v>
      </c>
      <c r="D127" s="1651"/>
      <c r="E127" s="1654"/>
      <c r="F127" s="505" t="s">
        <v>1487</v>
      </c>
    </row>
    <row r="128" spans="2:9" x14ac:dyDescent="0.25">
      <c r="B128" s="1336" t="s">
        <v>1488</v>
      </c>
      <c r="C128" s="492">
        <v>1.77</v>
      </c>
      <c r="D128" s="1655" t="s">
        <v>1489</v>
      </c>
      <c r="E128" s="1652" t="s">
        <v>1490</v>
      </c>
      <c r="F128" s="505" t="s">
        <v>1491</v>
      </c>
    </row>
    <row r="129" spans="2:6" x14ac:dyDescent="0.25">
      <c r="B129" s="1336" t="s">
        <v>1492</v>
      </c>
      <c r="C129" s="492">
        <v>1.79</v>
      </c>
      <c r="D129" s="1655"/>
      <c r="E129" s="1653"/>
      <c r="F129" s="505" t="s">
        <v>1493</v>
      </c>
    </row>
    <row r="130" spans="2:6" x14ac:dyDescent="0.25">
      <c r="B130" s="1336" t="s">
        <v>1494</v>
      </c>
      <c r="C130" s="492">
        <v>1.8</v>
      </c>
      <c r="D130" s="1655"/>
      <c r="E130" s="1653"/>
      <c r="F130" s="505" t="s">
        <v>1495</v>
      </c>
    </row>
    <row r="131" spans="2:6" x14ac:dyDescent="0.25">
      <c r="B131" s="1336" t="s">
        <v>1496</v>
      </c>
      <c r="C131" s="492">
        <v>1.84</v>
      </c>
      <c r="D131" s="1655"/>
      <c r="E131" s="1653"/>
      <c r="F131" s="505" t="s">
        <v>1497</v>
      </c>
    </row>
    <row r="132" spans="2:6" x14ac:dyDescent="0.25">
      <c r="B132" s="1336" t="s">
        <v>1498</v>
      </c>
      <c r="C132" s="492">
        <v>1.85</v>
      </c>
      <c r="D132" s="1655"/>
      <c r="E132" s="1653"/>
      <c r="F132" s="505" t="s">
        <v>1499</v>
      </c>
    </row>
    <row r="133" spans="2:6" x14ac:dyDescent="0.25">
      <c r="B133" s="1336" t="s">
        <v>1500</v>
      </c>
      <c r="C133" s="492">
        <v>1.851</v>
      </c>
      <c r="D133" s="1655"/>
      <c r="E133" s="1653"/>
      <c r="F133" s="505" t="s">
        <v>1501</v>
      </c>
    </row>
    <row r="134" spans="2:6" x14ac:dyDescent="0.25">
      <c r="B134" s="1336" t="s">
        <v>1502</v>
      </c>
      <c r="C134" s="492">
        <v>1.855</v>
      </c>
      <c r="D134" s="1655" t="s">
        <v>1503</v>
      </c>
      <c r="E134" s="1652" t="s">
        <v>1504</v>
      </c>
      <c r="F134" s="505" t="s">
        <v>1505</v>
      </c>
    </row>
    <row r="135" spans="2:6" x14ac:dyDescent="0.25">
      <c r="B135" s="1336" t="s">
        <v>1506</v>
      </c>
      <c r="C135" s="492">
        <v>1.86</v>
      </c>
      <c r="D135" s="1655"/>
      <c r="E135" s="1653"/>
      <c r="F135" s="505" t="s">
        <v>1507</v>
      </c>
    </row>
    <row r="136" spans="2:6" x14ac:dyDescent="0.25">
      <c r="B136" s="1336" t="s">
        <v>1508</v>
      </c>
      <c r="C136" s="492">
        <v>1.867</v>
      </c>
      <c r="D136" s="1655"/>
      <c r="E136" s="1654"/>
      <c r="F136" s="505" t="s">
        <v>1509</v>
      </c>
    </row>
    <row r="137" spans="2:6" x14ac:dyDescent="0.25">
      <c r="B137" s="1336" t="s">
        <v>1510</v>
      </c>
      <c r="C137" s="492">
        <v>1.8897999999999999</v>
      </c>
      <c r="D137" s="1650" t="s">
        <v>1511</v>
      </c>
      <c r="E137" s="1652" t="s">
        <v>1512</v>
      </c>
      <c r="F137" s="505" t="s">
        <v>1513</v>
      </c>
    </row>
    <row r="138" spans="2:6" x14ac:dyDescent="0.25">
      <c r="B138" s="1336" t="s">
        <v>1514</v>
      </c>
      <c r="C138" s="492">
        <v>1.9</v>
      </c>
      <c r="D138" s="1612"/>
      <c r="E138" s="1653"/>
      <c r="F138" s="505" t="s">
        <v>1515</v>
      </c>
    </row>
    <row r="139" spans="2:6" x14ac:dyDescent="0.25">
      <c r="B139" s="1336" t="s">
        <v>1516</v>
      </c>
      <c r="C139" s="492">
        <v>1.91</v>
      </c>
      <c r="D139" s="1612"/>
      <c r="E139" s="1653"/>
      <c r="F139" s="505" t="s">
        <v>1517</v>
      </c>
    </row>
    <row r="140" spans="2:6" x14ac:dyDescent="0.25">
      <c r="B140" s="1336" t="s">
        <v>1518</v>
      </c>
      <c r="C140" s="492">
        <v>1.91</v>
      </c>
      <c r="D140" s="1612"/>
      <c r="E140" s="1653"/>
      <c r="F140" s="505" t="s">
        <v>1519</v>
      </c>
    </row>
    <row r="141" spans="2:6" x14ac:dyDescent="0.25">
      <c r="B141" s="1336" t="s">
        <v>1520</v>
      </c>
      <c r="C141" s="492">
        <v>1.93</v>
      </c>
      <c r="D141" s="1612"/>
      <c r="E141" s="1653"/>
      <c r="F141" s="505" t="s">
        <v>1521</v>
      </c>
    </row>
    <row r="142" spans="2:6" x14ac:dyDescent="0.25">
      <c r="B142" s="1336" t="s">
        <v>1522</v>
      </c>
      <c r="C142" s="492">
        <v>1.95</v>
      </c>
      <c r="D142" s="1612"/>
      <c r="E142" s="1653"/>
      <c r="F142" s="505" t="s">
        <v>1523</v>
      </c>
    </row>
    <row r="143" spans="2:6" x14ac:dyDescent="0.25">
      <c r="B143" s="1336" t="s">
        <v>1524</v>
      </c>
      <c r="C143" s="492">
        <v>1.97</v>
      </c>
      <c r="D143" s="1612"/>
      <c r="E143" s="1653"/>
      <c r="F143" s="505" t="s">
        <v>1525</v>
      </c>
    </row>
    <row r="144" spans="2:6" x14ac:dyDescent="0.25">
      <c r="B144" s="1336" t="s">
        <v>1526</v>
      </c>
      <c r="C144" s="492">
        <v>2</v>
      </c>
      <c r="D144" s="1612"/>
      <c r="E144" s="1653"/>
      <c r="F144" s="505" t="s">
        <v>1527</v>
      </c>
    </row>
    <row r="145" spans="2:6" x14ac:dyDescent="0.25">
      <c r="B145" s="1336" t="s">
        <v>1528</v>
      </c>
      <c r="C145" s="492">
        <v>2</v>
      </c>
      <c r="D145" s="1612"/>
      <c r="E145" s="1653"/>
      <c r="F145" s="505" t="s">
        <v>1529</v>
      </c>
    </row>
    <row r="146" spans="2:6" x14ac:dyDescent="0.25">
      <c r="B146" s="1336" t="s">
        <v>1530</v>
      </c>
      <c r="C146" s="492">
        <v>2.165</v>
      </c>
      <c r="D146" s="1612"/>
      <c r="E146" s="1653"/>
      <c r="F146" s="505" t="s">
        <v>1531</v>
      </c>
    </row>
    <row r="147" spans="2:6" x14ac:dyDescent="0.25">
      <c r="B147" s="1336" t="s">
        <v>1532</v>
      </c>
      <c r="C147" s="492">
        <v>2.2050000000000001</v>
      </c>
      <c r="D147" s="1612"/>
      <c r="E147" s="1653"/>
      <c r="F147" s="505" t="s">
        <v>1533</v>
      </c>
    </row>
    <row r="148" spans="2:6" x14ac:dyDescent="0.25">
      <c r="B148" s="1336" t="s">
        <v>1534</v>
      </c>
      <c r="C148" s="492">
        <v>2.2400000000000002</v>
      </c>
      <c r="D148" s="1612"/>
      <c r="E148" s="1653"/>
      <c r="F148" s="505" t="s">
        <v>1535</v>
      </c>
    </row>
    <row r="149" spans="2:6" x14ac:dyDescent="0.25">
      <c r="B149" s="1336" t="s">
        <v>1536</v>
      </c>
      <c r="C149" s="492">
        <v>2.25</v>
      </c>
      <c r="D149" s="1612"/>
      <c r="E149" s="1653"/>
      <c r="F149" s="505" t="s">
        <v>1537</v>
      </c>
    </row>
    <row r="150" spans="2:6" x14ac:dyDescent="0.25">
      <c r="B150" s="1336" t="s">
        <v>1538</v>
      </c>
      <c r="C150" s="492">
        <v>2.2839999999999998</v>
      </c>
      <c r="D150" s="1651"/>
      <c r="E150" s="1654"/>
      <c r="F150" s="505" t="s">
        <v>1539</v>
      </c>
    </row>
    <row r="151" spans="2:6" x14ac:dyDescent="0.25">
      <c r="B151" s="1336" t="s">
        <v>1540</v>
      </c>
      <c r="C151" s="492">
        <v>2.2999999999999998</v>
      </c>
      <c r="D151" s="1650" t="s">
        <v>1541</v>
      </c>
      <c r="E151" s="1652" t="s">
        <v>1542</v>
      </c>
      <c r="F151" s="505" t="s">
        <v>1543</v>
      </c>
    </row>
    <row r="152" spans="2:6" x14ac:dyDescent="0.25">
      <c r="B152" s="1336" t="s">
        <v>1544</v>
      </c>
      <c r="C152" s="492">
        <v>2.3620000000000001</v>
      </c>
      <c r="D152" s="1612"/>
      <c r="E152" s="1653"/>
      <c r="F152" s="505" t="s">
        <v>1545</v>
      </c>
    </row>
    <row r="153" spans="2:6" x14ac:dyDescent="0.25">
      <c r="B153" s="1336" t="s">
        <v>1546</v>
      </c>
      <c r="C153" s="492">
        <v>2.3740000000000001</v>
      </c>
      <c r="D153" s="1612"/>
      <c r="E153" s="1653"/>
      <c r="F153" s="505" t="s">
        <v>1547</v>
      </c>
    </row>
    <row r="154" spans="2:6" x14ac:dyDescent="0.25">
      <c r="B154" s="1336" t="s">
        <v>1548</v>
      </c>
      <c r="C154" s="492">
        <v>2.375</v>
      </c>
      <c r="D154" s="1612"/>
      <c r="E154" s="1653"/>
      <c r="F154" s="505" t="s">
        <v>1549</v>
      </c>
    </row>
    <row r="155" spans="2:6" x14ac:dyDescent="0.25">
      <c r="B155" s="1336" t="s">
        <v>1550</v>
      </c>
      <c r="C155" s="492">
        <v>2.375</v>
      </c>
      <c r="D155" s="1612"/>
      <c r="E155" s="1653"/>
      <c r="F155" s="505" t="s">
        <v>1551</v>
      </c>
    </row>
    <row r="156" spans="2:6" x14ac:dyDescent="0.25">
      <c r="B156" s="1336" t="s">
        <v>1552</v>
      </c>
      <c r="C156" s="492">
        <v>2.4</v>
      </c>
      <c r="D156" s="1612"/>
      <c r="E156" s="1653"/>
      <c r="F156" s="505" t="s">
        <v>1553</v>
      </c>
    </row>
    <row r="157" spans="2:6" x14ac:dyDescent="0.25">
      <c r="B157" s="1336" t="s">
        <v>1554</v>
      </c>
      <c r="C157" s="492">
        <v>2.415</v>
      </c>
      <c r="D157" s="1612"/>
      <c r="E157" s="1653"/>
      <c r="F157" s="505" t="s">
        <v>1555</v>
      </c>
    </row>
    <row r="158" spans="2:6" x14ac:dyDescent="0.25">
      <c r="B158" s="1336" t="s">
        <v>1556</v>
      </c>
      <c r="C158" s="492">
        <v>2.4409999999999998</v>
      </c>
      <c r="D158" s="1612"/>
      <c r="E158" s="1653"/>
      <c r="F158" s="505" t="s">
        <v>1557</v>
      </c>
    </row>
    <row r="159" spans="2:6" x14ac:dyDescent="0.25">
      <c r="B159" s="1336" t="s">
        <v>1558</v>
      </c>
      <c r="C159" s="492"/>
      <c r="D159" s="1612"/>
      <c r="E159" s="1653"/>
      <c r="F159" s="505" t="s">
        <v>1559</v>
      </c>
    </row>
    <row r="160" spans="2:6" x14ac:dyDescent="0.25">
      <c r="B160" s="1336" t="s">
        <v>1560</v>
      </c>
      <c r="C160" s="492">
        <v>2.48</v>
      </c>
      <c r="D160" s="1612"/>
      <c r="E160" s="1653"/>
      <c r="F160" s="505" t="s">
        <v>1561</v>
      </c>
    </row>
    <row r="161" spans="2:6" x14ac:dyDescent="0.25">
      <c r="B161" s="1336" t="s">
        <v>1562</v>
      </c>
      <c r="C161" s="492">
        <v>2.5</v>
      </c>
      <c r="D161" s="1612"/>
      <c r="E161" s="1653"/>
      <c r="F161" s="505" t="s">
        <v>1563</v>
      </c>
    </row>
    <row r="162" spans="2:6" x14ac:dyDescent="0.25">
      <c r="B162" s="1336" t="s">
        <v>1564</v>
      </c>
      <c r="C162" s="492">
        <v>2.52</v>
      </c>
      <c r="D162" s="1651"/>
      <c r="E162" s="1654"/>
      <c r="F162" s="505" t="s">
        <v>1565</v>
      </c>
    </row>
    <row r="163" spans="2:6" x14ac:dyDescent="0.25">
      <c r="B163" s="1336" t="s">
        <v>1566</v>
      </c>
      <c r="C163" s="492">
        <v>2.5579999999999998</v>
      </c>
      <c r="D163" s="1650" t="s">
        <v>1567</v>
      </c>
      <c r="E163" s="1652" t="s">
        <v>1568</v>
      </c>
      <c r="F163" s="505" t="s">
        <v>1569</v>
      </c>
    </row>
    <row r="164" spans="2:6" x14ac:dyDescent="0.25">
      <c r="B164" s="1336" t="s">
        <v>1570</v>
      </c>
      <c r="C164" s="492">
        <v>2.5590000000000002</v>
      </c>
      <c r="D164" s="1612"/>
      <c r="E164" s="1653"/>
      <c r="F164" s="505" t="s">
        <v>1571</v>
      </c>
    </row>
    <row r="165" spans="2:6" x14ac:dyDescent="0.25">
      <c r="B165" s="1336" t="s">
        <v>1572</v>
      </c>
      <c r="C165" s="492">
        <v>2.58</v>
      </c>
      <c r="D165" s="1612"/>
      <c r="E165" s="1653"/>
      <c r="F165" s="505" t="s">
        <v>1573</v>
      </c>
    </row>
    <row r="166" spans="2:6" x14ac:dyDescent="0.25">
      <c r="B166" s="1336" t="s">
        <v>1574</v>
      </c>
      <c r="C166" s="492">
        <v>2.5979999999999999</v>
      </c>
      <c r="D166" s="1612"/>
      <c r="E166" s="1653"/>
      <c r="F166" s="505" t="s">
        <v>1575</v>
      </c>
    </row>
    <row r="167" spans="2:6" x14ac:dyDescent="0.25">
      <c r="B167" s="1336" t="s">
        <v>1576</v>
      </c>
      <c r="C167" s="492">
        <v>2.5979999999999999</v>
      </c>
      <c r="D167" s="1612"/>
      <c r="E167" s="1653"/>
      <c r="F167" s="505" t="s">
        <v>1577</v>
      </c>
    </row>
    <row r="168" spans="2:6" x14ac:dyDescent="0.25">
      <c r="B168" s="1336" t="s">
        <v>1578</v>
      </c>
      <c r="C168" s="492"/>
      <c r="D168" s="1612"/>
      <c r="E168" s="1653"/>
      <c r="F168" s="505" t="s">
        <v>1579</v>
      </c>
    </row>
    <row r="169" spans="2:6" x14ac:dyDescent="0.25">
      <c r="B169" s="1336" t="s">
        <v>1580</v>
      </c>
      <c r="C169" s="492">
        <v>2.677</v>
      </c>
      <c r="D169" s="1612"/>
      <c r="E169" s="1653"/>
      <c r="F169" s="505" t="s">
        <v>1581</v>
      </c>
    </row>
    <row r="170" spans="2:6" x14ac:dyDescent="0.25">
      <c r="B170" s="1336" t="s">
        <v>1582</v>
      </c>
      <c r="C170" s="492">
        <v>2.7164999999999999</v>
      </c>
      <c r="D170" s="1612"/>
      <c r="E170" s="1653"/>
      <c r="F170" s="505" t="s">
        <v>1583</v>
      </c>
    </row>
    <row r="171" spans="2:6" x14ac:dyDescent="0.25">
      <c r="B171" s="1336" t="s">
        <v>1584</v>
      </c>
      <c r="C171" s="492">
        <v>2.75</v>
      </c>
      <c r="D171" s="1612"/>
      <c r="E171" s="1653"/>
      <c r="F171" s="505" t="s">
        <v>1585</v>
      </c>
    </row>
    <row r="172" spans="2:6" x14ac:dyDescent="0.25">
      <c r="B172" s="1336" t="s">
        <v>1586</v>
      </c>
      <c r="C172" s="492">
        <v>2.7559999999999998</v>
      </c>
      <c r="D172" s="1612"/>
      <c r="E172" s="1653"/>
      <c r="F172" s="505" t="s">
        <v>1587</v>
      </c>
    </row>
    <row r="173" spans="2:6" x14ac:dyDescent="0.25">
      <c r="B173" s="1336" t="s">
        <v>1588</v>
      </c>
      <c r="C173" s="492">
        <v>2.7650000000000001</v>
      </c>
      <c r="D173" s="1612"/>
      <c r="E173" s="1653"/>
      <c r="F173" s="505" t="s">
        <v>1589</v>
      </c>
    </row>
    <row r="174" spans="2:6" x14ac:dyDescent="0.25">
      <c r="B174" s="1336" t="s">
        <v>1590</v>
      </c>
      <c r="C174" s="492">
        <v>2.782</v>
      </c>
      <c r="D174" s="1612"/>
      <c r="E174" s="1653"/>
      <c r="F174" s="505" t="s">
        <v>1591</v>
      </c>
    </row>
    <row r="175" spans="2:6" x14ac:dyDescent="0.25">
      <c r="B175" s="1336" t="s">
        <v>1592</v>
      </c>
      <c r="C175" s="492">
        <v>2.7919999999999998</v>
      </c>
      <c r="D175" s="1612"/>
      <c r="E175" s="1653"/>
      <c r="F175" s="505" t="s">
        <v>1593</v>
      </c>
    </row>
    <row r="176" spans="2:6" x14ac:dyDescent="0.25">
      <c r="B176" s="1336" t="s">
        <v>1594</v>
      </c>
      <c r="C176" s="492">
        <v>2.7949999999999999</v>
      </c>
      <c r="D176" s="1612"/>
      <c r="E176" s="1653"/>
      <c r="F176" s="505" t="s">
        <v>1595</v>
      </c>
    </row>
    <row r="177" spans="2:6" x14ac:dyDescent="0.25">
      <c r="B177" s="1336" t="s">
        <v>1596</v>
      </c>
      <c r="C177" s="492">
        <v>2.8</v>
      </c>
      <c r="D177" s="1612"/>
      <c r="E177" s="1653"/>
      <c r="F177" s="505" t="s">
        <v>1597</v>
      </c>
    </row>
    <row r="178" spans="2:6" x14ac:dyDescent="0.25">
      <c r="B178" s="1336" t="s">
        <v>1598</v>
      </c>
      <c r="C178" s="492">
        <v>2.8140000000000001</v>
      </c>
      <c r="D178" s="1612"/>
      <c r="E178" s="1653"/>
      <c r="F178" s="505" t="s">
        <v>1599</v>
      </c>
    </row>
    <row r="179" spans="2:6" x14ac:dyDescent="0.25">
      <c r="B179" s="1336" t="s">
        <v>1600</v>
      </c>
      <c r="C179" s="492">
        <v>2.8149999999999999</v>
      </c>
      <c r="D179" s="1612"/>
      <c r="E179" s="1653"/>
      <c r="F179" s="505" t="s">
        <v>1601</v>
      </c>
    </row>
    <row r="180" spans="2:6" x14ac:dyDescent="0.25">
      <c r="B180" s="1336" t="s">
        <v>1602</v>
      </c>
      <c r="C180" s="492">
        <v>2.835</v>
      </c>
      <c r="D180" s="1612"/>
      <c r="E180" s="1653"/>
      <c r="F180" s="505" t="s">
        <v>1603</v>
      </c>
    </row>
    <row r="181" spans="2:6" x14ac:dyDescent="0.25">
      <c r="B181" s="1336" t="s">
        <v>1604</v>
      </c>
      <c r="C181" s="492">
        <v>2.835</v>
      </c>
      <c r="D181" s="1612"/>
      <c r="E181" s="1653"/>
      <c r="F181" s="505" t="s">
        <v>1605</v>
      </c>
    </row>
    <row r="182" spans="2:6" x14ac:dyDescent="0.25">
      <c r="B182" s="1336" t="s">
        <v>1606</v>
      </c>
      <c r="C182" s="492">
        <v>2.85</v>
      </c>
      <c r="D182" s="1651"/>
      <c r="E182" s="1654"/>
      <c r="F182" s="505" t="s">
        <v>1607</v>
      </c>
    </row>
    <row r="183" spans="2:6" x14ac:dyDescent="0.25">
      <c r="B183" s="1336" t="s">
        <v>1608</v>
      </c>
      <c r="C183" s="492">
        <v>2.875</v>
      </c>
      <c r="D183" s="1650" t="s">
        <v>1609</v>
      </c>
      <c r="E183" s="1647" t="s">
        <v>1610</v>
      </c>
      <c r="F183" s="505" t="s">
        <v>1611</v>
      </c>
    </row>
    <row r="184" spans="2:6" x14ac:dyDescent="0.25">
      <c r="B184" s="1336" t="s">
        <v>1612</v>
      </c>
      <c r="C184" s="492">
        <v>2.9129999999999998</v>
      </c>
      <c r="D184" s="1612"/>
      <c r="E184" s="1648"/>
      <c r="F184" s="505" t="s">
        <v>1613</v>
      </c>
    </row>
    <row r="185" spans="2:6" x14ac:dyDescent="0.25">
      <c r="B185" s="1336" t="s">
        <v>1614</v>
      </c>
      <c r="C185" s="492">
        <v>2.95</v>
      </c>
      <c r="D185" s="1612"/>
      <c r="E185" s="1648"/>
      <c r="F185" s="505" t="s">
        <v>1615</v>
      </c>
    </row>
    <row r="186" spans="2:6" x14ac:dyDescent="0.25">
      <c r="B186" s="1336" t="s">
        <v>1616</v>
      </c>
      <c r="C186" s="492">
        <v>2.9527999999999999</v>
      </c>
      <c r="D186" s="1612"/>
      <c r="E186" s="1648"/>
      <c r="F186" s="505" t="s">
        <v>1617</v>
      </c>
    </row>
    <row r="187" spans="2:6" x14ac:dyDescent="0.25">
      <c r="B187" s="1336" t="s">
        <v>1618</v>
      </c>
      <c r="C187" s="492">
        <v>2.9529999999999998</v>
      </c>
      <c r="D187" s="1612"/>
      <c r="E187" s="1648"/>
      <c r="F187" s="505" t="s">
        <v>1619</v>
      </c>
    </row>
    <row r="188" spans="2:6" x14ac:dyDescent="0.25">
      <c r="B188" s="1336" t="s">
        <v>1620</v>
      </c>
      <c r="C188" s="492">
        <v>2.99</v>
      </c>
      <c r="D188" s="1612"/>
      <c r="E188" s="1648"/>
      <c r="F188" s="505" t="s">
        <v>1621</v>
      </c>
    </row>
    <row r="189" spans="2:6" x14ac:dyDescent="0.25">
      <c r="B189" s="1336" t="s">
        <v>1622</v>
      </c>
      <c r="C189" s="492">
        <v>3.0310000000000001</v>
      </c>
      <c r="D189" s="1612"/>
      <c r="E189" s="1648"/>
      <c r="F189" s="505" t="s">
        <v>1623</v>
      </c>
    </row>
    <row r="190" spans="2:6" x14ac:dyDescent="0.25">
      <c r="B190" s="1336" t="s">
        <v>1624</v>
      </c>
      <c r="C190" s="492">
        <v>3.0680000000000001</v>
      </c>
      <c r="D190" s="1612"/>
      <c r="E190" s="1648"/>
      <c r="F190" s="505" t="s">
        <v>1625</v>
      </c>
    </row>
    <row r="191" spans="2:6" x14ac:dyDescent="0.25">
      <c r="B191" s="1336" t="s">
        <v>1626</v>
      </c>
      <c r="C191" s="492">
        <v>3.11</v>
      </c>
      <c r="D191" s="1612"/>
      <c r="E191" s="1648"/>
      <c r="F191" s="505" t="s">
        <v>1627</v>
      </c>
    </row>
    <row r="192" spans="2:6" x14ac:dyDescent="0.25">
      <c r="B192" s="1336" t="s">
        <v>1628</v>
      </c>
      <c r="C192" s="492">
        <v>3.145</v>
      </c>
      <c r="D192" s="1612"/>
      <c r="E192" s="1648"/>
      <c r="F192" s="505" t="s">
        <v>1629</v>
      </c>
    </row>
    <row r="193" spans="2:6" x14ac:dyDescent="0.25">
      <c r="B193" s="1336" t="s">
        <v>1630</v>
      </c>
      <c r="C193" s="492">
        <v>3.15</v>
      </c>
      <c r="D193" s="1612"/>
      <c r="E193" s="1648"/>
      <c r="F193" s="505" t="s">
        <v>1631</v>
      </c>
    </row>
    <row r="194" spans="2:6" x14ac:dyDescent="0.25">
      <c r="B194" s="1336" t="s">
        <v>1632</v>
      </c>
      <c r="C194" s="492">
        <v>3.25</v>
      </c>
      <c r="D194" s="1612"/>
      <c r="E194" s="1648"/>
      <c r="F194" s="505" t="s">
        <v>1633</v>
      </c>
    </row>
    <row r="195" spans="2:6" x14ac:dyDescent="0.25">
      <c r="B195" s="1336" t="s">
        <v>1634</v>
      </c>
      <c r="C195" s="492">
        <v>3.3</v>
      </c>
      <c r="D195" s="1612"/>
      <c r="E195" s="1648"/>
      <c r="F195" s="505" t="s">
        <v>1635</v>
      </c>
    </row>
    <row r="196" spans="2:6" x14ac:dyDescent="0.25">
      <c r="B196" s="1336" t="s">
        <v>1636</v>
      </c>
      <c r="C196" s="492">
        <v>3.3069999999999999</v>
      </c>
      <c r="D196" s="1612"/>
      <c r="E196" s="1648"/>
      <c r="F196" s="505" t="s">
        <v>1637</v>
      </c>
    </row>
    <row r="197" spans="2:6" x14ac:dyDescent="0.25">
      <c r="B197" s="1336" t="s">
        <v>1638</v>
      </c>
      <c r="C197" s="492">
        <v>3.3464999999999998</v>
      </c>
      <c r="D197" s="1612"/>
      <c r="E197" s="1648"/>
      <c r="F197" s="505" t="s">
        <v>1639</v>
      </c>
    </row>
    <row r="198" spans="2:6" x14ac:dyDescent="0.25">
      <c r="B198" s="1336" t="s">
        <v>1640</v>
      </c>
      <c r="C198" s="492">
        <v>3.3858299999999999</v>
      </c>
      <c r="D198" s="1612"/>
      <c r="E198" s="1648"/>
      <c r="F198" s="505" t="s">
        <v>1641</v>
      </c>
    </row>
    <row r="199" spans="2:6" x14ac:dyDescent="0.25">
      <c r="B199" s="1336" t="s">
        <v>1642</v>
      </c>
      <c r="C199" s="492">
        <v>3.4369999999999998</v>
      </c>
      <c r="D199" s="1612"/>
      <c r="E199" s="1648"/>
      <c r="F199" s="505" t="s">
        <v>1643</v>
      </c>
    </row>
    <row r="200" spans="2:6" x14ac:dyDescent="0.25">
      <c r="B200" s="1336" t="s">
        <v>1644</v>
      </c>
      <c r="C200" s="492">
        <v>3.4645999999999999</v>
      </c>
      <c r="D200" s="1651"/>
      <c r="E200" s="1649"/>
      <c r="F200" s="505" t="s">
        <v>1645</v>
      </c>
    </row>
    <row r="201" spans="2:6" x14ac:dyDescent="0.25">
      <c r="B201" s="1336" t="s">
        <v>1646</v>
      </c>
      <c r="C201" s="492">
        <v>3.5</v>
      </c>
      <c r="D201" s="1650" t="s">
        <v>1647</v>
      </c>
      <c r="E201" s="1650" t="s">
        <v>1648</v>
      </c>
      <c r="F201" s="505" t="s">
        <v>1649</v>
      </c>
    </row>
    <row r="202" spans="2:6" x14ac:dyDescent="0.25">
      <c r="B202" s="1336" t="s">
        <v>1650</v>
      </c>
      <c r="C202" s="492">
        <v>3.56</v>
      </c>
      <c r="D202" s="1612"/>
      <c r="E202" s="1612"/>
      <c r="F202" s="505" t="s">
        <v>1651</v>
      </c>
    </row>
    <row r="203" spans="2:6" x14ac:dyDescent="0.25">
      <c r="B203" s="1336" t="s">
        <v>1652</v>
      </c>
      <c r="C203" s="492">
        <v>3.5819999999999999</v>
      </c>
      <c r="D203" s="1612"/>
      <c r="E203" s="1612"/>
      <c r="F203" s="505" t="s">
        <v>1653</v>
      </c>
    </row>
    <row r="204" spans="2:6" x14ac:dyDescent="0.25">
      <c r="B204" s="1336" t="s">
        <v>1654</v>
      </c>
      <c r="C204" s="492">
        <v>3.6850000000000001</v>
      </c>
      <c r="D204" s="1612"/>
      <c r="E204" s="1612"/>
      <c r="F204" s="505" t="s">
        <v>1655</v>
      </c>
    </row>
    <row r="205" spans="2:6" x14ac:dyDescent="0.25">
      <c r="B205" s="1336" t="s">
        <v>1656</v>
      </c>
      <c r="C205" s="492">
        <v>3.74</v>
      </c>
      <c r="D205" s="1612"/>
      <c r="E205" s="1612"/>
      <c r="F205" s="505" t="s">
        <v>1657</v>
      </c>
    </row>
    <row r="206" spans="2:6" x14ac:dyDescent="0.25">
      <c r="B206" s="1336" t="s">
        <v>1658</v>
      </c>
      <c r="C206" s="492">
        <v>3.8580000000000001</v>
      </c>
      <c r="D206" s="1612"/>
      <c r="E206" s="1612"/>
      <c r="F206" s="505" t="s">
        <v>1659</v>
      </c>
    </row>
    <row r="207" spans="2:6" x14ac:dyDescent="0.25">
      <c r="B207" s="1336" t="s">
        <v>1660</v>
      </c>
      <c r="C207" s="492">
        <v>3.88</v>
      </c>
      <c r="D207" s="1612"/>
      <c r="E207" s="1612"/>
      <c r="F207" s="505" t="s">
        <v>1661</v>
      </c>
    </row>
    <row r="208" spans="2:6" x14ac:dyDescent="0.25">
      <c r="B208" s="1336" t="s">
        <v>1662</v>
      </c>
      <c r="C208" s="492">
        <v>3.8980000000000001</v>
      </c>
      <c r="D208" s="1612"/>
      <c r="E208" s="1612"/>
      <c r="F208" s="505" t="s">
        <v>1663</v>
      </c>
    </row>
    <row r="209" spans="2:6" x14ac:dyDescent="0.25">
      <c r="B209" s="1336" t="s">
        <v>1664</v>
      </c>
      <c r="C209" s="492">
        <v>3.9369999999999998</v>
      </c>
      <c r="D209" s="1612"/>
      <c r="E209" s="1612"/>
      <c r="F209" s="505" t="s">
        <v>1665</v>
      </c>
    </row>
    <row r="210" spans="2:6" x14ac:dyDescent="0.25">
      <c r="B210" s="1336" t="s">
        <v>1666</v>
      </c>
      <c r="C210" s="492">
        <v>3.976</v>
      </c>
      <c r="D210" s="1612"/>
      <c r="E210" s="1612"/>
      <c r="F210" s="505" t="s">
        <v>1667</v>
      </c>
    </row>
    <row r="211" spans="2:6" x14ac:dyDescent="0.25">
      <c r="B211" s="1336" t="s">
        <v>1668</v>
      </c>
      <c r="C211" s="492">
        <v>4.016</v>
      </c>
      <c r="D211" s="1612"/>
      <c r="E211" s="1612"/>
      <c r="F211" s="505" t="s">
        <v>1669</v>
      </c>
    </row>
    <row r="212" spans="2:6" x14ac:dyDescent="0.25">
      <c r="B212" s="1336" t="s">
        <v>1670</v>
      </c>
      <c r="C212" s="492">
        <v>4.1340000000000003</v>
      </c>
      <c r="D212" s="1612"/>
      <c r="E212" s="1612"/>
      <c r="F212" s="505" t="s">
        <v>1671</v>
      </c>
    </row>
    <row r="213" spans="2:6" x14ac:dyDescent="0.25">
      <c r="B213" s="1336" t="s">
        <v>1672</v>
      </c>
      <c r="C213" s="492">
        <v>4.2</v>
      </c>
      <c r="D213" s="1612"/>
      <c r="E213" s="1612"/>
      <c r="F213" s="505" t="s">
        <v>1673</v>
      </c>
    </row>
    <row r="214" spans="2:6" x14ac:dyDescent="0.25">
      <c r="B214" s="1336" t="s">
        <v>1674</v>
      </c>
      <c r="C214" s="492">
        <v>4.26</v>
      </c>
      <c r="D214" s="1651"/>
      <c r="E214" s="1651"/>
      <c r="F214" s="505" t="s">
        <v>1675</v>
      </c>
    </row>
    <row r="215" spans="2:6" x14ac:dyDescent="0.25">
      <c r="B215" s="1336" t="s">
        <v>1676</v>
      </c>
      <c r="C215" s="492">
        <v>4.3099999999999996</v>
      </c>
      <c r="D215" s="1612" t="s">
        <v>1677</v>
      </c>
      <c r="E215" s="1612" t="s">
        <v>1677</v>
      </c>
      <c r="F215" s="505" t="s">
        <v>1678</v>
      </c>
    </row>
    <row r="216" spans="2:6" x14ac:dyDescent="0.25">
      <c r="B216" s="1336" t="s">
        <v>1679</v>
      </c>
      <c r="C216" s="492">
        <v>4.3310000000000004</v>
      </c>
      <c r="D216" s="1651"/>
      <c r="E216" s="1651"/>
      <c r="F216" s="505" t="s">
        <v>1680</v>
      </c>
    </row>
    <row r="220" spans="2:6" x14ac:dyDescent="0.25">
      <c r="B220" s="730">
        <v>43992</v>
      </c>
      <c r="C220" s="406" t="s">
        <v>1681</v>
      </c>
    </row>
  </sheetData>
  <mergeCells count="101">
    <mergeCell ref="E128:E133"/>
    <mergeCell ref="E134:E136"/>
    <mergeCell ref="D137:D150"/>
    <mergeCell ref="E137:E150"/>
    <mergeCell ref="D151:D162"/>
    <mergeCell ref="E151:E162"/>
    <mergeCell ref="D163:D182"/>
    <mergeCell ref="E163:E182"/>
    <mergeCell ref="B21:B26"/>
    <mergeCell ref="B33:B38"/>
    <mergeCell ref="B39:B44"/>
    <mergeCell ref="B27:B32"/>
    <mergeCell ref="B70:B74"/>
    <mergeCell ref="C2:E2"/>
    <mergeCell ref="B3:B8"/>
    <mergeCell ref="B9:B14"/>
    <mergeCell ref="B15:B20"/>
    <mergeCell ref="D108:D110"/>
    <mergeCell ref="E108:E110"/>
    <mergeCell ref="F21:F26"/>
    <mergeCell ref="G21:G26"/>
    <mergeCell ref="F33:F38"/>
    <mergeCell ref="G33:G38"/>
    <mergeCell ref="F39:F44"/>
    <mergeCell ref="G39:G44"/>
    <mergeCell ref="F27:F32"/>
    <mergeCell ref="G27:G32"/>
    <mergeCell ref="G3:G8"/>
    <mergeCell ref="F3:F8"/>
    <mergeCell ref="G9:G14"/>
    <mergeCell ref="G15:G20"/>
    <mergeCell ref="F15:F20"/>
    <mergeCell ref="F9:F14"/>
    <mergeCell ref="B55:B59"/>
    <mergeCell ref="F55:F59"/>
    <mergeCell ref="G55:G59"/>
    <mergeCell ref="B60:B64"/>
    <mergeCell ref="F60:F64"/>
    <mergeCell ref="G60:G64"/>
    <mergeCell ref="B45:B49"/>
    <mergeCell ref="F45:F49"/>
    <mergeCell ref="G45:G49"/>
    <mergeCell ref="B50:B54"/>
    <mergeCell ref="F50:F54"/>
    <mergeCell ref="G50:G54"/>
    <mergeCell ref="B65:B69"/>
    <mergeCell ref="F65:F69"/>
    <mergeCell ref="G65:G69"/>
    <mergeCell ref="F70:F74"/>
    <mergeCell ref="B100:B104"/>
    <mergeCell ref="F100:F104"/>
    <mergeCell ref="G100:G104"/>
    <mergeCell ref="B85:B89"/>
    <mergeCell ref="F85:F89"/>
    <mergeCell ref="G85:G89"/>
    <mergeCell ref="B90:B94"/>
    <mergeCell ref="F90:F94"/>
    <mergeCell ref="G90:G94"/>
    <mergeCell ref="G70:G74"/>
    <mergeCell ref="B95:B99"/>
    <mergeCell ref="F95:F99"/>
    <mergeCell ref="G95:G99"/>
    <mergeCell ref="B75:B79"/>
    <mergeCell ref="F75:F79"/>
    <mergeCell ref="G75:G79"/>
    <mergeCell ref="B80:B84"/>
    <mergeCell ref="F80:F84"/>
    <mergeCell ref="G80:G84"/>
    <mergeCell ref="H33:H38"/>
    <mergeCell ref="H39:H44"/>
    <mergeCell ref="H3:H8"/>
    <mergeCell ref="H9:H14"/>
    <mergeCell ref="H15:H20"/>
    <mergeCell ref="H21:H26"/>
    <mergeCell ref="H27:H32"/>
    <mergeCell ref="H45:H49"/>
    <mergeCell ref="H50:H54"/>
    <mergeCell ref="E183:E200"/>
    <mergeCell ref="D183:D200"/>
    <mergeCell ref="D201:D214"/>
    <mergeCell ref="D215:D216"/>
    <mergeCell ref="E201:E214"/>
    <mergeCell ref="E215:E216"/>
    <mergeCell ref="H55:H59"/>
    <mergeCell ref="H60:H64"/>
    <mergeCell ref="H65:H69"/>
    <mergeCell ref="H95:H99"/>
    <mergeCell ref="H100:H104"/>
    <mergeCell ref="H70:H74"/>
    <mergeCell ref="H75:H79"/>
    <mergeCell ref="H80:H84"/>
    <mergeCell ref="H85:H89"/>
    <mergeCell ref="H90:H94"/>
    <mergeCell ref="D112:D115"/>
    <mergeCell ref="E112:E115"/>
    <mergeCell ref="D116:D125"/>
    <mergeCell ref="E116:E125"/>
    <mergeCell ref="D126:D127"/>
    <mergeCell ref="E126:E127"/>
    <mergeCell ref="D128:D133"/>
    <mergeCell ref="D134:D136"/>
  </mergeCells>
  <pageMargins left="0.7" right="0.7" top="0.75" bottom="0.75" header="0.3" footer="0.3"/>
  <pageSetup orientation="portrait" horizontalDpi="1200" verticalDpi="1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K112"/>
  <sheetViews>
    <sheetView zoomScale="70" zoomScaleNormal="70" workbookViewId="0">
      <pane xSplit="1" ySplit="2" topLeftCell="B3" activePane="bottomRight" state="frozen"/>
      <selection pane="topRight" activeCell="B1" sqref="B1"/>
      <selection pane="bottomLeft" activeCell="A4" sqref="A4"/>
      <selection pane="bottomRight" activeCell="E15" sqref="E15:E18"/>
    </sheetView>
  </sheetViews>
  <sheetFormatPr defaultColWidth="9.140625" defaultRowHeight="15" x14ac:dyDescent="0.25"/>
  <cols>
    <col min="1" max="1" width="2.42578125" style="108" customWidth="1"/>
    <col min="2" max="2" width="39.140625" style="108" bestFit="1" customWidth="1"/>
    <col min="3" max="3" width="27" style="108" customWidth="1"/>
    <col min="4" max="4" width="80.5703125" style="108" customWidth="1"/>
    <col min="5" max="6" width="20.140625" style="108" customWidth="1"/>
    <col min="7" max="7" width="83.140625" style="108" customWidth="1"/>
    <col min="8" max="8" width="27.42578125" style="108" bestFit="1" customWidth="1"/>
    <col min="9" max="9" width="27.85546875" style="108" bestFit="1" customWidth="1"/>
    <col min="10" max="10" width="16.42578125" style="108" customWidth="1"/>
    <col min="11" max="16384" width="9.140625" style="108"/>
  </cols>
  <sheetData>
    <row r="2" spans="2:11" ht="30" x14ac:dyDescent="0.25">
      <c r="B2" s="1315" t="s">
        <v>530</v>
      </c>
      <c r="C2" s="189"/>
      <c r="D2" s="1315" t="s">
        <v>560</v>
      </c>
      <c r="E2" s="439" t="s">
        <v>1682</v>
      </c>
      <c r="F2" s="1315" t="s">
        <v>514</v>
      </c>
      <c r="G2" s="1315" t="s">
        <v>520</v>
      </c>
      <c r="H2" s="189" t="s">
        <v>1683</v>
      </c>
      <c r="I2" s="189" t="s">
        <v>1684</v>
      </c>
      <c r="K2" s="108" t="s">
        <v>1685</v>
      </c>
    </row>
    <row r="3" spans="2:11" x14ac:dyDescent="0.25">
      <c r="B3" s="1664" t="s">
        <v>949</v>
      </c>
      <c r="C3" s="1627" t="s">
        <v>1686</v>
      </c>
      <c r="D3" s="1664" t="s">
        <v>1051</v>
      </c>
      <c r="E3" s="1663" t="s">
        <v>1687</v>
      </c>
      <c r="F3" s="1336" t="s">
        <v>881</v>
      </c>
      <c r="G3" s="1336" t="s">
        <v>1688</v>
      </c>
      <c r="H3" s="492">
        <v>1.1000000000000001</v>
      </c>
      <c r="I3" s="492">
        <v>2.0499999999999998</v>
      </c>
    </row>
    <row r="4" spans="2:11" x14ac:dyDescent="0.25">
      <c r="B4" s="1665"/>
      <c r="C4" s="1655"/>
      <c r="D4" s="1665"/>
      <c r="E4" s="1663"/>
      <c r="F4" s="491" t="s">
        <v>882</v>
      </c>
      <c r="G4" s="1336" t="s">
        <v>1688</v>
      </c>
      <c r="H4" s="492">
        <v>1.1000000000000001</v>
      </c>
      <c r="I4" s="492">
        <v>2.0499999999999998</v>
      </c>
    </row>
    <row r="5" spans="2:11" x14ac:dyDescent="0.25">
      <c r="B5" s="1665"/>
      <c r="C5" s="1655"/>
      <c r="D5" s="1665"/>
      <c r="E5" s="1663"/>
      <c r="F5" s="1336" t="s">
        <v>883</v>
      </c>
      <c r="G5" s="1336" t="s">
        <v>1688</v>
      </c>
      <c r="H5" s="492">
        <v>1.1000000000000001</v>
      </c>
      <c r="I5" s="492">
        <v>2.9</v>
      </c>
    </row>
    <row r="6" spans="2:11" x14ac:dyDescent="0.25">
      <c r="B6" s="1665"/>
      <c r="C6" s="1655"/>
      <c r="D6" s="1666"/>
      <c r="E6" s="1663"/>
      <c r="F6" s="1336" t="s">
        <v>884</v>
      </c>
      <c r="G6" s="1336" t="s">
        <v>1688</v>
      </c>
      <c r="H6" s="492">
        <v>1.1000000000000001</v>
      </c>
      <c r="I6" s="492">
        <v>3.8</v>
      </c>
    </row>
    <row r="7" spans="2:11" x14ac:dyDescent="0.25">
      <c r="B7" s="1665"/>
      <c r="C7" s="1627" t="s">
        <v>1689</v>
      </c>
      <c r="D7" s="1664" t="s">
        <v>1690</v>
      </c>
      <c r="E7" s="1663" t="s">
        <v>1687</v>
      </c>
      <c r="F7" s="1336" t="s">
        <v>881</v>
      </c>
      <c r="G7" s="1336" t="s">
        <v>1688</v>
      </c>
      <c r="H7" s="492">
        <v>1.25</v>
      </c>
      <c r="I7" s="492">
        <v>2.4900000000000002</v>
      </c>
    </row>
    <row r="8" spans="2:11" x14ac:dyDescent="0.25">
      <c r="B8" s="1665"/>
      <c r="C8" s="1655"/>
      <c r="D8" s="1665"/>
      <c r="E8" s="1663"/>
      <c r="F8" s="491" t="s">
        <v>882</v>
      </c>
      <c r="G8" s="1336" t="s">
        <v>1688</v>
      </c>
      <c r="H8" s="492">
        <v>1.25</v>
      </c>
      <c r="I8" s="492">
        <v>2.6</v>
      </c>
    </row>
    <row r="9" spans="2:11" x14ac:dyDescent="0.25">
      <c r="B9" s="1665"/>
      <c r="C9" s="1655"/>
      <c r="D9" s="1665"/>
      <c r="E9" s="1663"/>
      <c r="F9" s="1336" t="s">
        <v>883</v>
      </c>
      <c r="G9" s="1336" t="s">
        <v>1688</v>
      </c>
      <c r="H9" s="492">
        <v>1.25</v>
      </c>
      <c r="I9" s="492">
        <v>3.91</v>
      </c>
    </row>
    <row r="10" spans="2:11" x14ac:dyDescent="0.25">
      <c r="B10" s="1665"/>
      <c r="C10" s="1655"/>
      <c r="D10" s="1666"/>
      <c r="E10" s="1663"/>
      <c r="F10" s="1336" t="s">
        <v>884</v>
      </c>
      <c r="G10" s="1336" t="s">
        <v>1688</v>
      </c>
      <c r="H10" s="492">
        <v>1.25</v>
      </c>
      <c r="I10" s="492">
        <v>4.29</v>
      </c>
    </row>
    <row r="11" spans="2:11" x14ac:dyDescent="0.25">
      <c r="B11" s="1665"/>
      <c r="C11" s="1627" t="s">
        <v>1691</v>
      </c>
      <c r="D11" s="1667"/>
      <c r="E11" s="1668" t="s">
        <v>1692</v>
      </c>
      <c r="F11" s="1336" t="s">
        <v>881</v>
      </c>
      <c r="G11" s="1336" t="s">
        <v>1688</v>
      </c>
      <c r="H11" s="492">
        <v>0.93</v>
      </c>
      <c r="I11" s="492">
        <v>2.19</v>
      </c>
    </row>
    <row r="12" spans="2:11" x14ac:dyDescent="0.25">
      <c r="B12" s="1665"/>
      <c r="C12" s="1655"/>
      <c r="D12" s="1661"/>
      <c r="E12" s="1668"/>
      <c r="F12" s="491" t="s">
        <v>882</v>
      </c>
      <c r="G12" s="1336" t="s">
        <v>1688</v>
      </c>
      <c r="H12" s="492">
        <v>0.93</v>
      </c>
      <c r="I12" s="492">
        <v>2.2999999999999998</v>
      </c>
    </row>
    <row r="13" spans="2:11" x14ac:dyDescent="0.25">
      <c r="B13" s="1665"/>
      <c r="C13" s="1655"/>
      <c r="D13" s="1661"/>
      <c r="E13" s="1668"/>
      <c r="F13" s="1336" t="s">
        <v>883</v>
      </c>
      <c r="G13" s="1336" t="s">
        <v>1688</v>
      </c>
      <c r="H13" s="492">
        <v>0.93</v>
      </c>
      <c r="I13" s="492">
        <v>3.61</v>
      </c>
    </row>
    <row r="14" spans="2:11" x14ac:dyDescent="0.25">
      <c r="B14" s="1665"/>
      <c r="C14" s="1655"/>
      <c r="D14" s="1662"/>
      <c r="E14" s="1668"/>
      <c r="F14" s="1336" t="s">
        <v>884</v>
      </c>
      <c r="G14" s="1336" t="s">
        <v>1688</v>
      </c>
      <c r="H14" s="492">
        <v>0.93</v>
      </c>
      <c r="I14" s="492">
        <v>3.99</v>
      </c>
    </row>
    <row r="15" spans="2:11" x14ac:dyDescent="0.25">
      <c r="B15" s="1665"/>
      <c r="C15" s="1627" t="s">
        <v>1693</v>
      </c>
      <c r="D15" s="1660"/>
      <c r="E15" s="1663" t="s">
        <v>1687</v>
      </c>
      <c r="F15" s="1336" t="s">
        <v>881</v>
      </c>
      <c r="G15" s="1336" t="s">
        <v>1694</v>
      </c>
      <c r="H15" s="492">
        <v>1.45</v>
      </c>
      <c r="I15" s="492">
        <v>1.94</v>
      </c>
    </row>
    <row r="16" spans="2:11" x14ac:dyDescent="0.25">
      <c r="B16" s="1665"/>
      <c r="C16" s="1655"/>
      <c r="D16" s="1661"/>
      <c r="E16" s="1663"/>
      <c r="F16" s="491" t="s">
        <v>882</v>
      </c>
      <c r="G16" s="1336" t="s">
        <v>1694</v>
      </c>
      <c r="H16" s="492">
        <v>1.45</v>
      </c>
      <c r="I16" s="492">
        <v>2.46</v>
      </c>
    </row>
    <row r="17" spans="2:10" x14ac:dyDescent="0.25">
      <c r="B17" s="1665"/>
      <c r="C17" s="1655"/>
      <c r="D17" s="1661"/>
      <c r="E17" s="1663"/>
      <c r="F17" s="1336" t="s">
        <v>883</v>
      </c>
      <c r="G17" s="1336" t="s">
        <v>1694</v>
      </c>
      <c r="H17" s="492">
        <v>1.45</v>
      </c>
      <c r="I17" s="492">
        <v>3.62</v>
      </c>
    </row>
    <row r="18" spans="2:10" ht="14.45" customHeight="1" x14ac:dyDescent="0.25">
      <c r="B18" s="1665"/>
      <c r="C18" s="1655"/>
      <c r="D18" s="1662"/>
      <c r="E18" s="1663"/>
      <c r="F18" s="1336" t="s">
        <v>884</v>
      </c>
      <c r="G18" s="1336" t="s">
        <v>1694</v>
      </c>
      <c r="H18" s="492">
        <v>1.45</v>
      </c>
      <c r="I18" s="492">
        <v>4.2</v>
      </c>
    </row>
    <row r="19" spans="2:10" x14ac:dyDescent="0.25">
      <c r="B19" s="1665"/>
      <c r="C19" s="1627" t="s">
        <v>1695</v>
      </c>
      <c r="D19" s="1660"/>
      <c r="E19" s="1663" t="s">
        <v>1692</v>
      </c>
      <c r="F19" s="1336" t="s">
        <v>881</v>
      </c>
      <c r="G19" s="1336" t="s">
        <v>1694</v>
      </c>
      <c r="H19" s="492">
        <v>0.93</v>
      </c>
      <c r="I19" s="492">
        <v>1.64</v>
      </c>
    </row>
    <row r="20" spans="2:10" x14ac:dyDescent="0.25">
      <c r="B20" s="1665"/>
      <c r="C20" s="1655"/>
      <c r="D20" s="1661"/>
      <c r="E20" s="1663"/>
      <c r="F20" s="491" t="s">
        <v>882</v>
      </c>
      <c r="G20" s="1336" t="s">
        <v>1694</v>
      </c>
      <c r="H20" s="492">
        <v>0.93</v>
      </c>
      <c r="I20" s="492">
        <v>2.16</v>
      </c>
    </row>
    <row r="21" spans="2:10" x14ac:dyDescent="0.25">
      <c r="B21" s="1665"/>
      <c r="C21" s="1655"/>
      <c r="D21" s="1661"/>
      <c r="E21" s="1663"/>
      <c r="F21" s="1336" t="s">
        <v>883</v>
      </c>
      <c r="G21" s="1336" t="s">
        <v>1694</v>
      </c>
      <c r="H21" s="492">
        <v>0.93</v>
      </c>
      <c r="I21" s="492">
        <v>3.32</v>
      </c>
    </row>
    <row r="22" spans="2:10" ht="14.45" customHeight="1" x14ac:dyDescent="0.25">
      <c r="B22" s="1666"/>
      <c r="C22" s="1655"/>
      <c r="D22" s="1662"/>
      <c r="E22" s="1663"/>
      <c r="F22" s="1336" t="s">
        <v>884</v>
      </c>
      <c r="G22" s="1336" t="s">
        <v>1694</v>
      </c>
      <c r="H22" s="492">
        <v>0.93</v>
      </c>
      <c r="I22" s="492">
        <v>3.9</v>
      </c>
    </row>
    <row r="25" spans="2:10" x14ac:dyDescent="0.25">
      <c r="B25" s="1357" t="s">
        <v>1435</v>
      </c>
      <c r="C25" s="1315" t="s">
        <v>1436</v>
      </c>
      <c r="D25" s="1357" t="s">
        <v>1437</v>
      </c>
      <c r="E25" s="1357"/>
      <c r="F25" s="503" t="s">
        <v>1438</v>
      </c>
    </row>
    <row r="26" spans="2:10" x14ac:dyDescent="0.25">
      <c r="B26" s="1336" t="s">
        <v>1696</v>
      </c>
      <c r="C26" s="492">
        <v>0.92500000000000004</v>
      </c>
      <c r="D26" s="1650" t="s">
        <v>1440</v>
      </c>
      <c r="E26" s="1647" t="s">
        <v>1441</v>
      </c>
      <c r="F26" s="505" t="s">
        <v>1442</v>
      </c>
      <c r="G26" s="493"/>
      <c r="H26" s="493"/>
      <c r="I26" s="493"/>
      <c r="J26" s="493"/>
    </row>
    <row r="27" spans="2:10" x14ac:dyDescent="0.25">
      <c r="B27" s="1336" t="s">
        <v>1697</v>
      </c>
      <c r="C27" s="492">
        <v>0.93</v>
      </c>
      <c r="D27" s="1612"/>
      <c r="E27" s="1648"/>
      <c r="F27" s="505" t="s">
        <v>1444</v>
      </c>
      <c r="G27" s="493"/>
      <c r="H27" s="493"/>
      <c r="I27" s="493"/>
      <c r="J27" s="493"/>
    </row>
    <row r="28" spans="2:10" x14ac:dyDescent="0.25">
      <c r="B28" s="1336" t="s">
        <v>1698</v>
      </c>
      <c r="C28" s="492">
        <v>0.97599999999999998</v>
      </c>
      <c r="D28" s="1651"/>
      <c r="E28" s="1649"/>
      <c r="F28" s="505" t="s">
        <v>1446</v>
      </c>
      <c r="G28" s="493"/>
      <c r="H28" s="493"/>
      <c r="I28" s="493"/>
      <c r="J28" s="493"/>
    </row>
    <row r="29" spans="2:10" x14ac:dyDescent="0.25">
      <c r="B29" s="1336" t="s">
        <v>1699</v>
      </c>
      <c r="C29" s="492">
        <v>1.181</v>
      </c>
      <c r="D29" s="1336" t="s">
        <v>1448</v>
      </c>
      <c r="E29" s="504" t="s">
        <v>1449</v>
      </c>
      <c r="F29" s="505" t="s">
        <v>1450</v>
      </c>
      <c r="G29" s="493"/>
      <c r="H29" s="493"/>
      <c r="I29" s="493"/>
      <c r="J29" s="493"/>
    </row>
    <row r="30" spans="2:10" x14ac:dyDescent="0.25">
      <c r="B30" s="1336" t="s">
        <v>1700</v>
      </c>
      <c r="C30" s="492">
        <v>1.2789999999999999</v>
      </c>
      <c r="D30" s="1650" t="s">
        <v>1452</v>
      </c>
      <c r="E30" s="1647" t="s">
        <v>1453</v>
      </c>
      <c r="F30" s="505" t="s">
        <v>1454</v>
      </c>
      <c r="G30" s="493"/>
      <c r="H30" s="493"/>
      <c r="I30" s="493"/>
      <c r="J30" s="493"/>
    </row>
    <row r="31" spans="2:10" x14ac:dyDescent="0.25">
      <c r="B31" s="1336" t="s">
        <v>1701</v>
      </c>
      <c r="C31" s="492">
        <v>1.3</v>
      </c>
      <c r="D31" s="1612"/>
      <c r="E31" s="1648"/>
      <c r="F31" s="505" t="s">
        <v>1456</v>
      </c>
      <c r="G31" s="493"/>
      <c r="H31" s="493"/>
      <c r="I31" s="493"/>
      <c r="J31" s="493"/>
    </row>
    <row r="32" spans="2:10" x14ac:dyDescent="0.25">
      <c r="B32" s="1336" t="s">
        <v>1702</v>
      </c>
      <c r="C32" s="492">
        <v>1.3380000000000001</v>
      </c>
      <c r="D32" s="1612"/>
      <c r="E32" s="1648"/>
      <c r="F32" s="505" t="s">
        <v>1703</v>
      </c>
      <c r="G32" s="493"/>
      <c r="H32" s="493"/>
      <c r="I32" s="493"/>
      <c r="J32" s="493"/>
    </row>
    <row r="33" spans="2:10" x14ac:dyDescent="0.25">
      <c r="B33" s="1336" t="s">
        <v>1704</v>
      </c>
      <c r="C33" s="492">
        <v>1.36</v>
      </c>
      <c r="D33" s="1651"/>
      <c r="E33" s="1649"/>
      <c r="F33" s="505" t="s">
        <v>1460</v>
      </c>
      <c r="G33" s="493"/>
      <c r="H33" s="493"/>
      <c r="I33" s="493"/>
      <c r="J33" s="493"/>
    </row>
    <row r="34" spans="2:10" x14ac:dyDescent="0.25">
      <c r="B34" s="1336" t="s">
        <v>1705</v>
      </c>
      <c r="C34" s="492">
        <v>1.4370000000000001</v>
      </c>
      <c r="D34" s="1650" t="s">
        <v>1462</v>
      </c>
      <c r="E34" s="1647" t="s">
        <v>1463</v>
      </c>
      <c r="F34" s="505" t="s">
        <v>1464</v>
      </c>
      <c r="G34" s="493"/>
      <c r="H34" s="493"/>
      <c r="I34" s="493"/>
      <c r="J34" s="493"/>
    </row>
    <row r="35" spans="2:10" x14ac:dyDescent="0.25">
      <c r="B35" s="1336" t="s">
        <v>1706</v>
      </c>
      <c r="C35" s="492">
        <v>1.45</v>
      </c>
      <c r="D35" s="1612"/>
      <c r="E35" s="1648"/>
      <c r="F35" s="505" t="s">
        <v>1466</v>
      </c>
      <c r="G35" s="493"/>
      <c r="H35" s="493"/>
      <c r="I35" s="493"/>
      <c r="J35" s="493"/>
    </row>
    <row r="36" spans="2:10" x14ac:dyDescent="0.25">
      <c r="B36" s="1336" t="s">
        <v>1707</v>
      </c>
      <c r="C36" s="492">
        <v>1.4570000000000001</v>
      </c>
      <c r="D36" s="1612"/>
      <c r="E36" s="1648"/>
      <c r="F36" s="505" t="s">
        <v>1468</v>
      </c>
      <c r="G36" s="493"/>
      <c r="H36" s="493"/>
      <c r="I36" s="493"/>
      <c r="J36" s="493"/>
    </row>
    <row r="37" spans="2:10" x14ac:dyDescent="0.25">
      <c r="B37" s="1336" t="s">
        <v>1708</v>
      </c>
      <c r="C37" s="492">
        <v>1.496</v>
      </c>
      <c r="D37" s="1612"/>
      <c r="E37" s="1648"/>
      <c r="F37" s="505" t="s">
        <v>1470</v>
      </c>
      <c r="G37" s="493"/>
      <c r="H37" s="493"/>
      <c r="I37" s="493"/>
      <c r="J37" s="493"/>
    </row>
    <row r="38" spans="2:10" x14ac:dyDescent="0.25">
      <c r="B38" s="1336" t="s">
        <v>1709</v>
      </c>
      <c r="C38" s="492">
        <v>1.5</v>
      </c>
      <c r="D38" s="1612"/>
      <c r="E38" s="1648"/>
      <c r="F38" s="505" t="s">
        <v>1472</v>
      </c>
      <c r="G38" s="493"/>
      <c r="H38" s="493"/>
      <c r="I38" s="493"/>
      <c r="J38" s="493"/>
    </row>
    <row r="39" spans="2:10" x14ac:dyDescent="0.25">
      <c r="B39" s="1336" t="s">
        <v>1710</v>
      </c>
      <c r="C39" s="492">
        <v>1.5354000000000001</v>
      </c>
      <c r="D39" s="1612"/>
      <c r="E39" s="1648"/>
      <c r="F39" s="505" t="s">
        <v>1474</v>
      </c>
    </row>
    <row r="40" spans="2:10" x14ac:dyDescent="0.25">
      <c r="B40" s="1336" t="s">
        <v>1711</v>
      </c>
      <c r="C40" s="492">
        <v>1.5649999999999999</v>
      </c>
      <c r="D40" s="1612"/>
      <c r="E40" s="1648"/>
      <c r="F40" s="505" t="s">
        <v>1476</v>
      </c>
    </row>
    <row r="41" spans="2:10" x14ac:dyDescent="0.25">
      <c r="B41" s="1336" t="s">
        <v>1712</v>
      </c>
      <c r="C41" s="492">
        <v>1.575</v>
      </c>
      <c r="D41" s="1612"/>
      <c r="E41" s="1648"/>
      <c r="F41" s="505" t="s">
        <v>1478</v>
      </c>
    </row>
    <row r="42" spans="2:10" x14ac:dyDescent="0.25">
      <c r="B42" s="1336" t="s">
        <v>1713</v>
      </c>
      <c r="C42" s="492">
        <v>1.575</v>
      </c>
      <c r="D42" s="1612"/>
      <c r="E42" s="1648"/>
      <c r="F42" s="505" t="s">
        <v>1479</v>
      </c>
    </row>
    <row r="43" spans="2:10" x14ac:dyDescent="0.25">
      <c r="B43" s="1336" t="s">
        <v>1714</v>
      </c>
      <c r="C43" s="492">
        <v>1.6</v>
      </c>
      <c r="D43" s="1651"/>
      <c r="E43" s="1649"/>
      <c r="F43" s="505" t="s">
        <v>1481</v>
      </c>
    </row>
    <row r="44" spans="2:10" x14ac:dyDescent="0.25">
      <c r="B44" s="1336" t="s">
        <v>1715</v>
      </c>
      <c r="C44" s="492">
        <v>1.5640000000000001</v>
      </c>
      <c r="D44" s="1650" t="s">
        <v>1483</v>
      </c>
      <c r="E44" s="1647" t="s">
        <v>1484</v>
      </c>
      <c r="F44" s="505" t="s">
        <v>1485</v>
      </c>
    </row>
    <row r="45" spans="2:10" x14ac:dyDescent="0.25">
      <c r="B45" s="1336" t="s">
        <v>1716</v>
      </c>
      <c r="C45" s="492">
        <v>1.6930000000000001</v>
      </c>
      <c r="D45" s="1651"/>
      <c r="E45" s="1649"/>
      <c r="F45" s="505" t="s">
        <v>1487</v>
      </c>
    </row>
    <row r="46" spans="2:10" x14ac:dyDescent="0.25">
      <c r="B46" s="1336" t="s">
        <v>1717</v>
      </c>
      <c r="C46" s="492">
        <v>1.77</v>
      </c>
      <c r="D46" s="1650" t="s">
        <v>1489</v>
      </c>
      <c r="E46" s="1647" t="s">
        <v>1490</v>
      </c>
      <c r="F46" s="505" t="s">
        <v>1491</v>
      </c>
    </row>
    <row r="47" spans="2:10" x14ac:dyDescent="0.25">
      <c r="B47" s="1336" t="s">
        <v>1718</v>
      </c>
      <c r="C47" s="492">
        <v>1.79</v>
      </c>
      <c r="D47" s="1612"/>
      <c r="E47" s="1648"/>
      <c r="F47" s="505" t="s">
        <v>1493</v>
      </c>
    </row>
    <row r="48" spans="2:10" x14ac:dyDescent="0.25">
      <c r="B48" s="1336" t="s">
        <v>1719</v>
      </c>
      <c r="C48" s="492">
        <v>1.8</v>
      </c>
      <c r="D48" s="1612"/>
      <c r="E48" s="1648"/>
      <c r="F48" s="505" t="s">
        <v>1495</v>
      </c>
    </row>
    <row r="49" spans="2:6" x14ac:dyDescent="0.25">
      <c r="B49" s="1336" t="s">
        <v>1720</v>
      </c>
      <c r="C49" s="492">
        <v>1.84</v>
      </c>
      <c r="D49" s="1612"/>
      <c r="E49" s="1648"/>
      <c r="F49" s="505" t="s">
        <v>1497</v>
      </c>
    </row>
    <row r="50" spans="2:6" x14ac:dyDescent="0.25">
      <c r="B50" s="1336" t="s">
        <v>1721</v>
      </c>
      <c r="C50" s="492">
        <v>1.851</v>
      </c>
      <c r="D50" s="1612"/>
      <c r="E50" s="1648"/>
      <c r="F50" s="505" t="s">
        <v>1501</v>
      </c>
    </row>
    <row r="51" spans="2:6" x14ac:dyDescent="0.25">
      <c r="B51" s="1336" t="s">
        <v>1722</v>
      </c>
      <c r="C51" s="492">
        <v>1.855</v>
      </c>
      <c r="D51" s="1612"/>
      <c r="E51" s="1648"/>
      <c r="F51" s="505" t="s">
        <v>1505</v>
      </c>
    </row>
    <row r="52" spans="2:6" x14ac:dyDescent="0.25">
      <c r="B52" s="1336" t="s">
        <v>1723</v>
      </c>
      <c r="C52" s="492">
        <v>1.85</v>
      </c>
      <c r="D52" s="1651"/>
      <c r="E52" s="1649"/>
      <c r="F52" s="505" t="s">
        <v>1499</v>
      </c>
    </row>
    <row r="53" spans="2:6" x14ac:dyDescent="0.25">
      <c r="B53" s="1336" t="s">
        <v>1724</v>
      </c>
      <c r="C53" s="492">
        <v>1.86</v>
      </c>
      <c r="D53" s="1650" t="s">
        <v>1503</v>
      </c>
      <c r="E53" s="1647" t="s">
        <v>1504</v>
      </c>
      <c r="F53" s="505" t="s">
        <v>1507</v>
      </c>
    </row>
    <row r="54" spans="2:6" x14ac:dyDescent="0.25">
      <c r="B54" s="1336" t="s">
        <v>1725</v>
      </c>
      <c r="C54" s="492">
        <v>1.867</v>
      </c>
      <c r="D54" s="1651"/>
      <c r="E54" s="1649"/>
      <c r="F54" s="505" t="s">
        <v>1509</v>
      </c>
    </row>
    <row r="55" spans="2:6" x14ac:dyDescent="0.25">
      <c r="B55" s="1336" t="s">
        <v>1726</v>
      </c>
      <c r="C55" s="492">
        <v>1.8897999999999999</v>
      </c>
      <c r="D55" s="1650" t="s">
        <v>1511</v>
      </c>
      <c r="E55" s="1647" t="s">
        <v>1512</v>
      </c>
      <c r="F55" s="505" t="s">
        <v>1513</v>
      </c>
    </row>
    <row r="56" spans="2:6" x14ac:dyDescent="0.25">
      <c r="B56" s="1336" t="s">
        <v>1727</v>
      </c>
      <c r="C56" s="492">
        <v>1.9</v>
      </c>
      <c r="D56" s="1612"/>
      <c r="E56" s="1648"/>
      <c r="F56" s="505" t="s">
        <v>1515</v>
      </c>
    </row>
    <row r="57" spans="2:6" x14ac:dyDescent="0.25">
      <c r="B57" s="1336" t="s">
        <v>1728</v>
      </c>
      <c r="C57" s="492">
        <v>1.91</v>
      </c>
      <c r="D57" s="1612"/>
      <c r="E57" s="1648"/>
      <c r="F57" s="505" t="s">
        <v>1517</v>
      </c>
    </row>
    <row r="58" spans="2:6" x14ac:dyDescent="0.25">
      <c r="B58" s="1336" t="s">
        <v>1729</v>
      </c>
      <c r="C58" s="492">
        <v>1.91</v>
      </c>
      <c r="D58" s="1612"/>
      <c r="E58" s="1648"/>
      <c r="F58" s="505" t="s">
        <v>1519</v>
      </c>
    </row>
    <row r="59" spans="2:6" x14ac:dyDescent="0.25">
      <c r="B59" s="1336" t="s">
        <v>1730</v>
      </c>
      <c r="C59" s="492">
        <v>1.93</v>
      </c>
      <c r="D59" s="1612"/>
      <c r="E59" s="1648"/>
      <c r="F59" s="505" t="s">
        <v>1521</v>
      </c>
    </row>
    <row r="60" spans="2:6" x14ac:dyDescent="0.25">
      <c r="B60" s="1336" t="s">
        <v>1731</v>
      </c>
      <c r="C60" s="492">
        <v>1.95</v>
      </c>
      <c r="D60" s="1612"/>
      <c r="E60" s="1648"/>
      <c r="F60" s="505" t="s">
        <v>1523</v>
      </c>
    </row>
    <row r="61" spans="2:6" x14ac:dyDescent="0.25">
      <c r="B61" s="1336" t="s">
        <v>1732</v>
      </c>
      <c r="C61" s="492">
        <v>1.97</v>
      </c>
      <c r="D61" s="1612"/>
      <c r="E61" s="1648"/>
      <c r="F61" s="505" t="s">
        <v>1525</v>
      </c>
    </row>
    <row r="62" spans="2:6" x14ac:dyDescent="0.25">
      <c r="B62" s="1336" t="s">
        <v>1733</v>
      </c>
      <c r="C62" s="492">
        <v>2</v>
      </c>
      <c r="D62" s="1612"/>
      <c r="E62" s="1648"/>
      <c r="F62" s="505" t="s">
        <v>1527</v>
      </c>
    </row>
    <row r="63" spans="2:6" x14ac:dyDescent="0.25">
      <c r="B63" s="1336" t="s">
        <v>1734</v>
      </c>
      <c r="C63" s="492">
        <v>2</v>
      </c>
      <c r="D63" s="1612"/>
      <c r="E63" s="1648"/>
      <c r="F63" s="505" t="s">
        <v>1529</v>
      </c>
    </row>
    <row r="64" spans="2:6" x14ac:dyDescent="0.25">
      <c r="B64" s="1336" t="s">
        <v>1735</v>
      </c>
      <c r="C64" s="492">
        <v>2.165</v>
      </c>
      <c r="D64" s="1612"/>
      <c r="E64" s="1648"/>
      <c r="F64" s="505" t="s">
        <v>1531</v>
      </c>
    </row>
    <row r="65" spans="2:6" x14ac:dyDescent="0.25">
      <c r="B65" s="1336" t="s">
        <v>1736</v>
      </c>
      <c r="C65" s="492">
        <v>2.2050000000000001</v>
      </c>
      <c r="D65" s="1612"/>
      <c r="E65" s="1648"/>
      <c r="F65" s="505" t="s">
        <v>1533</v>
      </c>
    </row>
    <row r="66" spans="2:6" x14ac:dyDescent="0.25">
      <c r="B66" s="1336" t="s">
        <v>1737</v>
      </c>
      <c r="C66" s="492">
        <v>2.2400000000000002</v>
      </c>
      <c r="D66" s="1612"/>
      <c r="E66" s="1648"/>
      <c r="F66" s="505" t="s">
        <v>1535</v>
      </c>
    </row>
    <row r="67" spans="2:6" x14ac:dyDescent="0.25">
      <c r="B67" s="1336" t="s">
        <v>1738</v>
      </c>
      <c r="C67" s="492">
        <v>2.25</v>
      </c>
      <c r="D67" s="1612"/>
      <c r="E67" s="1648"/>
      <c r="F67" s="505" t="s">
        <v>1537</v>
      </c>
    </row>
    <row r="68" spans="2:6" x14ac:dyDescent="0.25">
      <c r="B68" s="1336" t="s">
        <v>1739</v>
      </c>
      <c r="C68" s="492">
        <v>2.2839999999999998</v>
      </c>
      <c r="D68" s="1651"/>
      <c r="E68" s="1649"/>
      <c r="F68" s="505" t="s">
        <v>1539</v>
      </c>
    </row>
    <row r="69" spans="2:6" x14ac:dyDescent="0.25">
      <c r="B69" s="1336" t="s">
        <v>1740</v>
      </c>
      <c r="C69" s="492">
        <v>2.2999999999999998</v>
      </c>
      <c r="D69" s="1650" t="s">
        <v>1541</v>
      </c>
      <c r="E69" s="1647" t="s">
        <v>1542</v>
      </c>
      <c r="F69" s="505" t="s">
        <v>1543</v>
      </c>
    </row>
    <row r="70" spans="2:6" x14ac:dyDescent="0.25">
      <c r="B70" s="1336" t="s">
        <v>1741</v>
      </c>
      <c r="C70" s="492">
        <v>2.3620000000000001</v>
      </c>
      <c r="D70" s="1612"/>
      <c r="E70" s="1648"/>
      <c r="F70" s="505" t="s">
        <v>1545</v>
      </c>
    </row>
    <row r="71" spans="2:6" x14ac:dyDescent="0.25">
      <c r="B71" s="1336" t="s">
        <v>1742</v>
      </c>
      <c r="C71" s="492">
        <v>2.375</v>
      </c>
      <c r="D71" s="1612"/>
      <c r="E71" s="1648"/>
      <c r="F71" s="505" t="s">
        <v>1549</v>
      </c>
    </row>
    <row r="72" spans="2:6" x14ac:dyDescent="0.25">
      <c r="B72" s="1336" t="s">
        <v>1743</v>
      </c>
      <c r="C72" s="492">
        <v>2.375</v>
      </c>
      <c r="D72" s="1612"/>
      <c r="E72" s="1648"/>
      <c r="F72" s="505" t="s">
        <v>1551</v>
      </c>
    </row>
    <row r="73" spans="2:6" x14ac:dyDescent="0.25">
      <c r="B73" s="1336" t="s">
        <v>1744</v>
      </c>
      <c r="C73" s="492">
        <v>2.3740000000000001</v>
      </c>
      <c r="D73" s="1612"/>
      <c r="E73" s="1648"/>
      <c r="F73" s="505" t="s">
        <v>1547</v>
      </c>
    </row>
    <row r="74" spans="2:6" x14ac:dyDescent="0.25">
      <c r="B74" s="1336" t="s">
        <v>1745</v>
      </c>
      <c r="C74" s="492">
        <v>2.4</v>
      </c>
      <c r="D74" s="1612"/>
      <c r="E74" s="1648"/>
      <c r="F74" s="505" t="s">
        <v>1553</v>
      </c>
    </row>
    <row r="75" spans="2:6" x14ac:dyDescent="0.25">
      <c r="B75" s="1336" t="s">
        <v>1746</v>
      </c>
      <c r="C75" s="492">
        <v>2.415</v>
      </c>
      <c r="D75" s="1612"/>
      <c r="E75" s="1648"/>
      <c r="F75" s="505" t="s">
        <v>1555</v>
      </c>
    </row>
    <row r="76" spans="2:6" x14ac:dyDescent="0.25">
      <c r="B76" s="1336" t="s">
        <v>1747</v>
      </c>
      <c r="C76" s="492">
        <v>2.4409999999999998</v>
      </c>
      <c r="D76" s="1612"/>
      <c r="E76" s="1648"/>
      <c r="F76" s="505" t="s">
        <v>1557</v>
      </c>
    </row>
    <row r="77" spans="2:6" x14ac:dyDescent="0.25">
      <c r="B77" s="1336" t="s">
        <v>1748</v>
      </c>
      <c r="C77" s="492"/>
      <c r="D77" s="1612"/>
      <c r="E77" s="1648"/>
      <c r="F77" s="505" t="s">
        <v>1559</v>
      </c>
    </row>
    <row r="78" spans="2:6" x14ac:dyDescent="0.25">
      <c r="B78" s="1336" t="s">
        <v>1749</v>
      </c>
      <c r="C78" s="492">
        <v>2.48</v>
      </c>
      <c r="D78" s="1612"/>
      <c r="E78" s="1648"/>
      <c r="F78" s="505" t="s">
        <v>1561</v>
      </c>
    </row>
    <row r="79" spans="2:6" x14ac:dyDescent="0.25">
      <c r="B79" s="1336" t="s">
        <v>1750</v>
      </c>
      <c r="C79" s="492">
        <v>2.5</v>
      </c>
      <c r="D79" s="1612"/>
      <c r="E79" s="1648"/>
      <c r="F79" s="505" t="s">
        <v>1563</v>
      </c>
    </row>
    <row r="80" spans="2:6" x14ac:dyDescent="0.25">
      <c r="B80" s="1336" t="s">
        <v>1751</v>
      </c>
      <c r="C80" s="492">
        <v>2.52</v>
      </c>
      <c r="D80" s="1651"/>
      <c r="E80" s="1649"/>
      <c r="F80" s="505" t="s">
        <v>1565</v>
      </c>
    </row>
    <row r="81" spans="2:6" x14ac:dyDescent="0.25">
      <c r="B81" s="1336" t="s">
        <v>1752</v>
      </c>
      <c r="C81" s="492">
        <v>2.5579999999999998</v>
      </c>
      <c r="D81" s="1650" t="s">
        <v>1567</v>
      </c>
      <c r="E81" s="1647" t="s">
        <v>1568</v>
      </c>
      <c r="F81" s="505" t="s">
        <v>1569</v>
      </c>
    </row>
    <row r="82" spans="2:6" x14ac:dyDescent="0.25">
      <c r="B82" s="1336" t="s">
        <v>1753</v>
      </c>
      <c r="C82" s="492">
        <v>2.5590000000000002</v>
      </c>
      <c r="D82" s="1612"/>
      <c r="E82" s="1648"/>
      <c r="F82" s="505" t="s">
        <v>1571</v>
      </c>
    </row>
    <row r="83" spans="2:6" x14ac:dyDescent="0.25">
      <c r="B83" s="1336" t="s">
        <v>1754</v>
      </c>
      <c r="C83" s="492">
        <v>2.58</v>
      </c>
      <c r="D83" s="1612"/>
      <c r="E83" s="1648"/>
      <c r="F83" s="505" t="s">
        <v>1573</v>
      </c>
    </row>
    <row r="84" spans="2:6" x14ac:dyDescent="0.25">
      <c r="B84" s="1336" t="s">
        <v>1755</v>
      </c>
      <c r="C84" s="492">
        <v>2.5979999999999999</v>
      </c>
      <c r="D84" s="1612"/>
      <c r="E84" s="1648"/>
      <c r="F84" s="505" t="s">
        <v>1575</v>
      </c>
    </row>
    <row r="85" spans="2:6" x14ac:dyDescent="0.25">
      <c r="B85" s="1336" t="s">
        <v>1756</v>
      </c>
      <c r="C85" s="492">
        <v>2.5979999999999999</v>
      </c>
      <c r="D85" s="1612"/>
      <c r="E85" s="1648"/>
      <c r="F85" s="505" t="s">
        <v>1577</v>
      </c>
    </row>
    <row r="86" spans="2:6" x14ac:dyDescent="0.25">
      <c r="B86" s="1336" t="s">
        <v>1757</v>
      </c>
      <c r="C86" s="492"/>
      <c r="D86" s="1612"/>
      <c r="E86" s="1648"/>
      <c r="F86" s="505" t="s">
        <v>1579</v>
      </c>
    </row>
    <row r="87" spans="2:6" x14ac:dyDescent="0.25">
      <c r="B87" s="1336" t="s">
        <v>1758</v>
      </c>
      <c r="C87" s="492">
        <v>2.677</v>
      </c>
      <c r="D87" s="1612"/>
      <c r="E87" s="1648"/>
      <c r="F87" s="505" t="s">
        <v>1581</v>
      </c>
    </row>
    <row r="88" spans="2:6" x14ac:dyDescent="0.25">
      <c r="B88" s="1336" t="s">
        <v>1759</v>
      </c>
      <c r="C88" s="492">
        <v>2.7164999999999999</v>
      </c>
      <c r="D88" s="1612"/>
      <c r="E88" s="1648"/>
      <c r="F88" s="505" t="s">
        <v>1583</v>
      </c>
    </row>
    <row r="89" spans="2:6" x14ac:dyDescent="0.25">
      <c r="B89" s="1336" t="s">
        <v>1760</v>
      </c>
      <c r="C89" s="492">
        <v>2.7559999999999998</v>
      </c>
      <c r="D89" s="1612"/>
      <c r="E89" s="1648"/>
      <c r="F89" s="505" t="s">
        <v>1587</v>
      </c>
    </row>
    <row r="90" spans="2:6" x14ac:dyDescent="0.25">
      <c r="B90" s="1336" t="s">
        <v>1761</v>
      </c>
      <c r="C90" s="492">
        <v>2.75</v>
      </c>
      <c r="D90" s="1612"/>
      <c r="E90" s="1648"/>
      <c r="F90" s="505" t="s">
        <v>1585</v>
      </c>
    </row>
    <row r="91" spans="2:6" x14ac:dyDescent="0.25">
      <c r="B91" s="1336" t="s">
        <v>1762</v>
      </c>
      <c r="C91" s="492">
        <v>2.7650000000000001</v>
      </c>
      <c r="D91" s="1612"/>
      <c r="E91" s="1648"/>
      <c r="F91" s="505" t="s">
        <v>1589</v>
      </c>
    </row>
    <row r="92" spans="2:6" x14ac:dyDescent="0.25">
      <c r="B92" s="1336" t="s">
        <v>1763</v>
      </c>
      <c r="C92" s="492">
        <v>2.782</v>
      </c>
      <c r="D92" s="1612"/>
      <c r="E92" s="1648"/>
      <c r="F92" s="505" t="s">
        <v>1591</v>
      </c>
    </row>
    <row r="93" spans="2:6" x14ac:dyDescent="0.25">
      <c r="B93" s="1336" t="s">
        <v>1764</v>
      </c>
      <c r="C93" s="492">
        <v>2.7919999999999998</v>
      </c>
      <c r="D93" s="1612"/>
      <c r="E93" s="1648"/>
      <c r="F93" s="505" t="s">
        <v>1593</v>
      </c>
    </row>
    <row r="94" spans="2:6" x14ac:dyDescent="0.25">
      <c r="B94" s="1336" t="s">
        <v>1765</v>
      </c>
      <c r="C94" s="492">
        <v>2.7949999999999999</v>
      </c>
      <c r="D94" s="1612"/>
      <c r="E94" s="1648"/>
      <c r="F94" s="505" t="s">
        <v>1595</v>
      </c>
    </row>
    <row r="95" spans="2:6" x14ac:dyDescent="0.25">
      <c r="B95" s="1336" t="s">
        <v>1766</v>
      </c>
      <c r="C95" s="492">
        <v>2.8</v>
      </c>
      <c r="D95" s="1612"/>
      <c r="E95" s="1648"/>
      <c r="F95" s="505" t="s">
        <v>1597</v>
      </c>
    </row>
    <row r="96" spans="2:6" x14ac:dyDescent="0.25">
      <c r="B96" s="1336" t="s">
        <v>1767</v>
      </c>
      <c r="C96" s="492">
        <v>2.8140000000000001</v>
      </c>
      <c r="D96" s="1612"/>
      <c r="E96" s="1648"/>
      <c r="F96" s="505" t="s">
        <v>1599</v>
      </c>
    </row>
    <row r="97" spans="2:6" x14ac:dyDescent="0.25">
      <c r="B97" s="1336" t="s">
        <v>1768</v>
      </c>
      <c r="C97" s="492">
        <v>2.8149999999999999</v>
      </c>
      <c r="D97" s="1612"/>
      <c r="E97" s="1648"/>
      <c r="F97" s="505" t="s">
        <v>1601</v>
      </c>
    </row>
    <row r="98" spans="2:6" x14ac:dyDescent="0.25">
      <c r="B98" s="1336" t="s">
        <v>1769</v>
      </c>
      <c r="C98" s="492">
        <v>2.835</v>
      </c>
      <c r="D98" s="1612"/>
      <c r="E98" s="1648"/>
      <c r="F98" s="505" t="s">
        <v>1603</v>
      </c>
    </row>
    <row r="99" spans="2:6" x14ac:dyDescent="0.25">
      <c r="B99" s="1336" t="s">
        <v>1770</v>
      </c>
      <c r="C99" s="492">
        <v>2.835</v>
      </c>
      <c r="D99" s="1612"/>
      <c r="E99" s="1648"/>
      <c r="F99" s="505" t="s">
        <v>1605</v>
      </c>
    </row>
    <row r="100" spans="2:6" x14ac:dyDescent="0.25">
      <c r="B100" s="1336" t="s">
        <v>1771</v>
      </c>
      <c r="C100" s="492">
        <v>2.85</v>
      </c>
      <c r="D100" s="1651"/>
      <c r="E100" s="1649"/>
      <c r="F100" s="505" t="s">
        <v>1607</v>
      </c>
    </row>
    <row r="101" spans="2:6" x14ac:dyDescent="0.25">
      <c r="B101" s="1336" t="s">
        <v>1772</v>
      </c>
      <c r="C101" s="492">
        <v>2.875</v>
      </c>
      <c r="D101" s="1650" t="s">
        <v>1609</v>
      </c>
      <c r="E101" s="1647" t="s">
        <v>1610</v>
      </c>
      <c r="F101" s="505" t="s">
        <v>1611</v>
      </c>
    </row>
    <row r="102" spans="2:6" x14ac:dyDescent="0.25">
      <c r="B102" s="1336" t="s">
        <v>1773</v>
      </c>
      <c r="C102" s="492">
        <v>2.9129999999999998</v>
      </c>
      <c r="D102" s="1612"/>
      <c r="E102" s="1648"/>
      <c r="F102" s="505" t="s">
        <v>1613</v>
      </c>
    </row>
    <row r="103" spans="2:6" x14ac:dyDescent="0.25">
      <c r="B103" s="1336" t="s">
        <v>1774</v>
      </c>
      <c r="C103" s="492">
        <v>2.95</v>
      </c>
      <c r="D103" s="1612"/>
      <c r="E103" s="1648"/>
      <c r="F103" s="505" t="s">
        <v>1615</v>
      </c>
    </row>
    <row r="104" spans="2:6" x14ac:dyDescent="0.25">
      <c r="B104" s="1336" t="s">
        <v>1775</v>
      </c>
      <c r="C104" s="492">
        <v>2.9527999999999999</v>
      </c>
      <c r="D104" s="1612"/>
      <c r="E104" s="1648"/>
      <c r="F104" s="505" t="s">
        <v>1617</v>
      </c>
    </row>
    <row r="105" spans="2:6" x14ac:dyDescent="0.25">
      <c r="B105" s="1336" t="s">
        <v>1776</v>
      </c>
      <c r="C105" s="492">
        <v>2.9529999999999998</v>
      </c>
      <c r="D105" s="1612"/>
      <c r="E105" s="1648"/>
      <c r="F105" s="505" t="s">
        <v>1619</v>
      </c>
    </row>
    <row r="106" spans="2:6" x14ac:dyDescent="0.25">
      <c r="B106" s="1336" t="s">
        <v>1777</v>
      </c>
      <c r="C106" s="492">
        <v>2.99</v>
      </c>
      <c r="D106" s="1612"/>
      <c r="E106" s="1648"/>
      <c r="F106" s="505" t="s">
        <v>1621</v>
      </c>
    </row>
    <row r="107" spans="2:6" x14ac:dyDescent="0.25">
      <c r="B107" s="1336" t="s">
        <v>1778</v>
      </c>
      <c r="C107" s="492">
        <v>3.0310000000000001</v>
      </c>
      <c r="D107" s="1612"/>
      <c r="E107" s="1648"/>
      <c r="F107" s="505" t="s">
        <v>1623</v>
      </c>
    </row>
    <row r="108" spans="2:6" x14ac:dyDescent="0.25">
      <c r="B108" s="1336" t="s">
        <v>1779</v>
      </c>
      <c r="C108" s="492">
        <v>3.0680000000000001</v>
      </c>
      <c r="D108" s="1612"/>
      <c r="E108" s="1648"/>
      <c r="F108" s="505" t="s">
        <v>1625</v>
      </c>
    </row>
    <row r="109" spans="2:6" x14ac:dyDescent="0.25">
      <c r="B109" s="1336" t="s">
        <v>1780</v>
      </c>
      <c r="C109" s="492">
        <v>3.11</v>
      </c>
      <c r="D109" s="1612"/>
      <c r="E109" s="1648"/>
      <c r="F109" s="505" t="s">
        <v>1627</v>
      </c>
    </row>
    <row r="110" spans="2:6" x14ac:dyDescent="0.25">
      <c r="B110" s="1336" t="s">
        <v>1781</v>
      </c>
      <c r="C110" s="492">
        <v>3.145</v>
      </c>
      <c r="D110" s="1612"/>
      <c r="E110" s="1648"/>
      <c r="F110" s="505" t="s">
        <v>1629</v>
      </c>
    </row>
    <row r="111" spans="2:6" x14ac:dyDescent="0.25">
      <c r="B111" s="1336" t="s">
        <v>1782</v>
      </c>
      <c r="C111" s="492">
        <v>3.15</v>
      </c>
      <c r="D111" s="1651"/>
      <c r="E111" s="1649"/>
      <c r="F111" s="505" t="s">
        <v>1631</v>
      </c>
    </row>
    <row r="112" spans="2:6" x14ac:dyDescent="0.25">
      <c r="B112" s="1336"/>
      <c r="C112" s="492"/>
      <c r="D112" s="1336" t="s">
        <v>1647</v>
      </c>
      <c r="E112" s="1336" t="s">
        <v>1648</v>
      </c>
      <c r="F112" s="291"/>
    </row>
  </sheetData>
  <mergeCells count="36">
    <mergeCell ref="B3:B22"/>
    <mergeCell ref="C3:C6"/>
    <mergeCell ref="D3:D6"/>
    <mergeCell ref="E3:E6"/>
    <mergeCell ref="C7:C10"/>
    <mergeCell ref="D7:D10"/>
    <mergeCell ref="E7:E10"/>
    <mergeCell ref="C11:C14"/>
    <mergeCell ref="D11:D14"/>
    <mergeCell ref="E11:E14"/>
    <mergeCell ref="D26:D28"/>
    <mergeCell ref="E26:E28"/>
    <mergeCell ref="D30:D33"/>
    <mergeCell ref="E30:E33"/>
    <mergeCell ref="C15:C18"/>
    <mergeCell ref="D15:D18"/>
    <mergeCell ref="E15:E18"/>
    <mergeCell ref="C19:C22"/>
    <mergeCell ref="D19:D22"/>
    <mergeCell ref="E19:E22"/>
    <mergeCell ref="D34:D43"/>
    <mergeCell ref="E34:E43"/>
    <mergeCell ref="D44:D45"/>
    <mergeCell ref="E44:E45"/>
    <mergeCell ref="D46:D52"/>
    <mergeCell ref="E46:E52"/>
    <mergeCell ref="D81:D100"/>
    <mergeCell ref="E81:E100"/>
    <mergeCell ref="D101:D111"/>
    <mergeCell ref="E101:E111"/>
    <mergeCell ref="D53:D54"/>
    <mergeCell ref="E53:E54"/>
    <mergeCell ref="D55:D68"/>
    <mergeCell ref="E55:E68"/>
    <mergeCell ref="D69:D80"/>
    <mergeCell ref="E69:E80"/>
  </mergeCells>
  <pageMargins left="0.7" right="0.7" top="0.75" bottom="0.75" header="0.3" footer="0.3"/>
  <pageSetup orientation="portrait" horizontalDpi="1200" verticalDpi="12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G86"/>
  <sheetViews>
    <sheetView topLeftCell="A19" zoomScale="85" zoomScaleNormal="85" workbookViewId="0">
      <selection activeCell="F3" sqref="F3:F85"/>
    </sheetView>
  </sheetViews>
  <sheetFormatPr defaultColWidth="9.140625" defaultRowHeight="15" x14ac:dyDescent="0.25"/>
  <cols>
    <col min="1" max="1" width="2.42578125" style="108" customWidth="1"/>
    <col min="2" max="2" width="24.5703125" style="108" customWidth="1"/>
    <col min="3" max="3" width="39.140625" style="108" customWidth="1"/>
    <col min="4" max="4" width="24.5703125" style="108" customWidth="1"/>
    <col min="5" max="5" width="3.5703125" style="108" customWidth="1"/>
    <col min="6" max="6" width="24.5703125" style="108" customWidth="1"/>
    <col min="7" max="7" width="19.42578125" style="108" customWidth="1"/>
    <col min="8" max="8" width="7.42578125" style="108" bestFit="1" customWidth="1"/>
    <col min="9" max="9" width="12.85546875" style="108" customWidth="1"/>
    <col min="10" max="16384" width="9.140625" style="108"/>
  </cols>
  <sheetData>
    <row r="2" spans="2:7" x14ac:dyDescent="0.25">
      <c r="B2" s="1262" t="s">
        <v>802</v>
      </c>
      <c r="C2" s="1462" t="s">
        <v>803</v>
      </c>
      <c r="D2" s="1463"/>
      <c r="E2" s="1464"/>
      <c r="F2" s="484" t="s">
        <v>1783</v>
      </c>
      <c r="G2" s="1262" t="s">
        <v>1</v>
      </c>
    </row>
    <row r="3" spans="2:7" x14ac:dyDescent="0.25">
      <c r="B3" s="1469" t="s">
        <v>1441</v>
      </c>
      <c r="C3" s="1245" t="s">
        <v>1784</v>
      </c>
      <c r="D3" s="1290" t="s">
        <v>831</v>
      </c>
      <c r="E3" s="1290"/>
      <c r="F3" s="1469" t="s">
        <v>1785</v>
      </c>
      <c r="G3" s="1470" t="s">
        <v>6</v>
      </c>
    </row>
    <row r="4" spans="2:7" x14ac:dyDescent="0.25">
      <c r="B4" s="1470"/>
      <c r="C4" s="1669" t="s">
        <v>840</v>
      </c>
      <c r="D4" s="1670"/>
      <c r="E4" s="1670"/>
      <c r="F4" s="1470"/>
      <c r="G4" s="1470"/>
    </row>
    <row r="5" spans="2:7" x14ac:dyDescent="0.25">
      <c r="B5" s="1470"/>
      <c r="C5" s="1288" t="s">
        <v>1784</v>
      </c>
      <c r="D5" s="1286" t="s">
        <v>828</v>
      </c>
      <c r="E5" s="1285"/>
      <c r="F5" s="1470"/>
      <c r="G5" s="1470"/>
    </row>
    <row r="6" spans="2:7" x14ac:dyDescent="0.25">
      <c r="B6" s="1470"/>
      <c r="C6" s="1300" t="s">
        <v>818</v>
      </c>
      <c r="D6" s="1298" t="s">
        <v>839</v>
      </c>
      <c r="E6" s="1285"/>
      <c r="F6" s="1470"/>
      <c r="G6" s="1470"/>
    </row>
    <row r="7" spans="2:7" x14ac:dyDescent="0.25">
      <c r="B7" s="1470"/>
      <c r="C7" s="608" t="s">
        <v>1786</v>
      </c>
      <c r="D7" s="586"/>
      <c r="E7" s="1285"/>
      <c r="F7" s="1470"/>
      <c r="G7" s="1470"/>
    </row>
    <row r="8" spans="2:7" x14ac:dyDescent="0.25">
      <c r="B8" s="1470"/>
      <c r="C8" s="609" t="s">
        <v>514</v>
      </c>
      <c r="D8" s="1298" t="s">
        <v>878</v>
      </c>
      <c r="E8" s="1285"/>
      <c r="F8" s="1470"/>
      <c r="G8" s="1470"/>
    </row>
    <row r="9" spans="2:7" ht="63.75" x14ac:dyDescent="0.25">
      <c r="B9" s="1470"/>
      <c r="C9" s="609" t="s">
        <v>520</v>
      </c>
      <c r="D9" s="1298" t="s">
        <v>1787</v>
      </c>
      <c r="E9" s="1285"/>
      <c r="F9" s="1470"/>
      <c r="G9" s="1470"/>
    </row>
    <row r="10" spans="2:7" x14ac:dyDescent="0.25">
      <c r="B10" s="1470"/>
      <c r="C10" s="1676" t="s">
        <v>840</v>
      </c>
      <c r="D10" s="1677"/>
      <c r="E10" s="613"/>
      <c r="F10" s="1470"/>
      <c r="G10" s="1470"/>
    </row>
    <row r="11" spans="2:7" x14ac:dyDescent="0.25">
      <c r="B11" s="1470"/>
      <c r="C11" s="609" t="s">
        <v>514</v>
      </c>
      <c r="D11" s="1298" t="s">
        <v>879</v>
      </c>
      <c r="E11" s="1285"/>
      <c r="F11" s="1470"/>
      <c r="G11" s="1470"/>
    </row>
    <row r="12" spans="2:7" x14ac:dyDescent="0.25">
      <c r="B12" s="1470"/>
      <c r="C12" s="609" t="s">
        <v>520</v>
      </c>
      <c r="D12" s="1298" t="s">
        <v>921</v>
      </c>
      <c r="E12" s="1285"/>
      <c r="F12" s="1470"/>
      <c r="G12" s="1470"/>
    </row>
    <row r="13" spans="2:7" x14ac:dyDescent="0.25">
      <c r="B13" s="1470"/>
      <c r="C13" s="1674" t="s">
        <v>840</v>
      </c>
      <c r="D13" s="1675"/>
      <c r="E13" s="613"/>
      <c r="F13" s="1470"/>
      <c r="G13" s="1470"/>
    </row>
    <row r="14" spans="2:7" ht="25.5" x14ac:dyDescent="0.25">
      <c r="B14" s="1470"/>
      <c r="C14" s="609" t="s">
        <v>514</v>
      </c>
      <c r="D14" s="1298" t="s">
        <v>1788</v>
      </c>
      <c r="E14" s="1285"/>
      <c r="F14" s="1470"/>
      <c r="G14" s="1470"/>
    </row>
    <row r="15" spans="2:7" ht="38.25" x14ac:dyDescent="0.25">
      <c r="B15" s="1470"/>
      <c r="C15" s="610" t="s">
        <v>520</v>
      </c>
      <c r="D15" s="1298" t="s">
        <v>1789</v>
      </c>
      <c r="E15" s="1285"/>
      <c r="F15" s="1470"/>
      <c r="G15" s="1470"/>
    </row>
    <row r="16" spans="2:7" x14ac:dyDescent="0.25">
      <c r="B16" s="1470"/>
      <c r="C16" s="1674" t="s">
        <v>840</v>
      </c>
      <c r="D16" s="1675"/>
      <c r="E16" s="613"/>
      <c r="F16" s="1470"/>
      <c r="G16" s="1470"/>
    </row>
    <row r="17" spans="2:7" x14ac:dyDescent="0.25">
      <c r="B17" s="1470"/>
      <c r="C17" s="609" t="s">
        <v>514</v>
      </c>
      <c r="D17" s="1298" t="s">
        <v>888</v>
      </c>
      <c r="E17" s="1285"/>
      <c r="F17" s="1470"/>
      <c r="G17" s="1470"/>
    </row>
    <row r="18" spans="2:7" x14ac:dyDescent="0.25">
      <c r="B18" s="1470"/>
      <c r="C18" s="609" t="s">
        <v>520</v>
      </c>
      <c r="D18" s="1286" t="s">
        <v>928</v>
      </c>
      <c r="E18" s="1285"/>
      <c r="F18" s="1470"/>
      <c r="G18" s="1470"/>
    </row>
    <row r="19" spans="2:7" x14ac:dyDescent="0.25">
      <c r="B19" s="1470"/>
      <c r="C19" s="1676" t="s">
        <v>840</v>
      </c>
      <c r="D19" s="1677"/>
      <c r="E19" s="613"/>
      <c r="F19" s="1470"/>
      <c r="G19" s="1470"/>
    </row>
    <row r="20" spans="2:7" ht="25.5" x14ac:dyDescent="0.25">
      <c r="B20" s="1470"/>
      <c r="C20" s="609" t="s">
        <v>514</v>
      </c>
      <c r="D20" s="1298" t="s">
        <v>1790</v>
      </c>
      <c r="E20" s="1285"/>
      <c r="F20" s="1470"/>
      <c r="G20" s="1470"/>
    </row>
    <row r="21" spans="2:7" ht="38.25" x14ac:dyDescent="0.25">
      <c r="B21" s="1470"/>
      <c r="C21" s="609" t="s">
        <v>520</v>
      </c>
      <c r="D21" s="1286" t="s">
        <v>1791</v>
      </c>
      <c r="E21" s="1285"/>
      <c r="F21" s="1470"/>
      <c r="G21" s="1470"/>
    </row>
    <row r="22" spans="2:7" x14ac:dyDescent="0.25">
      <c r="B22" s="1470"/>
      <c r="C22" s="1676" t="s">
        <v>840</v>
      </c>
      <c r="D22" s="1677"/>
      <c r="E22" s="613"/>
      <c r="F22" s="1470"/>
      <c r="G22" s="1470"/>
    </row>
    <row r="23" spans="2:7" x14ac:dyDescent="0.25">
      <c r="B23" s="1470"/>
      <c r="C23" s="609" t="s">
        <v>514</v>
      </c>
      <c r="D23" s="1298" t="s">
        <v>896</v>
      </c>
      <c r="E23" s="1285"/>
      <c r="F23" s="1470"/>
      <c r="G23" s="1470"/>
    </row>
    <row r="24" spans="2:7" ht="25.5" x14ac:dyDescent="0.25">
      <c r="B24" s="1470"/>
      <c r="C24" s="614" t="s">
        <v>520</v>
      </c>
      <c r="D24" s="1285" t="s">
        <v>1792</v>
      </c>
      <c r="E24" s="1285"/>
      <c r="F24" s="1470"/>
      <c r="G24" s="1470"/>
    </row>
    <row r="25" spans="2:7" x14ac:dyDescent="0.25">
      <c r="B25" s="1470"/>
      <c r="C25" s="1669" t="s">
        <v>840</v>
      </c>
      <c r="D25" s="1670"/>
      <c r="E25" s="1670"/>
      <c r="F25" s="1470"/>
      <c r="G25" s="1470"/>
    </row>
    <row r="26" spans="2:7" x14ac:dyDescent="0.25">
      <c r="B26" s="1470"/>
      <c r="C26" s="468" t="s">
        <v>816</v>
      </c>
      <c r="D26" s="471" t="s">
        <v>828</v>
      </c>
      <c r="E26" s="1285"/>
      <c r="F26" s="1470"/>
      <c r="G26" s="1470"/>
    </row>
    <row r="27" spans="2:7" x14ac:dyDescent="0.25">
      <c r="B27" s="1470"/>
      <c r="C27" s="468" t="s">
        <v>818</v>
      </c>
      <c r="D27" s="471" t="s">
        <v>1793</v>
      </c>
      <c r="E27" s="1285"/>
      <c r="F27" s="1470"/>
      <c r="G27" s="1470"/>
    </row>
    <row r="28" spans="2:7" x14ac:dyDescent="0.25">
      <c r="B28" s="1470"/>
      <c r="C28" s="496" t="s">
        <v>1786</v>
      </c>
      <c r="D28" s="498"/>
      <c r="E28" s="587"/>
      <c r="F28" s="1470"/>
      <c r="G28" s="1470"/>
    </row>
    <row r="29" spans="2:7" x14ac:dyDescent="0.25">
      <c r="B29" s="1470"/>
      <c r="C29" s="497" t="s">
        <v>514</v>
      </c>
      <c r="D29" s="471"/>
      <c r="E29" s="1285"/>
      <c r="F29" s="1470"/>
      <c r="G29" s="1470"/>
    </row>
    <row r="30" spans="2:7" x14ac:dyDescent="0.25">
      <c r="B30" s="1470"/>
      <c r="C30" s="497" t="s">
        <v>520</v>
      </c>
      <c r="D30" s="471"/>
      <c r="E30" s="1285"/>
      <c r="F30" s="1470"/>
      <c r="G30" s="1470"/>
    </row>
    <row r="31" spans="2:7" x14ac:dyDescent="0.25">
      <c r="B31" s="1470"/>
      <c r="C31" s="1671" t="s">
        <v>840</v>
      </c>
      <c r="D31" s="1672"/>
      <c r="E31" s="612"/>
      <c r="F31" s="1470"/>
      <c r="G31" s="1470"/>
    </row>
    <row r="32" spans="2:7" x14ac:dyDescent="0.25">
      <c r="B32" s="1470"/>
      <c r="C32" s="497" t="s">
        <v>514</v>
      </c>
      <c r="D32" s="471"/>
      <c r="E32" s="1285"/>
      <c r="F32" s="1470"/>
      <c r="G32" s="1470"/>
    </row>
    <row r="33" spans="2:7" x14ac:dyDescent="0.25">
      <c r="B33" s="1470"/>
      <c r="C33" s="497" t="s">
        <v>520</v>
      </c>
      <c r="D33" s="471"/>
      <c r="E33" s="1285"/>
      <c r="F33" s="1470"/>
      <c r="G33" s="1470"/>
    </row>
    <row r="34" spans="2:7" x14ac:dyDescent="0.25">
      <c r="B34" s="1470"/>
      <c r="C34" s="1671" t="s">
        <v>840</v>
      </c>
      <c r="D34" s="1672"/>
      <c r="E34" s="612"/>
      <c r="F34" s="1470"/>
      <c r="G34" s="1470"/>
    </row>
    <row r="35" spans="2:7" x14ac:dyDescent="0.25">
      <c r="B35" s="1470"/>
      <c r="C35" s="497" t="s">
        <v>514</v>
      </c>
      <c r="D35" s="471"/>
      <c r="E35" s="1285"/>
      <c r="F35" s="1470"/>
      <c r="G35" s="1470"/>
    </row>
    <row r="36" spans="2:7" x14ac:dyDescent="0.25">
      <c r="B36" s="1470"/>
      <c r="C36" s="497" t="s">
        <v>520</v>
      </c>
      <c r="D36" s="471"/>
      <c r="E36" s="1285"/>
      <c r="F36" s="1470"/>
      <c r="G36" s="1470"/>
    </row>
    <row r="37" spans="2:7" x14ac:dyDescent="0.25">
      <c r="B37" s="1470"/>
      <c r="C37" s="1671" t="s">
        <v>840</v>
      </c>
      <c r="D37" s="1672"/>
      <c r="E37" s="612"/>
      <c r="F37" s="1470"/>
      <c r="G37" s="1470"/>
    </row>
    <row r="38" spans="2:7" x14ac:dyDescent="0.25">
      <c r="B38" s="1470"/>
      <c r="C38" s="497" t="s">
        <v>514</v>
      </c>
      <c r="D38" s="466"/>
      <c r="E38" s="1285"/>
      <c r="F38" s="1470"/>
      <c r="G38" s="1470"/>
    </row>
    <row r="39" spans="2:7" x14ac:dyDescent="0.25">
      <c r="B39" s="1470"/>
      <c r="C39" s="497" t="s">
        <v>520</v>
      </c>
      <c r="D39" s="471"/>
      <c r="E39" s="1285"/>
      <c r="F39" s="1470"/>
      <c r="G39" s="1470"/>
    </row>
    <row r="40" spans="2:7" x14ac:dyDescent="0.25">
      <c r="B40" s="1470"/>
      <c r="C40" s="1671" t="s">
        <v>840</v>
      </c>
      <c r="D40" s="1672"/>
      <c r="E40" s="612"/>
      <c r="F40" s="1470"/>
      <c r="G40" s="1470"/>
    </row>
    <row r="41" spans="2:7" x14ac:dyDescent="0.25">
      <c r="B41" s="1470"/>
      <c r="C41" s="497" t="s">
        <v>514</v>
      </c>
      <c r="D41" s="466"/>
      <c r="E41" s="1285"/>
      <c r="F41" s="1470"/>
      <c r="G41" s="1470"/>
    </row>
    <row r="42" spans="2:7" x14ac:dyDescent="0.25">
      <c r="B42" s="1470"/>
      <c r="C42" s="497" t="s">
        <v>520</v>
      </c>
      <c r="D42" s="471"/>
      <c r="E42" s="1285"/>
      <c r="F42" s="1470"/>
      <c r="G42" s="1470"/>
    </row>
    <row r="43" spans="2:7" x14ac:dyDescent="0.25">
      <c r="B43" s="1470"/>
      <c r="C43" s="1671" t="s">
        <v>840</v>
      </c>
      <c r="D43" s="1672"/>
      <c r="E43" s="612"/>
      <c r="F43" s="1470"/>
      <c r="G43" s="1470"/>
    </row>
    <row r="44" spans="2:7" x14ac:dyDescent="0.25">
      <c r="B44" s="1470"/>
      <c r="C44" s="497" t="s">
        <v>514</v>
      </c>
      <c r="D44" s="466"/>
      <c r="E44" s="1285"/>
      <c r="F44" s="1470"/>
      <c r="G44" s="1470"/>
    </row>
    <row r="45" spans="2:7" x14ac:dyDescent="0.25">
      <c r="B45" s="1470"/>
      <c r="C45" s="497" t="s">
        <v>520</v>
      </c>
      <c r="D45" s="471"/>
      <c r="E45" s="1285"/>
      <c r="F45" s="1470"/>
      <c r="G45" s="1470"/>
    </row>
    <row r="46" spans="2:7" x14ac:dyDescent="0.25">
      <c r="B46" s="1470"/>
      <c r="C46" s="1669" t="s">
        <v>840</v>
      </c>
      <c r="D46" s="1673"/>
      <c r="E46" s="611"/>
      <c r="F46" s="1470"/>
      <c r="G46" s="1470"/>
    </row>
    <row r="47" spans="2:7" x14ac:dyDescent="0.25">
      <c r="B47" s="1470"/>
      <c r="C47" s="464" t="s">
        <v>816</v>
      </c>
      <c r="D47" s="466" t="s">
        <v>828</v>
      </c>
      <c r="E47" s="1285"/>
      <c r="F47" s="1470"/>
      <c r="G47" s="1470"/>
    </row>
    <row r="48" spans="2:7" x14ac:dyDescent="0.25">
      <c r="B48" s="1470"/>
      <c r="C48" s="468" t="s">
        <v>818</v>
      </c>
      <c r="D48" s="471" t="s">
        <v>841</v>
      </c>
      <c r="E48" s="1285"/>
      <c r="F48" s="1470"/>
      <c r="G48" s="1470"/>
    </row>
    <row r="49" spans="2:7" x14ac:dyDescent="0.25">
      <c r="B49" s="1470"/>
      <c r="C49" s="496" t="s">
        <v>1786</v>
      </c>
      <c r="D49" s="498"/>
      <c r="E49" s="587"/>
      <c r="F49" s="1470"/>
      <c r="G49" s="1470"/>
    </row>
    <row r="50" spans="2:7" x14ac:dyDescent="0.25">
      <c r="B50" s="1470"/>
      <c r="C50" s="497" t="s">
        <v>514</v>
      </c>
      <c r="D50" s="471"/>
      <c r="E50" s="1285"/>
      <c r="F50" s="1470"/>
      <c r="G50" s="1470"/>
    </row>
    <row r="51" spans="2:7" x14ac:dyDescent="0.25">
      <c r="B51" s="1470"/>
      <c r="C51" s="497" t="s">
        <v>520</v>
      </c>
      <c r="D51" s="471"/>
      <c r="E51" s="1285"/>
      <c r="F51" s="1470"/>
      <c r="G51" s="1470"/>
    </row>
    <row r="52" spans="2:7" x14ac:dyDescent="0.25">
      <c r="B52" s="1470"/>
      <c r="C52" s="1671" t="s">
        <v>840</v>
      </c>
      <c r="D52" s="1672"/>
      <c r="E52" s="612"/>
      <c r="F52" s="1470"/>
      <c r="G52" s="1470"/>
    </row>
    <row r="53" spans="2:7" x14ac:dyDescent="0.25">
      <c r="B53" s="1470"/>
      <c r="C53" s="497" t="s">
        <v>514</v>
      </c>
      <c r="D53" s="471"/>
      <c r="E53" s="1285"/>
      <c r="F53" s="1470"/>
      <c r="G53" s="1470"/>
    </row>
    <row r="54" spans="2:7" x14ac:dyDescent="0.25">
      <c r="B54" s="1470"/>
      <c r="C54" s="497" t="s">
        <v>520</v>
      </c>
      <c r="D54" s="471"/>
      <c r="E54" s="1285"/>
      <c r="F54" s="1470"/>
      <c r="G54" s="1470"/>
    </row>
    <row r="55" spans="2:7" x14ac:dyDescent="0.25">
      <c r="B55" s="1470"/>
      <c r="C55" s="1671" t="s">
        <v>840</v>
      </c>
      <c r="D55" s="1672"/>
      <c r="E55" s="612"/>
      <c r="F55" s="1470"/>
      <c r="G55" s="1470"/>
    </row>
    <row r="56" spans="2:7" x14ac:dyDescent="0.25">
      <c r="B56" s="1470"/>
      <c r="C56" s="497" t="s">
        <v>514</v>
      </c>
      <c r="D56" s="471"/>
      <c r="E56" s="1285"/>
      <c r="F56" s="1470"/>
      <c r="G56" s="1470"/>
    </row>
    <row r="57" spans="2:7" x14ac:dyDescent="0.25">
      <c r="B57" s="1470"/>
      <c r="C57" s="497" t="s">
        <v>520</v>
      </c>
      <c r="D57" s="471"/>
      <c r="E57" s="1285"/>
      <c r="F57" s="1470"/>
      <c r="G57" s="1470"/>
    </row>
    <row r="58" spans="2:7" x14ac:dyDescent="0.25">
      <c r="B58" s="1470"/>
      <c r="C58" s="1671" t="s">
        <v>840</v>
      </c>
      <c r="D58" s="1672"/>
      <c r="E58" s="612"/>
      <c r="F58" s="1470"/>
      <c r="G58" s="1470"/>
    </row>
    <row r="59" spans="2:7" x14ac:dyDescent="0.25">
      <c r="B59" s="1470"/>
      <c r="C59" s="497" t="s">
        <v>514</v>
      </c>
      <c r="D59" s="466"/>
      <c r="E59" s="1285"/>
      <c r="F59" s="1470"/>
      <c r="G59" s="1470"/>
    </row>
    <row r="60" spans="2:7" x14ac:dyDescent="0.25">
      <c r="B60" s="1470"/>
      <c r="C60" s="497" t="s">
        <v>520</v>
      </c>
      <c r="D60" s="471"/>
      <c r="E60" s="1285"/>
      <c r="F60" s="1470"/>
      <c r="G60" s="1470"/>
    </row>
    <row r="61" spans="2:7" x14ac:dyDescent="0.25">
      <c r="B61" s="1470"/>
      <c r="C61" s="1671" t="s">
        <v>840</v>
      </c>
      <c r="D61" s="1672"/>
      <c r="E61" s="612"/>
      <c r="F61" s="1470"/>
      <c r="G61" s="1470"/>
    </row>
    <row r="62" spans="2:7" x14ac:dyDescent="0.25">
      <c r="B62" s="1470"/>
      <c r="C62" s="497" t="s">
        <v>514</v>
      </c>
      <c r="D62" s="466"/>
      <c r="E62" s="1285"/>
      <c r="F62" s="1470"/>
      <c r="G62" s="1470"/>
    </row>
    <row r="63" spans="2:7" x14ac:dyDescent="0.25">
      <c r="B63" s="1470"/>
      <c r="C63" s="497" t="s">
        <v>520</v>
      </c>
      <c r="D63" s="471"/>
      <c r="E63" s="1285"/>
      <c r="F63" s="1470"/>
      <c r="G63" s="1470"/>
    </row>
    <row r="64" spans="2:7" x14ac:dyDescent="0.25">
      <c r="B64" s="1470"/>
      <c r="C64" s="1671" t="s">
        <v>840</v>
      </c>
      <c r="D64" s="1672"/>
      <c r="E64" s="612"/>
      <c r="F64" s="1470"/>
      <c r="G64" s="1470"/>
    </row>
    <row r="65" spans="2:7" x14ac:dyDescent="0.25">
      <c r="B65" s="1470"/>
      <c r="C65" s="497" t="s">
        <v>514</v>
      </c>
      <c r="D65" s="466"/>
      <c r="E65" s="1285"/>
      <c r="F65" s="1470"/>
      <c r="G65" s="1470"/>
    </row>
    <row r="66" spans="2:7" x14ac:dyDescent="0.25">
      <c r="B66" s="1470"/>
      <c r="C66" s="497" t="s">
        <v>520</v>
      </c>
      <c r="D66" s="471"/>
      <c r="E66" s="1285"/>
      <c r="F66" s="1470"/>
      <c r="G66" s="1470"/>
    </row>
    <row r="67" spans="2:7" x14ac:dyDescent="0.25">
      <c r="B67" s="1470"/>
      <c r="C67" s="1671" t="s">
        <v>840</v>
      </c>
      <c r="D67" s="1672"/>
      <c r="E67" s="612"/>
      <c r="F67" s="1470"/>
      <c r="G67" s="1470"/>
    </row>
    <row r="68" spans="2:7" x14ac:dyDescent="0.25">
      <c r="B68" s="1470"/>
      <c r="C68" s="497" t="s">
        <v>514</v>
      </c>
      <c r="D68" s="471"/>
      <c r="E68" s="1285"/>
      <c r="F68" s="1470"/>
      <c r="G68" s="1470"/>
    </row>
    <row r="69" spans="2:7" x14ac:dyDescent="0.25">
      <c r="B69" s="1470"/>
      <c r="C69" s="497" t="s">
        <v>520</v>
      </c>
      <c r="D69" s="471"/>
      <c r="E69" s="1285"/>
      <c r="F69" s="1470"/>
      <c r="G69" s="1470"/>
    </row>
    <row r="70" spans="2:7" x14ac:dyDescent="0.25">
      <c r="B70" s="1470"/>
      <c r="C70" s="1671" t="s">
        <v>840</v>
      </c>
      <c r="D70" s="1672"/>
      <c r="E70" s="612"/>
      <c r="F70" s="1470"/>
      <c r="G70" s="1470"/>
    </row>
    <row r="71" spans="2:7" x14ac:dyDescent="0.25">
      <c r="B71" s="1470"/>
      <c r="C71" s="497" t="s">
        <v>514</v>
      </c>
      <c r="D71" s="471"/>
      <c r="E71" s="1285"/>
      <c r="F71" s="1470"/>
      <c r="G71" s="1470"/>
    </row>
    <row r="72" spans="2:7" x14ac:dyDescent="0.25">
      <c r="B72" s="1470"/>
      <c r="C72" s="497" t="s">
        <v>520</v>
      </c>
      <c r="D72" s="471"/>
      <c r="E72" s="1285"/>
      <c r="F72" s="1470"/>
      <c r="G72" s="1470"/>
    </row>
    <row r="73" spans="2:7" x14ac:dyDescent="0.25">
      <c r="B73" s="1470"/>
      <c r="C73" s="1671" t="s">
        <v>840</v>
      </c>
      <c r="D73" s="1672"/>
      <c r="E73" s="612"/>
      <c r="F73" s="1470"/>
      <c r="G73" s="1470"/>
    </row>
    <row r="74" spans="2:7" x14ac:dyDescent="0.25">
      <c r="B74" s="1470"/>
      <c r="C74" s="497" t="s">
        <v>514</v>
      </c>
      <c r="D74" s="466"/>
      <c r="E74" s="1285"/>
      <c r="F74" s="1470"/>
      <c r="G74" s="1470"/>
    </row>
    <row r="75" spans="2:7" x14ac:dyDescent="0.25">
      <c r="B75" s="1470"/>
      <c r="C75" s="497" t="s">
        <v>520</v>
      </c>
      <c r="D75" s="471"/>
      <c r="E75" s="1285"/>
      <c r="F75" s="1470"/>
      <c r="G75" s="1470"/>
    </row>
    <row r="76" spans="2:7" x14ac:dyDescent="0.25">
      <c r="B76" s="1470"/>
      <c r="C76" s="1671" t="s">
        <v>840</v>
      </c>
      <c r="D76" s="1672"/>
      <c r="E76" s="612"/>
      <c r="F76" s="1470"/>
      <c r="G76" s="1470"/>
    </row>
    <row r="77" spans="2:7" x14ac:dyDescent="0.25">
      <c r="B77" s="1470"/>
      <c r="C77" s="497" t="s">
        <v>514</v>
      </c>
      <c r="D77" s="466"/>
      <c r="E77" s="1285"/>
      <c r="F77" s="1470"/>
      <c r="G77" s="1470"/>
    </row>
    <row r="78" spans="2:7" x14ac:dyDescent="0.25">
      <c r="B78" s="1470"/>
      <c r="C78" s="497" t="s">
        <v>520</v>
      </c>
      <c r="D78" s="471"/>
      <c r="E78" s="1285"/>
      <c r="F78" s="1470"/>
      <c r="G78" s="1470"/>
    </row>
    <row r="79" spans="2:7" x14ac:dyDescent="0.25">
      <c r="B79" s="1470"/>
      <c r="C79" s="1671" t="s">
        <v>840</v>
      </c>
      <c r="D79" s="1672"/>
      <c r="E79" s="612"/>
      <c r="F79" s="1470"/>
      <c r="G79" s="1470"/>
    </row>
    <row r="80" spans="2:7" x14ac:dyDescent="0.25">
      <c r="B80" s="1470"/>
      <c r="C80" s="497" t="s">
        <v>514</v>
      </c>
      <c r="D80" s="466"/>
      <c r="E80" s="1285"/>
      <c r="F80" s="1470"/>
      <c r="G80" s="1470"/>
    </row>
    <row r="81" spans="2:7" x14ac:dyDescent="0.25">
      <c r="B81" s="1470"/>
      <c r="C81" s="497" t="s">
        <v>520</v>
      </c>
      <c r="D81" s="471"/>
      <c r="E81" s="1285"/>
      <c r="F81" s="1470"/>
      <c r="G81" s="1470"/>
    </row>
    <row r="82" spans="2:7" x14ac:dyDescent="0.25">
      <c r="B82" s="1470"/>
      <c r="C82" s="468"/>
      <c r="D82" s="471"/>
      <c r="E82" s="1285"/>
      <c r="F82" s="1470"/>
      <c r="G82" s="1470"/>
    </row>
    <row r="83" spans="2:7" x14ac:dyDescent="0.25">
      <c r="B83" s="1470"/>
      <c r="C83" s="468"/>
      <c r="D83" s="471"/>
      <c r="E83" s="1285"/>
      <c r="F83" s="1470"/>
      <c r="G83" s="1470"/>
    </row>
    <row r="84" spans="2:7" x14ac:dyDescent="0.25">
      <c r="B84" s="1470"/>
      <c r="C84" s="468"/>
      <c r="D84" s="471"/>
      <c r="E84" s="1285"/>
      <c r="F84" s="1470"/>
      <c r="G84" s="1470"/>
    </row>
    <row r="85" spans="2:7" ht="15.75" thickBot="1" x14ac:dyDescent="0.3">
      <c r="B85" s="1522"/>
      <c r="C85" s="1274"/>
      <c r="D85" s="462"/>
      <c r="E85" s="1317"/>
      <c r="F85" s="1522"/>
      <c r="G85" s="1461"/>
    </row>
    <row r="86" spans="2:7" ht="15.75" thickTop="1" x14ac:dyDescent="0.25"/>
  </sheetData>
  <mergeCells count="27">
    <mergeCell ref="G3:G85"/>
    <mergeCell ref="C16:D16"/>
    <mergeCell ref="C19:D19"/>
    <mergeCell ref="C76:D76"/>
    <mergeCell ref="C79:D79"/>
    <mergeCell ref="C67:D67"/>
    <mergeCell ref="C70:D70"/>
    <mergeCell ref="C22:D22"/>
    <mergeCell ref="C37:D37"/>
    <mergeCell ref="C40:D40"/>
    <mergeCell ref="C43:D43"/>
    <mergeCell ref="C73:D73"/>
    <mergeCell ref="C10:D10"/>
    <mergeCell ref="C13:D13"/>
    <mergeCell ref="C31:D31"/>
    <mergeCell ref="C34:D34"/>
    <mergeCell ref="C2:E2"/>
    <mergeCell ref="C25:E25"/>
    <mergeCell ref="C4:E4"/>
    <mergeCell ref="B3:B85"/>
    <mergeCell ref="F3:F85"/>
    <mergeCell ref="C52:D52"/>
    <mergeCell ref="C46:D46"/>
    <mergeCell ref="C55:D55"/>
    <mergeCell ref="C58:D58"/>
    <mergeCell ref="C61:D61"/>
    <mergeCell ref="C64:D64"/>
  </mergeCells>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2:N17"/>
  <sheetViews>
    <sheetView zoomScaleNormal="100" workbookViewId="0">
      <selection activeCell="F33" sqref="F33"/>
    </sheetView>
  </sheetViews>
  <sheetFormatPr defaultColWidth="9.140625" defaultRowHeight="15" x14ac:dyDescent="0.25"/>
  <cols>
    <col min="1" max="1" width="2.42578125" style="108" customWidth="1"/>
    <col min="2" max="2" width="15.5703125" style="108" bestFit="1" customWidth="1"/>
    <col min="3" max="3" width="21.5703125" style="193" customWidth="1"/>
    <col min="4" max="4" width="60.5703125" style="193" bestFit="1" customWidth="1"/>
    <col min="5" max="5" width="3.5703125" style="108" customWidth="1"/>
    <col min="6" max="6" width="33.42578125" style="107" bestFit="1" customWidth="1"/>
    <col min="7" max="7" width="9.140625" style="107"/>
    <col min="8" max="8" width="12.42578125" style="185" bestFit="1" customWidth="1"/>
    <col min="9" max="10" width="12.42578125" style="185" customWidth="1"/>
    <col min="11" max="16384" width="9.140625" style="95"/>
  </cols>
  <sheetData>
    <row r="2" spans="2:14" x14ac:dyDescent="0.25">
      <c r="B2" s="1262" t="s">
        <v>802</v>
      </c>
      <c r="C2" s="1462" t="s">
        <v>803</v>
      </c>
      <c r="D2" s="1463"/>
      <c r="E2" s="1464"/>
      <c r="F2" s="770" t="s">
        <v>1783</v>
      </c>
      <c r="G2" s="1262" t="s">
        <v>805</v>
      </c>
      <c r="H2" s="1262" t="s">
        <v>806</v>
      </c>
      <c r="I2" s="1262" t="s">
        <v>1</v>
      </c>
      <c r="J2" s="1262" t="s">
        <v>1794</v>
      </c>
    </row>
    <row r="3" spans="2:14" x14ac:dyDescent="0.25">
      <c r="B3" s="1447"/>
      <c r="C3" s="1279" t="s">
        <v>816</v>
      </c>
      <c r="D3" s="1277" t="s">
        <v>817</v>
      </c>
      <c r="E3" s="1285"/>
      <c r="F3" s="529" t="s">
        <v>1795</v>
      </c>
      <c r="G3" s="1267"/>
      <c r="H3" s="1267"/>
      <c r="I3" s="1265" t="s">
        <v>6</v>
      </c>
      <c r="J3" s="1265"/>
    </row>
    <row r="4" spans="2:14" x14ac:dyDescent="0.25">
      <c r="B4" s="1447"/>
      <c r="C4" s="567" t="s">
        <v>501</v>
      </c>
      <c r="D4" s="568" t="s">
        <v>867</v>
      </c>
      <c r="E4" s="1285"/>
      <c r="F4" s="523" t="s">
        <v>1796</v>
      </c>
      <c r="G4" s="531"/>
      <c r="H4" s="531"/>
      <c r="I4" s="526" t="s">
        <v>6</v>
      </c>
      <c r="J4" s="526"/>
      <c r="N4" s="95" t="s">
        <v>1797</v>
      </c>
    </row>
    <row r="5" spans="2:14" x14ac:dyDescent="0.25">
      <c r="B5" s="1447"/>
      <c r="C5" s="567"/>
      <c r="D5" s="568"/>
      <c r="E5" s="1285"/>
      <c r="F5" s="523" t="s">
        <v>1798</v>
      </c>
      <c r="G5" s="531"/>
      <c r="H5" s="531"/>
      <c r="I5" s="526" t="s">
        <v>6</v>
      </c>
      <c r="J5" s="526"/>
      <c r="N5" s="95" t="s">
        <v>1799</v>
      </c>
    </row>
    <row r="6" spans="2:14" x14ac:dyDescent="0.25">
      <c r="B6" s="1447"/>
      <c r="C6" s="567"/>
      <c r="D6" s="568"/>
      <c r="E6" s="1285"/>
      <c r="F6" s="523"/>
      <c r="G6" s="531"/>
      <c r="H6" s="531"/>
      <c r="I6" s="526" t="s">
        <v>6</v>
      </c>
      <c r="J6" s="526"/>
      <c r="N6" s="95" t="s">
        <v>1800</v>
      </c>
    </row>
    <row r="7" spans="2:14" x14ac:dyDescent="0.25">
      <c r="B7" s="1447"/>
      <c r="C7" s="567"/>
      <c r="D7" s="568"/>
      <c r="E7" s="1285"/>
      <c r="F7" s="523"/>
      <c r="G7" s="531"/>
      <c r="H7" s="531"/>
      <c r="I7" s="526" t="s">
        <v>6</v>
      </c>
      <c r="J7" s="526"/>
      <c r="N7" s="95" t="s">
        <v>1801</v>
      </c>
    </row>
    <row r="8" spans="2:14" ht="15.75" thickBot="1" x14ac:dyDescent="0.3">
      <c r="B8" s="1455"/>
      <c r="C8" s="606"/>
      <c r="D8" s="607"/>
      <c r="E8" s="1287"/>
      <c r="F8" s="547"/>
      <c r="G8" s="532"/>
      <c r="H8" s="532"/>
      <c r="I8" s="528" t="s">
        <v>6</v>
      </c>
      <c r="J8" s="528"/>
      <c r="N8" s="95" t="s">
        <v>1802</v>
      </c>
    </row>
    <row r="9" spans="2:14" ht="15.75" thickTop="1" x14ac:dyDescent="0.25">
      <c r="B9" s="1441"/>
      <c r="C9" s="537"/>
      <c r="D9" s="538"/>
      <c r="E9" s="1284"/>
      <c r="F9" s="522"/>
      <c r="G9" s="530"/>
      <c r="H9" s="530"/>
      <c r="I9" s="527" t="s">
        <v>6</v>
      </c>
      <c r="J9" s="527"/>
      <c r="N9" s="95" t="s">
        <v>1803</v>
      </c>
    </row>
    <row r="10" spans="2:14" x14ac:dyDescent="0.25">
      <c r="B10" s="1447"/>
      <c r="C10" s="567"/>
      <c r="D10" s="568"/>
      <c r="E10" s="1285"/>
      <c r="F10" s="523"/>
      <c r="G10" s="531"/>
      <c r="H10" s="531"/>
      <c r="I10" s="526" t="s">
        <v>6</v>
      </c>
      <c r="J10" s="526"/>
      <c r="N10" s="95" t="s">
        <v>1804</v>
      </c>
    </row>
    <row r="11" spans="2:14" x14ac:dyDescent="0.25">
      <c r="B11" s="1447"/>
      <c r="C11" s="567"/>
      <c r="D11" s="568"/>
      <c r="E11" s="1285"/>
      <c r="F11" s="523"/>
      <c r="G11" s="531"/>
      <c r="H11" s="531"/>
      <c r="I11" s="526" t="s">
        <v>6</v>
      </c>
      <c r="J11" s="526"/>
      <c r="N11" s="95" t="s">
        <v>1805</v>
      </c>
    </row>
    <row r="12" spans="2:14" x14ac:dyDescent="0.25">
      <c r="B12" s="1447"/>
      <c r="C12" s="567"/>
      <c r="D12" s="568"/>
      <c r="E12" s="1285"/>
      <c r="F12" s="523"/>
      <c r="G12" s="531"/>
      <c r="H12" s="531"/>
      <c r="I12" s="526" t="s">
        <v>6</v>
      </c>
      <c r="J12" s="526"/>
      <c r="N12" s="95" t="s">
        <v>1806</v>
      </c>
    </row>
    <row r="13" spans="2:14" x14ac:dyDescent="0.25">
      <c r="B13" s="1447"/>
      <c r="C13" s="567"/>
      <c r="D13" s="568"/>
      <c r="E13" s="1285"/>
      <c r="F13" s="523"/>
      <c r="G13" s="531"/>
      <c r="H13" s="531"/>
      <c r="I13" s="526" t="s">
        <v>6</v>
      </c>
      <c r="J13" s="526"/>
      <c r="N13" s="95" t="s">
        <v>1807</v>
      </c>
    </row>
    <row r="14" spans="2:14" ht="15.75" thickBot="1" x14ac:dyDescent="0.3">
      <c r="B14" s="1455"/>
      <c r="C14" s="606"/>
      <c r="D14" s="607"/>
      <c r="E14" s="1287"/>
      <c r="F14" s="547"/>
      <c r="G14" s="532"/>
      <c r="H14" s="532"/>
      <c r="I14" s="528" t="s">
        <v>6</v>
      </c>
      <c r="J14" s="528"/>
      <c r="N14" s="95" t="s">
        <v>1808</v>
      </c>
    </row>
    <row r="15" spans="2:14" ht="15.75" thickTop="1" x14ac:dyDescent="0.25">
      <c r="C15" s="506"/>
      <c r="N15" s="95" t="s">
        <v>1809</v>
      </c>
    </row>
    <row r="16" spans="2:14" x14ac:dyDescent="0.25">
      <c r="C16" s="729"/>
      <c r="N16" s="95" t="s">
        <v>1810</v>
      </c>
    </row>
    <row r="17" spans="14:14" x14ac:dyDescent="0.25">
      <c r="N17" s="95" t="s">
        <v>1811</v>
      </c>
    </row>
  </sheetData>
  <mergeCells count="3">
    <mergeCell ref="B9:B14"/>
    <mergeCell ref="C2:E2"/>
    <mergeCell ref="B3:B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AB16"/>
  <sheetViews>
    <sheetView zoomScaleNormal="100" workbookViewId="0">
      <selection activeCell="K18" sqref="K18"/>
    </sheetView>
  </sheetViews>
  <sheetFormatPr defaultColWidth="9.140625" defaultRowHeight="15" x14ac:dyDescent="0.25"/>
  <cols>
    <col min="1" max="1" width="2.42578125" style="108" customWidth="1"/>
    <col min="2" max="2" width="11" style="493" bestFit="1" customWidth="1"/>
    <col min="3" max="3" width="9.5703125" style="108" bestFit="1" customWidth="1"/>
    <col min="4" max="4" width="32" style="108" bestFit="1" customWidth="1"/>
    <col min="5" max="5" width="3.5703125" style="108" customWidth="1"/>
    <col min="6" max="6" width="21.5703125" style="108" bestFit="1" customWidth="1"/>
    <col min="7" max="7" width="8" style="108" bestFit="1" customWidth="1"/>
    <col min="8" max="8" width="11.42578125" style="108" bestFit="1" customWidth="1"/>
    <col min="9" max="9" width="8.5703125" style="108" bestFit="1" customWidth="1"/>
    <col min="10" max="12" width="8" style="108" customWidth="1"/>
    <col min="13" max="16384" width="9.140625" style="108"/>
  </cols>
  <sheetData>
    <row r="2" spans="2:28" x14ac:dyDescent="0.25">
      <c r="B2" s="1262" t="s">
        <v>802</v>
      </c>
      <c r="C2" s="1478" t="s">
        <v>803</v>
      </c>
      <c r="D2" s="1478"/>
      <c r="E2" s="1678"/>
      <c r="F2" s="1314" t="s">
        <v>580</v>
      </c>
      <c r="G2" s="1262" t="s">
        <v>805</v>
      </c>
      <c r="H2" s="1262" t="s">
        <v>806</v>
      </c>
      <c r="I2" s="1262" t="s">
        <v>1</v>
      </c>
    </row>
    <row r="3" spans="2:28" ht="26.25" thickBot="1" x14ac:dyDescent="0.3">
      <c r="B3" s="1242"/>
      <c r="C3" s="1288" t="s">
        <v>816</v>
      </c>
      <c r="D3" s="1304" t="s">
        <v>1164</v>
      </c>
      <c r="E3" s="605"/>
      <c r="F3" s="516" t="s">
        <v>1172</v>
      </c>
      <c r="G3" s="1266" t="s">
        <v>805</v>
      </c>
      <c r="H3" s="1266"/>
      <c r="I3" s="1264" t="s">
        <v>6</v>
      </c>
      <c r="AB3" s="493"/>
    </row>
    <row r="4" spans="2:28" ht="26.25" thickTop="1" x14ac:dyDescent="0.25">
      <c r="B4" s="1258"/>
      <c r="C4" s="537" t="s">
        <v>816</v>
      </c>
      <c r="D4" s="1289" t="s">
        <v>1812</v>
      </c>
      <c r="E4" s="1285"/>
      <c r="F4" s="1273" t="s">
        <v>1172</v>
      </c>
      <c r="G4" s="534" t="s">
        <v>805</v>
      </c>
      <c r="H4" s="534"/>
      <c r="I4" s="535" t="s">
        <v>6</v>
      </c>
    </row>
    <row r="5" spans="2:28" ht="15.75" thickBot="1" x14ac:dyDescent="0.3">
      <c r="B5" s="1257"/>
      <c r="C5" s="1279"/>
      <c r="D5" s="1277"/>
      <c r="E5" s="576"/>
      <c r="F5" s="570" t="s">
        <v>1110</v>
      </c>
      <c r="G5" s="531" t="s">
        <v>842</v>
      </c>
      <c r="H5" s="531"/>
      <c r="I5" s="526" t="s">
        <v>6</v>
      </c>
    </row>
    <row r="6" spans="2:28" ht="15.75" thickTop="1" x14ac:dyDescent="0.25">
      <c r="B6" s="1471"/>
      <c r="C6" s="1278" t="s">
        <v>816</v>
      </c>
      <c r="D6" s="1276"/>
      <c r="E6" s="582"/>
      <c r="F6" s="529"/>
      <c r="G6" s="534"/>
      <c r="H6" s="534"/>
      <c r="I6" s="535" t="s">
        <v>6</v>
      </c>
    </row>
    <row r="7" spans="2:28" x14ac:dyDescent="0.25">
      <c r="B7" s="1470"/>
      <c r="C7" s="573"/>
      <c r="D7" s="598"/>
      <c r="E7" s="579"/>
      <c r="F7" s="529"/>
      <c r="G7" s="1267"/>
      <c r="H7" s="1267"/>
      <c r="I7" s="1265" t="s">
        <v>6</v>
      </c>
    </row>
    <row r="8" spans="2:28" x14ac:dyDescent="0.25">
      <c r="B8" s="1470"/>
      <c r="C8" s="601"/>
      <c r="D8" s="602"/>
      <c r="E8" s="603"/>
      <c r="F8" s="529"/>
      <c r="G8" s="1267"/>
      <c r="H8" s="1267"/>
      <c r="I8" s="1265" t="s">
        <v>6</v>
      </c>
    </row>
    <row r="9" spans="2:28" x14ac:dyDescent="0.25">
      <c r="B9" s="1470"/>
      <c r="C9" s="599"/>
      <c r="D9" s="564"/>
      <c r="E9" s="603"/>
      <c r="F9" s="529"/>
      <c r="G9" s="1267"/>
      <c r="H9" s="1267"/>
      <c r="I9" s="1265" t="s">
        <v>6</v>
      </c>
    </row>
    <row r="10" spans="2:28" x14ac:dyDescent="0.25">
      <c r="B10" s="1470"/>
      <c r="C10" s="599"/>
      <c r="D10" s="564"/>
      <c r="E10" s="603"/>
      <c r="F10" s="529"/>
      <c r="G10" s="1267"/>
      <c r="H10" s="1267"/>
      <c r="I10" s="1265" t="s">
        <v>6</v>
      </c>
    </row>
    <row r="11" spans="2:28" x14ac:dyDescent="0.25">
      <c r="B11" s="1470"/>
      <c r="C11" s="599"/>
      <c r="D11" s="564"/>
      <c r="E11" s="603"/>
      <c r="F11" s="529"/>
      <c r="G11" s="1267"/>
      <c r="H11" s="1267"/>
      <c r="I11" s="1265" t="s">
        <v>6</v>
      </c>
    </row>
    <row r="12" spans="2:28" x14ac:dyDescent="0.25">
      <c r="B12" s="1470"/>
      <c r="C12" s="599"/>
      <c r="D12" s="564"/>
      <c r="E12" s="603"/>
      <c r="F12" s="529"/>
      <c r="G12" s="1267"/>
      <c r="H12" s="1267"/>
      <c r="I12" s="1265" t="s">
        <v>6</v>
      </c>
    </row>
    <row r="13" spans="2:28" x14ac:dyDescent="0.25">
      <c r="B13" s="1470"/>
      <c r="C13" s="599"/>
      <c r="D13" s="564"/>
      <c r="E13" s="603"/>
      <c r="F13" s="529"/>
      <c r="G13" s="1267"/>
      <c r="H13" s="1267"/>
      <c r="I13" s="1265" t="s">
        <v>6</v>
      </c>
    </row>
    <row r="14" spans="2:28" x14ac:dyDescent="0.25">
      <c r="B14" s="1470"/>
      <c r="C14" s="599"/>
      <c r="D14" s="564"/>
      <c r="E14" s="603"/>
      <c r="F14" s="529"/>
      <c r="G14" s="1267"/>
      <c r="H14" s="1267"/>
      <c r="I14" s="1265" t="s">
        <v>6</v>
      </c>
    </row>
    <row r="15" spans="2:28" ht="15.75" thickBot="1" x14ac:dyDescent="0.3">
      <c r="B15" s="1461"/>
      <c r="C15" s="600"/>
      <c r="D15" s="565"/>
      <c r="E15" s="604"/>
      <c r="F15" s="520"/>
      <c r="G15" s="1269"/>
      <c r="H15" s="1269"/>
      <c r="I15" s="1253" t="s">
        <v>6</v>
      </c>
    </row>
    <row r="16" spans="2:28" ht="15.75" thickTop="1" x14ac:dyDescent="0.25"/>
  </sheetData>
  <mergeCells count="2">
    <mergeCell ref="B6:B15"/>
    <mergeCell ref="C2:E2"/>
  </mergeCells>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P92"/>
  <sheetViews>
    <sheetView zoomScale="115" zoomScaleNormal="115" workbookViewId="0">
      <selection activeCell="J10" sqref="J10"/>
    </sheetView>
  </sheetViews>
  <sheetFormatPr defaultColWidth="9.140625" defaultRowHeight="15" x14ac:dyDescent="0.25"/>
  <cols>
    <col min="1" max="1" width="2.42578125" style="145" customWidth="1"/>
    <col min="2" max="2" width="11" style="145" bestFit="1" customWidth="1"/>
    <col min="3" max="3" width="32" style="145" bestFit="1" customWidth="1"/>
    <col min="4" max="4" width="43.85546875" style="145" customWidth="1"/>
    <col min="5" max="5" width="4" style="145" customWidth="1"/>
    <col min="6" max="6" width="21.140625" style="145" bestFit="1" customWidth="1"/>
    <col min="7" max="7" width="11.42578125" style="145" bestFit="1" customWidth="1"/>
    <col min="8" max="8" width="9" style="493" bestFit="1" customWidth="1"/>
    <col min="9" max="9" width="9.140625" style="95"/>
    <col min="10" max="10" width="21.5703125" style="145" bestFit="1" customWidth="1"/>
    <col min="11" max="12" width="9.140625" style="145"/>
    <col min="13" max="13" width="33.140625" style="145" bestFit="1" customWidth="1"/>
    <col min="14" max="14" width="33.140625" style="493" customWidth="1"/>
    <col min="15" max="15" width="10" style="145" bestFit="1" customWidth="1"/>
    <col min="16" max="16" width="11" style="145" bestFit="1" customWidth="1"/>
    <col min="17" max="16384" width="9.140625" style="145"/>
  </cols>
  <sheetData>
    <row r="1" spans="2:12" s="493" customFormat="1" x14ac:dyDescent="0.25"/>
    <row r="2" spans="2:12" s="493" customFormat="1" x14ac:dyDescent="0.25">
      <c r="B2" s="1339" t="s">
        <v>802</v>
      </c>
      <c r="C2" s="1439" t="s">
        <v>803</v>
      </c>
      <c r="D2" s="1572"/>
      <c r="E2" s="1440"/>
      <c r="F2" s="622" t="s">
        <v>1813</v>
      </c>
      <c r="G2" s="1339" t="s">
        <v>1814</v>
      </c>
      <c r="H2" s="1339" t="s">
        <v>1</v>
      </c>
    </row>
    <row r="3" spans="2:12" s="493" customFormat="1" x14ac:dyDescent="0.25">
      <c r="B3" s="1682"/>
      <c r="C3" s="778" t="s">
        <v>816</v>
      </c>
      <c r="D3" s="779" t="s">
        <v>1815</v>
      </c>
      <c r="E3" s="780"/>
      <c r="F3" s="781" t="s">
        <v>1816</v>
      </c>
      <c r="G3" s="782"/>
      <c r="H3" s="1690" t="s">
        <v>6</v>
      </c>
    </row>
    <row r="4" spans="2:12" s="493" customFormat="1" x14ac:dyDescent="0.25">
      <c r="B4" s="1680"/>
      <c r="C4" s="783" t="s">
        <v>560</v>
      </c>
      <c r="D4" s="784" t="s">
        <v>1817</v>
      </c>
      <c r="E4" s="785"/>
      <c r="F4" s="786" t="s">
        <v>1818</v>
      </c>
      <c r="G4" s="787" t="s">
        <v>805</v>
      </c>
      <c r="H4" s="1688"/>
      <c r="J4" s="193"/>
    </row>
    <row r="5" spans="2:12" s="493" customFormat="1" ht="15.75" thickBot="1" x14ac:dyDescent="0.3">
      <c r="B5" s="1681"/>
      <c r="C5" s="788"/>
      <c r="D5" s="789"/>
      <c r="E5" s="790"/>
      <c r="F5" s="791" t="s">
        <v>1819</v>
      </c>
      <c r="G5" s="792"/>
      <c r="H5" s="1689"/>
    </row>
    <row r="6" spans="2:12" s="493" customFormat="1" ht="15" customHeight="1" thickTop="1" x14ac:dyDescent="0.25">
      <c r="B6" s="1679"/>
      <c r="C6" s="793" t="s">
        <v>816</v>
      </c>
      <c r="D6" s="794" t="s">
        <v>1820</v>
      </c>
      <c r="E6" s="795"/>
      <c r="F6" s="796" t="s">
        <v>1816</v>
      </c>
      <c r="G6" s="797" t="s">
        <v>805</v>
      </c>
      <c r="H6" s="1687" t="s">
        <v>6</v>
      </c>
    </row>
    <row r="7" spans="2:12" s="493" customFormat="1" ht="15" customHeight="1" x14ac:dyDescent="0.25">
      <c r="B7" s="1680"/>
      <c r="C7" s="783" t="s">
        <v>818</v>
      </c>
      <c r="D7" s="784" t="s">
        <v>839</v>
      </c>
      <c r="E7" s="785"/>
      <c r="F7" s="786" t="s">
        <v>1819</v>
      </c>
      <c r="G7" s="798"/>
      <c r="H7" s="1688"/>
      <c r="J7" s="284"/>
    </row>
    <row r="8" spans="2:12" s="493" customFormat="1" ht="26.25" thickBot="1" x14ac:dyDescent="0.3">
      <c r="B8" s="1681"/>
      <c r="C8" s="788" t="s">
        <v>560</v>
      </c>
      <c r="D8" s="789" t="s">
        <v>1821</v>
      </c>
      <c r="E8" s="790"/>
      <c r="F8" s="791"/>
      <c r="G8" s="799"/>
      <c r="H8" s="1689"/>
      <c r="J8" s="704"/>
      <c r="K8" s="706"/>
      <c r="L8" s="705"/>
    </row>
    <row r="9" spans="2:12" s="493" customFormat="1" ht="15" customHeight="1" thickTop="1" x14ac:dyDescent="0.25">
      <c r="B9" s="1679"/>
      <c r="C9" s="793" t="s">
        <v>816</v>
      </c>
      <c r="D9" s="794" t="s">
        <v>1820</v>
      </c>
      <c r="E9" s="795"/>
      <c r="F9" s="796" t="s">
        <v>1816</v>
      </c>
      <c r="G9" s="797" t="s">
        <v>805</v>
      </c>
      <c r="H9" s="1687" t="s">
        <v>6</v>
      </c>
      <c r="J9" s="704"/>
      <c r="K9" s="707"/>
      <c r="L9" s="705"/>
    </row>
    <row r="10" spans="2:12" s="493" customFormat="1" x14ac:dyDescent="0.25">
      <c r="B10" s="1680"/>
      <c r="C10" s="783" t="s">
        <v>818</v>
      </c>
      <c r="D10" s="784" t="s">
        <v>839</v>
      </c>
      <c r="E10" s="785"/>
      <c r="F10" s="786" t="s">
        <v>1818</v>
      </c>
      <c r="G10" s="800"/>
      <c r="H10" s="1688"/>
      <c r="J10" s="704"/>
      <c r="K10" s="706"/>
      <c r="L10" s="706"/>
    </row>
    <row r="11" spans="2:12" s="493" customFormat="1" ht="15.75" thickBot="1" x14ac:dyDescent="0.3">
      <c r="B11" s="1681"/>
      <c r="C11" s="788" t="s">
        <v>560</v>
      </c>
      <c r="D11" s="789" t="s">
        <v>1055</v>
      </c>
      <c r="E11" s="790"/>
      <c r="F11" s="791"/>
      <c r="G11" s="801"/>
      <c r="H11" s="1689"/>
    </row>
    <row r="12" spans="2:12" s="493" customFormat="1" ht="15.75" thickTop="1" x14ac:dyDescent="0.25">
      <c r="B12" s="1679"/>
      <c r="C12" s="793" t="s">
        <v>816</v>
      </c>
      <c r="D12" s="794" t="s">
        <v>1820</v>
      </c>
      <c r="E12" s="795"/>
      <c r="F12" s="796" t="s">
        <v>1816</v>
      </c>
      <c r="G12" s="802"/>
      <c r="H12" s="1687" t="s">
        <v>6</v>
      </c>
    </row>
    <row r="13" spans="2:12" s="493" customFormat="1" x14ac:dyDescent="0.25">
      <c r="B13" s="1680"/>
      <c r="C13" s="783" t="s">
        <v>818</v>
      </c>
      <c r="D13" s="784" t="s">
        <v>841</v>
      </c>
      <c r="E13" s="785"/>
      <c r="F13" s="786" t="s">
        <v>1818</v>
      </c>
      <c r="G13" s="787" t="s">
        <v>805</v>
      </c>
      <c r="H13" s="1688"/>
    </row>
    <row r="14" spans="2:12" s="493" customFormat="1" x14ac:dyDescent="0.25">
      <c r="B14" s="1680"/>
      <c r="C14" s="1685" t="s">
        <v>560</v>
      </c>
      <c r="D14" s="1683" t="s">
        <v>1821</v>
      </c>
      <c r="E14" s="785"/>
      <c r="F14" s="786" t="s">
        <v>1819</v>
      </c>
      <c r="G14" s="787"/>
      <c r="H14" s="1688"/>
      <c r="J14" s="193"/>
    </row>
    <row r="15" spans="2:12" s="493" customFormat="1" ht="15.75" thickBot="1" x14ac:dyDescent="0.3">
      <c r="B15" s="1681"/>
      <c r="C15" s="1686"/>
      <c r="D15" s="1684"/>
      <c r="E15" s="790"/>
      <c r="F15" s="791"/>
      <c r="G15" s="799"/>
      <c r="H15" s="1340"/>
      <c r="J15" s="193"/>
    </row>
    <row r="16" spans="2:12" s="493" customFormat="1" ht="15" customHeight="1" thickTop="1" x14ac:dyDescent="0.25">
      <c r="B16" s="1679"/>
      <c r="C16" s="793" t="s">
        <v>816</v>
      </c>
      <c r="D16" s="794" t="s">
        <v>1820</v>
      </c>
      <c r="E16" s="795"/>
      <c r="F16" s="796" t="s">
        <v>1816</v>
      </c>
      <c r="G16" s="802"/>
      <c r="H16" s="1687" t="s">
        <v>6</v>
      </c>
    </row>
    <row r="17" spans="2:16" s="493" customFormat="1" x14ac:dyDescent="0.25">
      <c r="B17" s="1680"/>
      <c r="C17" s="783" t="s">
        <v>818</v>
      </c>
      <c r="D17" s="784" t="s">
        <v>841</v>
      </c>
      <c r="E17" s="785"/>
      <c r="F17" s="786" t="s">
        <v>1818</v>
      </c>
      <c r="G17" s="803" t="s">
        <v>805</v>
      </c>
      <c r="H17" s="1688"/>
      <c r="J17" s="284"/>
    </row>
    <row r="18" spans="2:16" s="493" customFormat="1" ht="15.75" thickBot="1" x14ac:dyDescent="0.3">
      <c r="B18" s="1681"/>
      <c r="C18" s="788" t="s">
        <v>560</v>
      </c>
      <c r="D18" s="789" t="s">
        <v>1055</v>
      </c>
      <c r="E18" s="790"/>
      <c r="F18" s="791"/>
      <c r="G18" s="799"/>
      <c r="H18" s="1689"/>
    </row>
    <row r="19" spans="2:16" s="493" customFormat="1" ht="15" customHeight="1" thickTop="1" x14ac:dyDescent="0.25">
      <c r="B19" s="1679"/>
      <c r="C19" s="793" t="s">
        <v>816</v>
      </c>
      <c r="D19" s="794" t="s">
        <v>1822</v>
      </c>
      <c r="E19" s="795"/>
      <c r="F19" s="796" t="s">
        <v>1816</v>
      </c>
      <c r="G19" s="804" t="s">
        <v>1823</v>
      </c>
      <c r="H19" s="1687" t="s">
        <v>6</v>
      </c>
    </row>
    <row r="20" spans="2:16" s="493" customFormat="1" ht="15" customHeight="1" x14ac:dyDescent="0.25">
      <c r="B20" s="1680"/>
      <c r="C20" s="783" t="s">
        <v>514</v>
      </c>
      <c r="D20" s="784" t="s">
        <v>879</v>
      </c>
      <c r="E20" s="785"/>
      <c r="F20" s="786"/>
      <c r="G20" s="803"/>
      <c r="H20" s="1688"/>
    </row>
    <row r="21" spans="2:16" s="493" customFormat="1" ht="26.25" thickBot="1" x14ac:dyDescent="0.3">
      <c r="B21" s="1681"/>
      <c r="C21" s="788" t="s">
        <v>560</v>
      </c>
      <c r="D21" s="789" t="s">
        <v>1821</v>
      </c>
      <c r="E21" s="790"/>
      <c r="F21" s="791"/>
      <c r="G21" s="805"/>
      <c r="H21" s="1689"/>
      <c r="J21" s="284"/>
    </row>
    <row r="22" spans="2:16" ht="16.5" thickTop="1" thickBot="1" x14ac:dyDescent="0.3">
      <c r="B22" s="806"/>
      <c r="C22" s="807" t="s">
        <v>816</v>
      </c>
      <c r="D22" s="808" t="s">
        <v>1824</v>
      </c>
      <c r="E22" s="809"/>
      <c r="F22" s="810" t="s">
        <v>1816</v>
      </c>
      <c r="G22" s="811" t="s">
        <v>1823</v>
      </c>
      <c r="H22" s="812" t="s">
        <v>6</v>
      </c>
      <c r="I22"/>
      <c r="J22" s="493"/>
      <c r="K22" s="493"/>
      <c r="L22" s="493"/>
      <c r="M22" s="493"/>
      <c r="O22" s="493"/>
      <c r="P22" s="493"/>
    </row>
    <row r="23" spans="2:16" s="493" customFormat="1" ht="15.75" thickTop="1" x14ac:dyDescent="0.25">
      <c r="B23" s="760"/>
      <c r="C23" s="704"/>
      <c r="D23" s="1281"/>
      <c r="E23" s="1290"/>
      <c r="F23" s="777"/>
      <c r="G23" s="291"/>
      <c r="H23" s="760"/>
      <c r="I23" s="95"/>
    </row>
    <row r="24" spans="2:16" s="493" customFormat="1" x14ac:dyDescent="0.25">
      <c r="B24" s="760"/>
      <c r="C24" s="704"/>
      <c r="D24" s="1281"/>
      <c r="E24" s="1290"/>
      <c r="F24" s="777"/>
      <c r="G24" s="291"/>
      <c r="H24" s="760"/>
      <c r="I24"/>
    </row>
    <row r="25" spans="2:16" s="493" customFormat="1" ht="357" x14ac:dyDescent="0.25">
      <c r="B25" s="771"/>
      <c r="C25" s="772" t="s">
        <v>560</v>
      </c>
      <c r="D25" s="773" t="s">
        <v>1825</v>
      </c>
      <c r="E25" s="774"/>
      <c r="F25" s="771" t="s">
        <v>1818</v>
      </c>
      <c r="G25" s="775" t="s">
        <v>1823</v>
      </c>
      <c r="H25" s="776" t="s">
        <v>6</v>
      </c>
    </row>
    <row r="26" spans="2:16" s="493" customFormat="1" x14ac:dyDescent="0.25"/>
    <row r="27" spans="2:16" s="493" customFormat="1" x14ac:dyDescent="0.25"/>
    <row r="28" spans="2:16" s="493" customFormat="1" x14ac:dyDescent="0.25"/>
    <row r="29" spans="2:16" s="493" customFormat="1" x14ac:dyDescent="0.25"/>
    <row r="30" spans="2:16" s="493" customFormat="1" x14ac:dyDescent="0.25"/>
    <row r="31" spans="2:16" s="493" customFormat="1" x14ac:dyDescent="0.25"/>
    <row r="32" spans="2:16" s="493" customFormat="1" x14ac:dyDescent="0.25"/>
    <row r="33" spans="2:11" s="493" customFormat="1" x14ac:dyDescent="0.25"/>
    <row r="34" spans="2:11" x14ac:dyDescent="0.25">
      <c r="B34" s="493"/>
      <c r="C34" s="493"/>
      <c r="D34" s="493"/>
      <c r="E34" s="493"/>
      <c r="F34" s="493"/>
      <c r="G34" s="493"/>
      <c r="J34" s="493"/>
      <c r="K34" s="493"/>
    </row>
    <row r="35" spans="2:11" x14ac:dyDescent="0.25">
      <c r="B35" s="493"/>
      <c r="C35" s="493"/>
      <c r="D35" s="493"/>
      <c r="E35" s="493"/>
      <c r="F35" s="493"/>
      <c r="G35" s="493"/>
      <c r="J35" s="493"/>
      <c r="K35" s="493"/>
    </row>
    <row r="36" spans="2:11" x14ac:dyDescent="0.25">
      <c r="B36" s="493"/>
      <c r="C36" s="493"/>
      <c r="D36" s="493"/>
      <c r="E36" s="493"/>
      <c r="F36" s="493"/>
      <c r="G36" s="493"/>
      <c r="J36" s="493"/>
      <c r="K36" s="493"/>
    </row>
    <row r="37" spans="2:11" x14ac:dyDescent="0.25">
      <c r="B37" s="493"/>
      <c r="C37" s="493"/>
      <c r="D37" s="493"/>
      <c r="E37" s="493"/>
      <c r="F37" s="493"/>
      <c r="G37" s="493"/>
      <c r="J37" s="493"/>
      <c r="K37" s="493"/>
    </row>
    <row r="38" spans="2:11" x14ac:dyDescent="0.25">
      <c r="B38" s="493"/>
      <c r="C38" s="493"/>
      <c r="D38" s="493"/>
      <c r="E38" s="493"/>
      <c r="F38" s="493"/>
      <c r="G38" s="493"/>
      <c r="J38" s="493"/>
      <c r="K38" s="493"/>
    </row>
    <row r="39" spans="2:11" x14ac:dyDescent="0.25">
      <c r="B39" s="493"/>
      <c r="C39" s="493"/>
      <c r="D39" s="493"/>
      <c r="E39" s="493"/>
      <c r="F39" s="493"/>
      <c r="G39" s="493"/>
      <c r="J39" s="493"/>
      <c r="K39" s="493"/>
    </row>
    <row r="40" spans="2:11" x14ac:dyDescent="0.25">
      <c r="B40" s="493"/>
      <c r="C40" s="493"/>
      <c r="D40" s="493"/>
      <c r="E40" s="493"/>
      <c r="F40" s="493"/>
      <c r="G40" s="493"/>
      <c r="J40" s="493"/>
      <c r="K40" s="493"/>
    </row>
    <row r="41" spans="2:11" x14ac:dyDescent="0.25">
      <c r="B41" s="493"/>
      <c r="C41" s="493"/>
      <c r="D41" s="493"/>
      <c r="E41" s="493"/>
      <c r="F41" s="493"/>
      <c r="G41" s="493"/>
      <c r="J41" s="493"/>
      <c r="K41" s="493"/>
    </row>
    <row r="42" spans="2:11" ht="14.45" customHeight="1" x14ac:dyDescent="0.25">
      <c r="B42" s="493"/>
      <c r="C42" s="493"/>
      <c r="D42" s="493"/>
      <c r="E42" s="493"/>
      <c r="F42" s="493"/>
      <c r="G42" s="493"/>
      <c r="J42" s="493"/>
      <c r="K42" s="493"/>
    </row>
    <row r="43" spans="2:11" x14ac:dyDescent="0.25">
      <c r="B43" s="493"/>
      <c r="C43" s="493"/>
      <c r="D43" s="493"/>
      <c r="E43" s="493"/>
      <c r="F43" s="493"/>
      <c r="G43" s="493"/>
      <c r="J43" s="493"/>
      <c r="K43" s="493"/>
    </row>
    <row r="44" spans="2:11" x14ac:dyDescent="0.25">
      <c r="B44" s="493"/>
      <c r="C44" s="493"/>
      <c r="D44" s="493"/>
      <c r="E44" s="493"/>
      <c r="F44" s="493"/>
      <c r="G44" s="493"/>
      <c r="J44" s="493"/>
      <c r="K44" s="493"/>
    </row>
    <row r="45" spans="2:11" x14ac:dyDescent="0.25">
      <c r="B45" s="493"/>
      <c r="C45" s="493"/>
      <c r="D45" s="493"/>
      <c r="E45" s="493"/>
      <c r="F45" s="493"/>
      <c r="G45" s="493"/>
      <c r="J45" s="493"/>
      <c r="K45" s="493"/>
    </row>
    <row r="46" spans="2:11" ht="14.45" customHeight="1" x14ac:dyDescent="0.25">
      <c r="B46" s="493"/>
      <c r="C46" s="493"/>
      <c r="D46" s="493"/>
      <c r="E46" s="493"/>
      <c r="F46" s="493"/>
      <c r="G46" s="493"/>
      <c r="J46" s="493"/>
      <c r="K46" s="493"/>
    </row>
    <row r="47" spans="2:11" x14ac:dyDescent="0.25">
      <c r="B47" s="493"/>
      <c r="C47" s="493"/>
      <c r="D47" s="493"/>
      <c r="E47" s="493"/>
      <c r="F47" s="493"/>
      <c r="G47" s="493"/>
      <c r="J47" s="493"/>
      <c r="K47" s="493"/>
    </row>
    <row r="48" spans="2:11" x14ac:dyDescent="0.25">
      <c r="B48" s="493"/>
      <c r="C48" s="493"/>
      <c r="D48" s="493"/>
      <c r="E48" s="493"/>
      <c r="F48" s="493"/>
      <c r="G48" s="493"/>
      <c r="J48" s="493"/>
      <c r="K48" s="493"/>
    </row>
    <row r="49" spans="2:11" x14ac:dyDescent="0.25">
      <c r="B49" s="493"/>
      <c r="C49" s="493"/>
      <c r="D49" s="493"/>
      <c r="E49" s="493"/>
      <c r="F49" s="493"/>
      <c r="G49" s="493"/>
      <c r="J49" s="493"/>
      <c r="K49" s="493"/>
    </row>
    <row r="50" spans="2:11" s="493" customFormat="1" x14ac:dyDescent="0.25"/>
    <row r="51" spans="2:11" x14ac:dyDescent="0.25">
      <c r="B51" s="493"/>
      <c r="C51" s="493"/>
      <c r="D51" s="493"/>
      <c r="E51" s="493"/>
      <c r="F51" s="493"/>
      <c r="G51" s="493"/>
      <c r="J51" s="493"/>
      <c r="K51" s="493"/>
    </row>
    <row r="52" spans="2:11" x14ac:dyDescent="0.25">
      <c r="B52" s="493"/>
      <c r="C52" s="493"/>
      <c r="D52" s="493"/>
      <c r="E52" s="493"/>
      <c r="F52" s="493"/>
      <c r="G52" s="493"/>
      <c r="J52" s="493"/>
      <c r="K52" s="493"/>
    </row>
    <row r="53" spans="2:11" x14ac:dyDescent="0.25">
      <c r="B53" s="493"/>
      <c r="C53" s="493"/>
      <c r="D53" s="493"/>
      <c r="E53" s="493"/>
      <c r="F53" s="493"/>
      <c r="G53" s="493"/>
      <c r="J53" s="493"/>
      <c r="K53" s="493"/>
    </row>
    <row r="54" spans="2:11" x14ac:dyDescent="0.25">
      <c r="B54" s="493"/>
      <c r="C54" s="493"/>
      <c r="D54" s="493"/>
      <c r="E54" s="493"/>
      <c r="F54" s="493"/>
      <c r="G54" s="493"/>
      <c r="J54" s="493"/>
      <c r="K54" s="493"/>
    </row>
    <row r="55" spans="2:11" x14ac:dyDescent="0.25">
      <c r="B55" s="493"/>
      <c r="C55" s="493"/>
      <c r="D55" s="493"/>
      <c r="E55" s="493"/>
      <c r="F55" s="493"/>
      <c r="G55" s="493"/>
      <c r="J55" s="493"/>
      <c r="K55" s="493"/>
    </row>
    <row r="56" spans="2:11" x14ac:dyDescent="0.25">
      <c r="B56" s="493"/>
      <c r="C56" s="493"/>
      <c r="D56" s="493"/>
      <c r="E56" s="493"/>
      <c r="F56" s="493"/>
      <c r="G56" s="493"/>
      <c r="J56" s="493"/>
      <c r="K56" s="493"/>
    </row>
    <row r="57" spans="2:11" ht="15" customHeight="1" x14ac:dyDescent="0.25">
      <c r="B57" s="493"/>
      <c r="C57" s="493"/>
      <c r="D57" s="493"/>
      <c r="E57" s="493"/>
      <c r="F57" s="493"/>
      <c r="G57" s="493"/>
      <c r="J57" s="493"/>
      <c r="K57" s="493"/>
    </row>
    <row r="58" spans="2:11" x14ac:dyDescent="0.25">
      <c r="B58" s="493"/>
      <c r="C58" s="493"/>
      <c r="D58" s="493"/>
      <c r="E58" s="493"/>
      <c r="F58" s="493"/>
      <c r="G58" s="493"/>
      <c r="J58" s="493"/>
      <c r="K58" s="493"/>
    </row>
    <row r="59" spans="2:11" x14ac:dyDescent="0.25">
      <c r="B59" s="493"/>
      <c r="C59" s="493"/>
      <c r="D59" s="493"/>
      <c r="E59" s="493"/>
      <c r="F59" s="493"/>
      <c r="G59" s="493"/>
      <c r="J59" s="493"/>
      <c r="K59" s="493"/>
    </row>
    <row r="60" spans="2:11" x14ac:dyDescent="0.25">
      <c r="B60" s="493"/>
      <c r="C60" s="493"/>
      <c r="D60" s="493"/>
      <c r="E60" s="493"/>
      <c r="F60" s="493"/>
      <c r="G60" s="493"/>
      <c r="J60" s="493"/>
      <c r="K60" s="493"/>
    </row>
    <row r="61" spans="2:11" x14ac:dyDescent="0.25">
      <c r="B61" s="493"/>
      <c r="C61" s="493"/>
      <c r="D61" s="493"/>
      <c r="E61" s="493"/>
      <c r="F61" s="493"/>
      <c r="G61" s="493"/>
      <c r="J61" s="493"/>
      <c r="K61" s="493"/>
    </row>
    <row r="62" spans="2:11" x14ac:dyDescent="0.25">
      <c r="B62" s="493"/>
      <c r="C62" s="493"/>
      <c r="D62" s="493"/>
      <c r="E62" s="493"/>
      <c r="F62" s="493"/>
      <c r="G62" s="493"/>
      <c r="J62" s="493"/>
      <c r="K62" s="493"/>
    </row>
    <row r="63" spans="2:11" x14ac:dyDescent="0.25">
      <c r="B63" s="493"/>
      <c r="C63" s="493"/>
      <c r="D63" s="493"/>
      <c r="E63" s="493"/>
      <c r="F63" s="493"/>
      <c r="G63" s="493"/>
      <c r="J63" s="493"/>
      <c r="K63" s="493"/>
    </row>
    <row r="64" spans="2:11" x14ac:dyDescent="0.25">
      <c r="B64" s="493"/>
      <c r="C64" s="493"/>
      <c r="D64" s="493"/>
      <c r="E64" s="493"/>
      <c r="F64" s="493"/>
      <c r="G64" s="493"/>
      <c r="J64" s="493"/>
      <c r="K64" s="493"/>
    </row>
    <row r="65" spans="2:7" x14ac:dyDescent="0.25">
      <c r="B65" s="493"/>
      <c r="C65" s="493"/>
      <c r="D65" s="493"/>
      <c r="E65" s="493"/>
      <c r="F65" s="493"/>
      <c r="G65" s="493"/>
    </row>
    <row r="66" spans="2:7" x14ac:dyDescent="0.25">
      <c r="B66" s="493"/>
      <c r="C66" s="493"/>
      <c r="D66" s="493"/>
      <c r="E66" s="493"/>
      <c r="F66" s="493"/>
      <c r="G66" s="493"/>
    </row>
    <row r="67" spans="2:7" x14ac:dyDescent="0.25">
      <c r="B67" s="493"/>
      <c r="C67" s="493"/>
      <c r="D67" s="493"/>
      <c r="E67" s="493"/>
      <c r="F67" s="493"/>
      <c r="G67" s="493"/>
    </row>
    <row r="68" spans="2:7" x14ac:dyDescent="0.25">
      <c r="B68" s="493"/>
      <c r="C68" s="493"/>
      <c r="D68" s="493"/>
      <c r="E68" s="493"/>
      <c r="F68" s="493"/>
      <c r="G68" s="493"/>
    </row>
    <row r="69" spans="2:7" x14ac:dyDescent="0.25">
      <c r="B69" s="493"/>
      <c r="C69" s="493"/>
      <c r="D69" s="493"/>
      <c r="E69" s="493"/>
      <c r="F69" s="493"/>
      <c r="G69" s="493"/>
    </row>
    <row r="70" spans="2:7" x14ac:dyDescent="0.25">
      <c r="B70" s="493"/>
      <c r="C70" s="493"/>
      <c r="D70" s="493"/>
      <c r="E70" s="493"/>
      <c r="F70" s="493"/>
      <c r="G70" s="493"/>
    </row>
    <row r="71" spans="2:7" x14ac:dyDescent="0.25">
      <c r="B71" s="493"/>
      <c r="C71" s="493"/>
      <c r="D71" s="493"/>
      <c r="E71" s="493"/>
      <c r="F71" s="493"/>
      <c r="G71" s="493"/>
    </row>
    <row r="72" spans="2:7" x14ac:dyDescent="0.25">
      <c r="B72" s="493"/>
      <c r="C72" s="493"/>
      <c r="D72" s="493"/>
      <c r="E72" s="493"/>
      <c r="F72" s="493"/>
      <c r="G72" s="493"/>
    </row>
    <row r="73" spans="2:7" x14ac:dyDescent="0.25">
      <c r="B73" s="493"/>
      <c r="C73" s="493"/>
      <c r="D73" s="493"/>
      <c r="E73" s="493"/>
      <c r="F73" s="493"/>
      <c r="G73" s="493"/>
    </row>
    <row r="74" spans="2:7" x14ac:dyDescent="0.25">
      <c r="B74" s="493"/>
      <c r="C74" s="493"/>
      <c r="D74" s="493"/>
      <c r="E74" s="493"/>
      <c r="F74" s="493"/>
      <c r="G74" s="493"/>
    </row>
    <row r="75" spans="2:7" x14ac:dyDescent="0.25">
      <c r="B75" s="493"/>
      <c r="C75" s="493"/>
      <c r="D75" s="493"/>
      <c r="E75" s="493"/>
      <c r="F75" s="493"/>
      <c r="G75" s="493"/>
    </row>
    <row r="76" spans="2:7" x14ac:dyDescent="0.25">
      <c r="B76" s="493"/>
      <c r="C76" s="493"/>
      <c r="D76" s="493"/>
      <c r="E76" s="493"/>
      <c r="F76" s="493"/>
      <c r="G76" s="493"/>
    </row>
    <row r="77" spans="2:7" x14ac:dyDescent="0.25">
      <c r="B77" s="493"/>
      <c r="C77" s="493"/>
      <c r="D77" s="493"/>
      <c r="E77" s="493"/>
      <c r="F77" s="493"/>
      <c r="G77" s="493"/>
    </row>
    <row r="78" spans="2:7" x14ac:dyDescent="0.25">
      <c r="B78" s="493"/>
      <c r="C78" s="493"/>
      <c r="D78" s="493"/>
      <c r="E78" s="493"/>
      <c r="F78" s="493"/>
      <c r="G78" s="493"/>
    </row>
    <row r="79" spans="2:7" x14ac:dyDescent="0.25">
      <c r="B79" s="493"/>
      <c r="C79" s="493"/>
      <c r="D79" s="493"/>
      <c r="E79" s="493"/>
      <c r="F79" s="493"/>
      <c r="G79" s="493"/>
    </row>
    <row r="80" spans="2:7" x14ac:dyDescent="0.25">
      <c r="B80" s="493"/>
      <c r="C80" s="493"/>
      <c r="D80" s="493"/>
      <c r="E80" s="493"/>
      <c r="F80" s="493"/>
      <c r="G80" s="493"/>
    </row>
    <row r="81" spans="2:7" x14ac:dyDescent="0.25">
      <c r="B81" s="493"/>
      <c r="C81" s="493"/>
      <c r="D81" s="493"/>
      <c r="E81" s="493"/>
      <c r="F81" s="493"/>
      <c r="G81" s="493"/>
    </row>
    <row r="82" spans="2:7" x14ac:dyDescent="0.25">
      <c r="B82" s="493"/>
      <c r="C82" s="493"/>
      <c r="D82" s="493"/>
      <c r="E82" s="493"/>
      <c r="F82" s="493"/>
      <c r="G82" s="493"/>
    </row>
    <row r="83" spans="2:7" x14ac:dyDescent="0.25">
      <c r="B83" s="493"/>
      <c r="C83" s="493"/>
      <c r="D83" s="493"/>
      <c r="E83" s="493"/>
      <c r="F83" s="493"/>
      <c r="G83" s="493"/>
    </row>
    <row r="84" spans="2:7" x14ac:dyDescent="0.25">
      <c r="B84" s="493"/>
      <c r="C84" s="493"/>
      <c r="D84" s="493"/>
      <c r="E84" s="493"/>
      <c r="F84" s="493"/>
      <c r="G84" s="493"/>
    </row>
    <row r="85" spans="2:7" x14ac:dyDescent="0.25">
      <c r="B85" s="493"/>
      <c r="C85" s="493"/>
      <c r="D85" s="493"/>
      <c r="E85" s="493"/>
      <c r="F85" s="493"/>
      <c r="G85" s="493"/>
    </row>
    <row r="86" spans="2:7" x14ac:dyDescent="0.25">
      <c r="B86" s="493"/>
      <c r="C86" s="493"/>
      <c r="D86" s="493"/>
      <c r="E86" s="493"/>
      <c r="F86" s="493"/>
      <c r="G86" s="493"/>
    </row>
    <row r="87" spans="2:7" x14ac:dyDescent="0.25">
      <c r="B87" s="493"/>
      <c r="C87" s="493"/>
      <c r="D87" s="493"/>
      <c r="E87" s="493"/>
      <c r="F87" s="493"/>
      <c r="G87" s="493"/>
    </row>
    <row r="88" spans="2:7" x14ac:dyDescent="0.25">
      <c r="B88" s="493"/>
      <c r="C88" s="493"/>
      <c r="D88" s="493"/>
      <c r="E88" s="493"/>
      <c r="F88" s="493"/>
      <c r="G88" s="493"/>
    </row>
    <row r="89" spans="2:7" x14ac:dyDescent="0.25">
      <c r="B89" s="493"/>
      <c r="C89" s="493"/>
      <c r="D89" s="493"/>
      <c r="E89" s="493"/>
      <c r="F89" s="493"/>
      <c r="G89" s="493"/>
    </row>
    <row r="90" spans="2:7" x14ac:dyDescent="0.25">
      <c r="B90" s="493"/>
      <c r="C90" s="493"/>
      <c r="D90" s="493"/>
      <c r="E90" s="493"/>
      <c r="F90" s="493"/>
      <c r="G90" s="493"/>
    </row>
    <row r="91" spans="2:7" x14ac:dyDescent="0.25">
      <c r="B91" s="493"/>
      <c r="C91" s="493"/>
      <c r="D91" s="493"/>
      <c r="E91" s="493"/>
      <c r="F91" s="493"/>
      <c r="G91" s="493"/>
    </row>
    <row r="92" spans="2:7" x14ac:dyDescent="0.25">
      <c r="B92" s="493"/>
      <c r="C92" s="493"/>
      <c r="D92" s="493"/>
      <c r="E92" s="493"/>
      <c r="F92" s="493"/>
      <c r="G92" s="493"/>
    </row>
  </sheetData>
  <mergeCells count="15">
    <mergeCell ref="H19:H21"/>
    <mergeCell ref="B12:B15"/>
    <mergeCell ref="H3:H5"/>
    <mergeCell ref="H6:H8"/>
    <mergeCell ref="H9:H11"/>
    <mergeCell ref="H12:H14"/>
    <mergeCell ref="H16:H18"/>
    <mergeCell ref="C2:E2"/>
    <mergeCell ref="B6:B8"/>
    <mergeCell ref="B19:B21"/>
    <mergeCell ref="B9:B11"/>
    <mergeCell ref="B3:B5"/>
    <mergeCell ref="D14:D15"/>
    <mergeCell ref="C14:C15"/>
    <mergeCell ref="B16:B18"/>
  </mergeCells>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B2:AL17"/>
  <sheetViews>
    <sheetView zoomScaleNormal="100" workbookViewId="0">
      <selection activeCell="E41" sqref="E41"/>
    </sheetView>
  </sheetViews>
  <sheetFormatPr defaultColWidth="9.140625" defaultRowHeight="15" x14ac:dyDescent="0.25"/>
  <cols>
    <col min="1" max="1" width="2.42578125" style="493" customWidth="1"/>
    <col min="2" max="2" width="46.42578125" style="493" bestFit="1" customWidth="1"/>
    <col min="3" max="3" width="5.42578125" style="493" bestFit="1" customWidth="1"/>
    <col min="4" max="4" width="5.140625" style="493" bestFit="1" customWidth="1"/>
    <col min="5" max="5" width="4.42578125" style="493" bestFit="1" customWidth="1"/>
    <col min="6" max="6" width="4.140625" style="493" bestFit="1" customWidth="1"/>
    <col min="7" max="7" width="5" style="493" bestFit="1" customWidth="1"/>
    <col min="8" max="8" width="4.42578125" style="493" bestFit="1" customWidth="1"/>
    <col min="9" max="9" width="5" style="493" bestFit="1" customWidth="1"/>
    <col min="10" max="10" width="5.140625" style="493" bestFit="1" customWidth="1"/>
    <col min="11" max="11" width="5" style="493" bestFit="1" customWidth="1"/>
    <col min="12" max="12" width="5.42578125" style="493" bestFit="1" customWidth="1"/>
    <col min="13" max="13" width="4.42578125" style="493" bestFit="1" customWidth="1"/>
    <col min="14" max="14" width="4.85546875" style="493" bestFit="1" customWidth="1"/>
    <col min="15" max="15" width="5.5703125" style="493" bestFit="1" customWidth="1"/>
    <col min="16" max="16" width="5.42578125" style="493" bestFit="1" customWidth="1"/>
    <col min="17" max="17" width="5.140625" style="493" bestFit="1" customWidth="1"/>
    <col min="18" max="18" width="6" style="493" bestFit="1" customWidth="1"/>
    <col min="19" max="19" width="5.42578125" style="493" bestFit="1" customWidth="1"/>
    <col min="20" max="21" width="5.140625" style="493" bestFit="1" customWidth="1"/>
    <col min="22" max="22" width="4.42578125" style="493" bestFit="1" customWidth="1"/>
    <col min="23" max="23" width="5.140625" style="493" bestFit="1" customWidth="1"/>
    <col min="24" max="24" width="4.42578125" style="493" bestFit="1" customWidth="1"/>
    <col min="25" max="25" width="4" style="493" bestFit="1" customWidth="1"/>
    <col min="26" max="28" width="5" style="493" bestFit="1" customWidth="1"/>
    <col min="29" max="29" width="4.42578125" style="493" bestFit="1" customWidth="1"/>
    <col min="30" max="30" width="4" style="493" bestFit="1" customWidth="1"/>
    <col min="31" max="31" width="4.5703125" style="493" bestFit="1" customWidth="1"/>
    <col min="32" max="32" width="5.5703125" style="493" bestFit="1" customWidth="1"/>
    <col min="33" max="33" width="4.42578125" style="493" bestFit="1" customWidth="1"/>
    <col min="34" max="34" width="6.140625" style="493" bestFit="1" customWidth="1"/>
    <col min="35" max="35" width="6" style="493" bestFit="1" customWidth="1"/>
    <col min="36" max="36" width="5.140625" style="493" bestFit="1" customWidth="1"/>
    <col min="37" max="37" width="6" style="493" bestFit="1" customWidth="1"/>
    <col min="38" max="38" width="7" style="493" bestFit="1" customWidth="1"/>
    <col min="39" max="16384" width="9.140625" style="493"/>
  </cols>
  <sheetData>
    <row r="2" spans="2:38" s="183" customFormat="1" ht="15" customHeight="1" x14ac:dyDescent="0.25">
      <c r="B2" s="1570"/>
      <c r="C2" s="1691" t="s">
        <v>816</v>
      </c>
      <c r="D2" s="1692"/>
      <c r="E2" s="1692"/>
      <c r="F2" s="1692"/>
      <c r="G2" s="1692"/>
      <c r="H2" s="1692"/>
      <c r="I2" s="1692"/>
      <c r="J2" s="1692"/>
      <c r="K2" s="1692"/>
      <c r="L2" s="1692"/>
      <c r="M2" s="1692"/>
      <c r="N2" s="1692"/>
      <c r="O2" s="1692"/>
      <c r="P2" s="1692"/>
      <c r="Q2" s="1692"/>
      <c r="R2" s="1692"/>
      <c r="S2" s="1692"/>
      <c r="T2" s="1692"/>
      <c r="U2" s="1692"/>
      <c r="V2" s="1692"/>
      <c r="W2" s="1692"/>
      <c r="X2" s="1692"/>
      <c r="Y2" s="1692"/>
      <c r="Z2" s="1692"/>
      <c r="AA2" s="1692"/>
      <c r="AB2" s="1692"/>
      <c r="AC2" s="1692"/>
      <c r="AD2" s="1692"/>
      <c r="AE2" s="1692"/>
      <c r="AF2" s="1692"/>
      <c r="AG2" s="1692"/>
      <c r="AH2" s="1692"/>
      <c r="AI2" s="1692"/>
      <c r="AJ2" s="1692"/>
      <c r="AK2" s="1692"/>
      <c r="AL2" s="1692"/>
    </row>
    <row r="3" spans="2:38" s="183" customFormat="1" ht="30" x14ac:dyDescent="0.25">
      <c r="B3" s="1571"/>
      <c r="C3" s="184" t="s">
        <v>1201</v>
      </c>
      <c r="D3" s="184" t="s">
        <v>1826</v>
      </c>
      <c r="E3" s="184" t="s">
        <v>1202</v>
      </c>
      <c r="F3" s="184" t="s">
        <v>1203</v>
      </c>
      <c r="G3" s="184" t="s">
        <v>832</v>
      </c>
      <c r="H3" s="184" t="s">
        <v>838</v>
      </c>
      <c r="I3" s="184" t="s">
        <v>832</v>
      </c>
      <c r="J3" s="184" t="s">
        <v>821</v>
      </c>
      <c r="K3" s="184" t="s">
        <v>817</v>
      </c>
      <c r="L3" s="184" t="s">
        <v>823</v>
      </c>
      <c r="M3" s="184" t="s">
        <v>838</v>
      </c>
      <c r="N3" s="184" t="s">
        <v>1827</v>
      </c>
      <c r="O3" s="184" t="s">
        <v>1828</v>
      </c>
      <c r="P3" s="184" t="s">
        <v>834</v>
      </c>
      <c r="Q3" s="184" t="s">
        <v>833</v>
      </c>
      <c r="R3" s="184" t="s">
        <v>1205</v>
      </c>
      <c r="S3" s="184" t="s">
        <v>831</v>
      </c>
      <c r="T3" s="184" t="s">
        <v>828</v>
      </c>
      <c r="U3" s="184" t="s">
        <v>836</v>
      </c>
      <c r="V3" s="184" t="s">
        <v>1829</v>
      </c>
      <c r="W3" s="184" t="s">
        <v>1206</v>
      </c>
      <c r="X3" s="184" t="s">
        <v>1830</v>
      </c>
      <c r="Y3" s="184" t="s">
        <v>1831</v>
      </c>
      <c r="Z3" s="184" t="s">
        <v>1832</v>
      </c>
      <c r="AA3" s="184" t="s">
        <v>1167</v>
      </c>
      <c r="AB3" s="184" t="s">
        <v>1207</v>
      </c>
      <c r="AC3" s="184" t="s">
        <v>1833</v>
      </c>
      <c r="AD3" s="184" t="s">
        <v>1834</v>
      </c>
      <c r="AE3" s="184" t="s">
        <v>1208</v>
      </c>
      <c r="AF3" s="184" t="s">
        <v>1209</v>
      </c>
      <c r="AG3" s="184" t="s">
        <v>1822</v>
      </c>
      <c r="AH3" s="184" t="s">
        <v>1168</v>
      </c>
      <c r="AI3" s="184" t="s">
        <v>1169</v>
      </c>
      <c r="AJ3" s="184" t="s">
        <v>1170</v>
      </c>
      <c r="AK3" s="184" t="s">
        <v>1835</v>
      </c>
      <c r="AL3" s="184" t="s">
        <v>1836</v>
      </c>
    </row>
    <row r="4" spans="2:38" s="183" customFormat="1" x14ac:dyDescent="0.25">
      <c r="B4" s="1379"/>
      <c r="C4" s="656" t="s">
        <v>1173</v>
      </c>
      <c r="D4" s="656" t="s">
        <v>1173</v>
      </c>
      <c r="E4" s="656" t="s">
        <v>1173</v>
      </c>
      <c r="F4" s="656" t="s">
        <v>1173</v>
      </c>
      <c r="G4" s="656" t="s">
        <v>1173</v>
      </c>
      <c r="H4" s="656" t="s">
        <v>1173</v>
      </c>
      <c r="I4" s="656" t="s">
        <v>1173</v>
      </c>
      <c r="J4" s="656" t="s">
        <v>1173</v>
      </c>
      <c r="K4" s="656" t="s">
        <v>1173</v>
      </c>
      <c r="L4" s="656" t="s">
        <v>1173</v>
      </c>
      <c r="M4" s="656" t="s">
        <v>1173</v>
      </c>
      <c r="N4" s="656" t="s">
        <v>1173</v>
      </c>
      <c r="O4" s="656" t="s">
        <v>1173</v>
      </c>
      <c r="P4" s="656" t="s">
        <v>1173</v>
      </c>
      <c r="Q4" s="656" t="s">
        <v>1173</v>
      </c>
      <c r="R4" s="656" t="s">
        <v>1173</v>
      </c>
      <c r="S4" s="656" t="s">
        <v>1173</v>
      </c>
      <c r="T4" s="656" t="s">
        <v>1173</v>
      </c>
      <c r="U4" s="656" t="s">
        <v>1173</v>
      </c>
      <c r="V4" s="656" t="s">
        <v>1173</v>
      </c>
      <c r="W4" s="656" t="s">
        <v>1173</v>
      </c>
      <c r="X4" s="656" t="s">
        <v>1173</v>
      </c>
      <c r="Y4" s="656" t="s">
        <v>1173</v>
      </c>
      <c r="Z4" s="656" t="s">
        <v>1173</v>
      </c>
      <c r="AA4" s="656" t="s">
        <v>1173</v>
      </c>
      <c r="AB4" s="656" t="s">
        <v>1173</v>
      </c>
      <c r="AC4" s="656" t="s">
        <v>1173</v>
      </c>
      <c r="AD4" s="656" t="s">
        <v>1173</v>
      </c>
      <c r="AE4" s="656" t="s">
        <v>1173</v>
      </c>
      <c r="AF4" s="656" t="s">
        <v>1173</v>
      </c>
      <c r="AG4" s="656" t="s">
        <v>1173</v>
      </c>
      <c r="AH4" s="656" t="s">
        <v>1173</v>
      </c>
      <c r="AI4" s="656" t="s">
        <v>1173</v>
      </c>
      <c r="AJ4" s="656" t="s">
        <v>1173</v>
      </c>
      <c r="AK4" s="656" t="s">
        <v>1173</v>
      </c>
      <c r="AL4" s="656" t="s">
        <v>1173</v>
      </c>
    </row>
    <row r="5" spans="2:38" s="183" customFormat="1" x14ac:dyDescent="0.25">
      <c r="B5" s="1379"/>
      <c r="C5" s="656" t="s">
        <v>1173</v>
      </c>
      <c r="D5" s="656" t="s">
        <v>1173</v>
      </c>
      <c r="E5" s="656" t="s">
        <v>1173</v>
      </c>
      <c r="F5" s="656" t="s">
        <v>1173</v>
      </c>
      <c r="G5" s="656" t="s">
        <v>1173</v>
      </c>
      <c r="H5" s="656" t="s">
        <v>1173</v>
      </c>
      <c r="I5" s="656" t="s">
        <v>1173</v>
      </c>
      <c r="J5" s="656" t="s">
        <v>1173</v>
      </c>
      <c r="K5" s="656" t="s">
        <v>1173</v>
      </c>
      <c r="L5" s="656" t="s">
        <v>1173</v>
      </c>
      <c r="M5" s="656" t="s">
        <v>1173</v>
      </c>
      <c r="N5" s="656" t="s">
        <v>1173</v>
      </c>
      <c r="O5" s="656" t="s">
        <v>1173</v>
      </c>
      <c r="P5" s="656" t="s">
        <v>1173</v>
      </c>
      <c r="Q5" s="656" t="s">
        <v>1173</v>
      </c>
      <c r="R5" s="656" t="s">
        <v>1173</v>
      </c>
      <c r="S5" s="656" t="s">
        <v>1173</v>
      </c>
      <c r="T5" s="656" t="s">
        <v>1173</v>
      </c>
      <c r="U5" s="656" t="s">
        <v>1173</v>
      </c>
      <c r="V5" s="656" t="s">
        <v>1173</v>
      </c>
      <c r="W5" s="656" t="s">
        <v>1173</v>
      </c>
      <c r="X5" s="656" t="s">
        <v>1173</v>
      </c>
      <c r="Y5" s="656" t="s">
        <v>1173</v>
      </c>
      <c r="Z5" s="656" t="s">
        <v>1173</v>
      </c>
      <c r="AA5" s="656" t="s">
        <v>1173</v>
      </c>
      <c r="AB5" s="656" t="s">
        <v>1173</v>
      </c>
      <c r="AC5" s="656" t="s">
        <v>1173</v>
      </c>
      <c r="AD5" s="656" t="s">
        <v>1173</v>
      </c>
      <c r="AE5" s="656" t="s">
        <v>1173</v>
      </c>
      <c r="AF5" s="656" t="s">
        <v>1173</v>
      </c>
      <c r="AG5" s="656" t="s">
        <v>1173</v>
      </c>
      <c r="AH5" s="656" t="s">
        <v>1173</v>
      </c>
      <c r="AI5" s="656" t="s">
        <v>1173</v>
      </c>
      <c r="AJ5" s="656" t="s">
        <v>1173</v>
      </c>
      <c r="AK5" s="656" t="s">
        <v>1173</v>
      </c>
      <c r="AL5" s="656" t="s">
        <v>1173</v>
      </c>
    </row>
    <row r="6" spans="2:38" s="183" customFormat="1" x14ac:dyDescent="0.25">
      <c r="B6" s="1379"/>
      <c r="C6" s="656" t="s">
        <v>1173</v>
      </c>
      <c r="D6" s="656" t="s">
        <v>1173</v>
      </c>
      <c r="E6" s="656" t="s">
        <v>1173</v>
      </c>
      <c r="F6" s="656" t="s">
        <v>1173</v>
      </c>
      <c r="G6" s="656" t="s">
        <v>1173</v>
      </c>
      <c r="H6" s="656" t="s">
        <v>1173</v>
      </c>
      <c r="I6" s="656" t="s">
        <v>1173</v>
      </c>
      <c r="J6" s="656" t="s">
        <v>1173</v>
      </c>
      <c r="K6" s="656" t="s">
        <v>1173</v>
      </c>
      <c r="L6" s="656" t="s">
        <v>1173</v>
      </c>
      <c r="M6" s="656" t="s">
        <v>1173</v>
      </c>
      <c r="N6" s="656" t="s">
        <v>1173</v>
      </c>
      <c r="O6" s="656" t="s">
        <v>1173</v>
      </c>
      <c r="P6" s="656" t="s">
        <v>1173</v>
      </c>
      <c r="Q6" s="656" t="s">
        <v>1173</v>
      </c>
      <c r="R6" s="656" t="s">
        <v>1173</v>
      </c>
      <c r="S6" s="656" t="s">
        <v>1173</v>
      </c>
      <c r="T6" s="656" t="s">
        <v>1173</v>
      </c>
      <c r="U6" s="656" t="s">
        <v>1173</v>
      </c>
      <c r="V6" s="656" t="s">
        <v>1173</v>
      </c>
      <c r="W6" s="656" t="s">
        <v>1173</v>
      </c>
      <c r="X6" s="656" t="s">
        <v>1173</v>
      </c>
      <c r="Y6" s="656" t="s">
        <v>1173</v>
      </c>
      <c r="Z6" s="656" t="s">
        <v>1173</v>
      </c>
      <c r="AA6" s="656" t="s">
        <v>1173</v>
      </c>
      <c r="AB6" s="656" t="s">
        <v>1173</v>
      </c>
      <c r="AC6" s="656" t="s">
        <v>1173</v>
      </c>
      <c r="AD6" s="656" t="s">
        <v>1173</v>
      </c>
      <c r="AE6" s="656" t="s">
        <v>1173</v>
      </c>
      <c r="AF6" s="656" t="s">
        <v>1173</v>
      </c>
      <c r="AG6" s="656" t="s">
        <v>1173</v>
      </c>
      <c r="AH6" s="656" t="s">
        <v>1173</v>
      </c>
      <c r="AI6" s="656" t="s">
        <v>1173</v>
      </c>
      <c r="AJ6" s="656" t="s">
        <v>1173</v>
      </c>
      <c r="AK6" s="656" t="s">
        <v>1173</v>
      </c>
      <c r="AL6" s="656" t="s">
        <v>1173</v>
      </c>
    </row>
    <row r="7" spans="2:38" s="183" customFormat="1" x14ac:dyDescent="0.25">
      <c r="B7" s="1379"/>
      <c r="C7" s="656" t="s">
        <v>1173</v>
      </c>
      <c r="D7" s="656" t="s">
        <v>1173</v>
      </c>
      <c r="E7" s="656" t="s">
        <v>1173</v>
      </c>
      <c r="F7" s="656" t="s">
        <v>1173</v>
      </c>
      <c r="G7" s="656" t="s">
        <v>1173</v>
      </c>
      <c r="H7" s="656" t="s">
        <v>1173</v>
      </c>
      <c r="I7" s="656" t="s">
        <v>1173</v>
      </c>
      <c r="J7" s="656" t="s">
        <v>1173</v>
      </c>
      <c r="K7" s="656" t="s">
        <v>1173</v>
      </c>
      <c r="L7" s="656" t="s">
        <v>1173</v>
      </c>
      <c r="M7" s="656" t="s">
        <v>1173</v>
      </c>
      <c r="N7" s="656" t="s">
        <v>1173</v>
      </c>
      <c r="O7" s="656" t="s">
        <v>1173</v>
      </c>
      <c r="P7" s="656" t="s">
        <v>1173</v>
      </c>
      <c r="Q7" s="656" t="s">
        <v>1173</v>
      </c>
      <c r="R7" s="656" t="s">
        <v>1173</v>
      </c>
      <c r="S7" s="656" t="s">
        <v>1173</v>
      </c>
      <c r="T7" s="656" t="s">
        <v>1173</v>
      </c>
      <c r="U7" s="656" t="s">
        <v>1173</v>
      </c>
      <c r="V7" s="656" t="s">
        <v>1173</v>
      </c>
      <c r="W7" s="656" t="s">
        <v>1173</v>
      </c>
      <c r="X7" s="656" t="s">
        <v>1173</v>
      </c>
      <c r="Y7" s="656" t="s">
        <v>1173</v>
      </c>
      <c r="Z7" s="656" t="s">
        <v>1173</v>
      </c>
      <c r="AA7" s="656" t="s">
        <v>1173</v>
      </c>
      <c r="AB7" s="656" t="s">
        <v>1173</v>
      </c>
      <c r="AC7" s="656" t="s">
        <v>1173</v>
      </c>
      <c r="AD7" s="656" t="s">
        <v>1173</v>
      </c>
      <c r="AE7" s="656" t="s">
        <v>1173</v>
      </c>
      <c r="AF7" s="656" t="s">
        <v>1173</v>
      </c>
      <c r="AG7" s="656" t="s">
        <v>1173</v>
      </c>
      <c r="AH7" s="656" t="s">
        <v>1173</v>
      </c>
      <c r="AI7" s="656" t="s">
        <v>1173</v>
      </c>
      <c r="AJ7" s="656" t="s">
        <v>1173</v>
      </c>
      <c r="AK7" s="656" t="s">
        <v>1173</v>
      </c>
      <c r="AL7" s="656" t="s">
        <v>1173</v>
      </c>
    </row>
    <row r="8" spans="2:38" s="183" customFormat="1" x14ac:dyDescent="0.25">
      <c r="B8" s="1379"/>
      <c r="C8" s="656" t="s">
        <v>1173</v>
      </c>
      <c r="D8" s="656" t="s">
        <v>1173</v>
      </c>
      <c r="E8" s="656" t="s">
        <v>1173</v>
      </c>
      <c r="F8" s="656" t="s">
        <v>1173</v>
      </c>
      <c r="G8" s="656" t="s">
        <v>1173</v>
      </c>
      <c r="H8" s="656" t="s">
        <v>1173</v>
      </c>
      <c r="I8" s="656" t="s">
        <v>1173</v>
      </c>
      <c r="J8" s="656" t="s">
        <v>1173</v>
      </c>
      <c r="K8" s="656" t="s">
        <v>1173</v>
      </c>
      <c r="L8" s="656" t="s">
        <v>1173</v>
      </c>
      <c r="M8" s="656" t="s">
        <v>1173</v>
      </c>
      <c r="N8" s="656" t="s">
        <v>1173</v>
      </c>
      <c r="O8" s="656" t="s">
        <v>1173</v>
      </c>
      <c r="P8" s="656" t="s">
        <v>1173</v>
      </c>
      <c r="Q8" s="656" t="s">
        <v>1173</v>
      </c>
      <c r="R8" s="656" t="s">
        <v>1173</v>
      </c>
      <c r="S8" s="656" t="s">
        <v>1173</v>
      </c>
      <c r="T8" s="656" t="s">
        <v>1173</v>
      </c>
      <c r="U8" s="656" t="s">
        <v>1173</v>
      </c>
      <c r="V8" s="656" t="s">
        <v>1173</v>
      </c>
      <c r="W8" s="656" t="s">
        <v>1173</v>
      </c>
      <c r="X8" s="656" t="s">
        <v>1173</v>
      </c>
      <c r="Y8" s="656" t="s">
        <v>1173</v>
      </c>
      <c r="Z8" s="656" t="s">
        <v>1173</v>
      </c>
      <c r="AA8" s="656" t="s">
        <v>1173</v>
      </c>
      <c r="AB8" s="656" t="s">
        <v>1173</v>
      </c>
      <c r="AC8" s="656" t="s">
        <v>1173</v>
      </c>
      <c r="AD8" s="656" t="s">
        <v>1173</v>
      </c>
      <c r="AE8" s="656" t="s">
        <v>1173</v>
      </c>
      <c r="AF8" s="656" t="s">
        <v>1173</v>
      </c>
      <c r="AG8" s="656" t="s">
        <v>1173</v>
      </c>
      <c r="AH8" s="656" t="s">
        <v>1173</v>
      </c>
      <c r="AI8" s="656" t="s">
        <v>1173</v>
      </c>
      <c r="AJ8" s="656" t="s">
        <v>1173</v>
      </c>
      <c r="AK8" s="656" t="s">
        <v>1173</v>
      </c>
      <c r="AL8" s="656" t="s">
        <v>1173</v>
      </c>
    </row>
    <row r="9" spans="2:38" s="183" customFormat="1" x14ac:dyDescent="0.25">
      <c r="B9" s="1379"/>
      <c r="C9" s="656" t="s">
        <v>1173</v>
      </c>
      <c r="D9" s="656" t="s">
        <v>1173</v>
      </c>
      <c r="E9" s="656" t="s">
        <v>1173</v>
      </c>
      <c r="F9" s="656" t="s">
        <v>1173</v>
      </c>
      <c r="G9" s="656" t="s">
        <v>1173</v>
      </c>
      <c r="H9" s="656" t="s">
        <v>1173</v>
      </c>
      <c r="I9" s="656" t="s">
        <v>1173</v>
      </c>
      <c r="J9" s="656" t="s">
        <v>1173</v>
      </c>
      <c r="K9" s="656" t="s">
        <v>1173</v>
      </c>
      <c r="L9" s="656" t="s">
        <v>1173</v>
      </c>
      <c r="M9" s="656" t="s">
        <v>1173</v>
      </c>
      <c r="N9" s="656" t="s">
        <v>1173</v>
      </c>
      <c r="O9" s="656" t="s">
        <v>1173</v>
      </c>
      <c r="P9" s="656" t="s">
        <v>1173</v>
      </c>
      <c r="Q9" s="656" t="s">
        <v>1173</v>
      </c>
      <c r="R9" s="656" t="s">
        <v>1173</v>
      </c>
      <c r="S9" s="656" t="s">
        <v>1173</v>
      </c>
      <c r="T9" s="656" t="s">
        <v>1173</v>
      </c>
      <c r="U9" s="656" t="s">
        <v>1173</v>
      </c>
      <c r="V9" s="656" t="s">
        <v>1173</v>
      </c>
      <c r="W9" s="656" t="s">
        <v>1173</v>
      </c>
      <c r="X9" s="656" t="s">
        <v>1173</v>
      </c>
      <c r="Y9" s="656" t="s">
        <v>1173</v>
      </c>
      <c r="Z9" s="656" t="s">
        <v>1173</v>
      </c>
      <c r="AA9" s="656" t="s">
        <v>1173</v>
      </c>
      <c r="AB9" s="656" t="s">
        <v>1173</v>
      </c>
      <c r="AC9" s="656" t="s">
        <v>1173</v>
      </c>
      <c r="AD9" s="656" t="s">
        <v>1173</v>
      </c>
      <c r="AE9" s="656" t="s">
        <v>1173</v>
      </c>
      <c r="AF9" s="656" t="s">
        <v>1173</v>
      </c>
      <c r="AG9" s="656" t="s">
        <v>1173</v>
      </c>
      <c r="AH9" s="656" t="s">
        <v>1173</v>
      </c>
      <c r="AI9" s="656" t="s">
        <v>1173</v>
      </c>
      <c r="AJ9" s="656" t="s">
        <v>1173</v>
      </c>
      <c r="AK9" s="656" t="s">
        <v>1173</v>
      </c>
      <c r="AL9" s="656" t="s">
        <v>1173</v>
      </c>
    </row>
    <row r="10" spans="2:38" s="183" customFormat="1" x14ac:dyDescent="0.25">
      <c r="B10" s="1379"/>
      <c r="C10" s="656" t="s">
        <v>1173</v>
      </c>
      <c r="D10" s="656" t="s">
        <v>1173</v>
      </c>
      <c r="E10" s="656" t="s">
        <v>1173</v>
      </c>
      <c r="F10" s="656" t="s">
        <v>1173</v>
      </c>
      <c r="G10" s="656" t="s">
        <v>1173</v>
      </c>
      <c r="H10" s="656" t="s">
        <v>1173</v>
      </c>
      <c r="I10" s="656" t="s">
        <v>1173</v>
      </c>
      <c r="J10" s="656" t="s">
        <v>1173</v>
      </c>
      <c r="K10" s="656" t="s">
        <v>1173</v>
      </c>
      <c r="L10" s="656" t="s">
        <v>1173</v>
      </c>
      <c r="M10" s="656" t="s">
        <v>1173</v>
      </c>
      <c r="N10" s="656" t="s">
        <v>1173</v>
      </c>
      <c r="O10" s="656" t="s">
        <v>1173</v>
      </c>
      <c r="P10" s="656" t="s">
        <v>1173</v>
      </c>
      <c r="Q10" s="656" t="s">
        <v>1173</v>
      </c>
      <c r="R10" s="656" t="s">
        <v>1173</v>
      </c>
      <c r="S10" s="656" t="s">
        <v>1173</v>
      </c>
      <c r="T10" s="656" t="s">
        <v>1173</v>
      </c>
      <c r="U10" s="656" t="s">
        <v>1173</v>
      </c>
      <c r="V10" s="656" t="s">
        <v>1173</v>
      </c>
      <c r="W10" s="656" t="s">
        <v>1173</v>
      </c>
      <c r="X10" s="656" t="s">
        <v>1173</v>
      </c>
      <c r="Y10" s="656" t="s">
        <v>1173</v>
      </c>
      <c r="Z10" s="656" t="s">
        <v>1173</v>
      </c>
      <c r="AA10" s="656" t="s">
        <v>1173</v>
      </c>
      <c r="AB10" s="656" t="s">
        <v>1173</v>
      </c>
      <c r="AC10" s="656" t="s">
        <v>1173</v>
      </c>
      <c r="AD10" s="656" t="s">
        <v>1173</v>
      </c>
      <c r="AE10" s="656" t="s">
        <v>1173</v>
      </c>
      <c r="AF10" s="656" t="s">
        <v>1173</v>
      </c>
      <c r="AG10" s="656" t="s">
        <v>1173</v>
      </c>
      <c r="AH10" s="656" t="s">
        <v>1173</v>
      </c>
      <c r="AI10" s="656" t="s">
        <v>1173</v>
      </c>
      <c r="AJ10" s="656" t="s">
        <v>1173</v>
      </c>
      <c r="AK10" s="656" t="s">
        <v>1173</v>
      </c>
      <c r="AL10" s="656" t="s">
        <v>1173</v>
      </c>
    </row>
    <row r="11" spans="2:38" s="183" customFormat="1" ht="14.45" customHeight="1" x14ac:dyDescent="0.25">
      <c r="B11" s="1379"/>
      <c r="C11" s="656" t="s">
        <v>1173</v>
      </c>
      <c r="D11" s="656" t="s">
        <v>1173</v>
      </c>
      <c r="E11" s="656" t="s">
        <v>1173</v>
      </c>
      <c r="F11" s="656" t="s">
        <v>1173</v>
      </c>
      <c r="G11" s="656" t="s">
        <v>1173</v>
      </c>
      <c r="H11" s="656" t="s">
        <v>1173</v>
      </c>
      <c r="I11" s="656" t="s">
        <v>1173</v>
      </c>
      <c r="J11" s="656" t="s">
        <v>1173</v>
      </c>
      <c r="K11" s="656" t="s">
        <v>1173</v>
      </c>
      <c r="L11" s="656" t="s">
        <v>1173</v>
      </c>
      <c r="M11" s="656" t="s">
        <v>1173</v>
      </c>
      <c r="N11" s="656" t="s">
        <v>1173</v>
      </c>
      <c r="O11" s="656" t="s">
        <v>1173</v>
      </c>
      <c r="P11" s="656" t="s">
        <v>1173</v>
      </c>
      <c r="Q11" s="656" t="s">
        <v>1173</v>
      </c>
      <c r="R11" s="656" t="s">
        <v>1173</v>
      </c>
      <c r="S11" s="656" t="s">
        <v>1173</v>
      </c>
      <c r="T11" s="656" t="s">
        <v>1173</v>
      </c>
      <c r="U11" s="656" t="s">
        <v>1173</v>
      </c>
      <c r="V11" s="656" t="s">
        <v>1173</v>
      </c>
      <c r="W11" s="656" t="s">
        <v>1173</v>
      </c>
      <c r="X11" s="656" t="s">
        <v>1173</v>
      </c>
      <c r="Y11" s="656" t="s">
        <v>1173</v>
      </c>
      <c r="Z11" s="656" t="s">
        <v>1173</v>
      </c>
      <c r="AA11" s="656" t="s">
        <v>1173</v>
      </c>
      <c r="AB11" s="656" t="s">
        <v>1173</v>
      </c>
      <c r="AC11" s="656" t="s">
        <v>1173</v>
      </c>
      <c r="AD11" s="656" t="s">
        <v>1173</v>
      </c>
      <c r="AE11" s="656" t="s">
        <v>1173</v>
      </c>
      <c r="AF11" s="656" t="s">
        <v>1173</v>
      </c>
      <c r="AG11" s="656" t="s">
        <v>1173</v>
      </c>
      <c r="AH11" s="656" t="s">
        <v>1173</v>
      </c>
      <c r="AI11" s="656" t="s">
        <v>1173</v>
      </c>
      <c r="AJ11" s="656" t="s">
        <v>1173</v>
      </c>
      <c r="AK11" s="656" t="s">
        <v>1173</v>
      </c>
      <c r="AL11" s="656" t="s">
        <v>1173</v>
      </c>
    </row>
    <row r="12" spans="2:38" s="183" customFormat="1" ht="14.45" customHeight="1" x14ac:dyDescent="0.25">
      <c r="B12" s="1379"/>
      <c r="C12" s="656" t="s">
        <v>1173</v>
      </c>
      <c r="D12" s="656" t="s">
        <v>1173</v>
      </c>
      <c r="E12" s="656" t="s">
        <v>1173</v>
      </c>
      <c r="F12" s="656" t="s">
        <v>1173</v>
      </c>
      <c r="G12" s="656" t="s">
        <v>1173</v>
      </c>
      <c r="H12" s="656" t="s">
        <v>1173</v>
      </c>
      <c r="I12" s="656" t="s">
        <v>1173</v>
      </c>
      <c r="J12" s="656" t="s">
        <v>1173</v>
      </c>
      <c r="K12" s="656" t="s">
        <v>1173</v>
      </c>
      <c r="L12" s="656" t="s">
        <v>1173</v>
      </c>
      <c r="M12" s="656" t="s">
        <v>1173</v>
      </c>
      <c r="N12" s="656" t="s">
        <v>1173</v>
      </c>
      <c r="O12" s="656" t="s">
        <v>1173</v>
      </c>
      <c r="P12" s="656" t="s">
        <v>1173</v>
      </c>
      <c r="Q12" s="656" t="s">
        <v>1173</v>
      </c>
      <c r="R12" s="656" t="s">
        <v>1173</v>
      </c>
      <c r="S12" s="656" t="s">
        <v>1173</v>
      </c>
      <c r="T12" s="656" t="s">
        <v>1173</v>
      </c>
      <c r="U12" s="656" t="s">
        <v>1173</v>
      </c>
      <c r="V12" s="656" t="s">
        <v>1173</v>
      </c>
      <c r="W12" s="656" t="s">
        <v>1173</v>
      </c>
      <c r="X12" s="656" t="s">
        <v>1173</v>
      </c>
      <c r="Y12" s="656" t="s">
        <v>1173</v>
      </c>
      <c r="Z12" s="656" t="s">
        <v>1173</v>
      </c>
      <c r="AA12" s="656" t="s">
        <v>1173</v>
      </c>
      <c r="AB12" s="656" t="s">
        <v>1173</v>
      </c>
      <c r="AC12" s="656" t="s">
        <v>1173</v>
      </c>
      <c r="AD12" s="656" t="s">
        <v>1173</v>
      </c>
      <c r="AE12" s="656" t="s">
        <v>1173</v>
      </c>
      <c r="AF12" s="656" t="s">
        <v>1173</v>
      </c>
      <c r="AG12" s="656" t="s">
        <v>1173</v>
      </c>
      <c r="AH12" s="656" t="s">
        <v>1173</v>
      </c>
      <c r="AI12" s="656" t="s">
        <v>1173</v>
      </c>
      <c r="AJ12" s="656" t="s">
        <v>1173</v>
      </c>
      <c r="AK12" s="656" t="s">
        <v>1173</v>
      </c>
      <c r="AL12" s="656" t="s">
        <v>1173</v>
      </c>
    </row>
    <row r="13" spans="2:38" x14ac:dyDescent="0.25">
      <c r="B13" s="1379"/>
      <c r="C13" s="656" t="s">
        <v>1173</v>
      </c>
      <c r="D13" s="656" t="s">
        <v>1173</v>
      </c>
      <c r="E13" s="656" t="s">
        <v>1173</v>
      </c>
      <c r="F13" s="656" t="s">
        <v>1173</v>
      </c>
      <c r="G13" s="656" t="s">
        <v>1173</v>
      </c>
      <c r="H13" s="656" t="s">
        <v>1173</v>
      </c>
      <c r="I13" s="656" t="s">
        <v>1173</v>
      </c>
      <c r="J13" s="656" t="s">
        <v>1173</v>
      </c>
      <c r="K13" s="656" t="s">
        <v>1173</v>
      </c>
      <c r="L13" s="656" t="s">
        <v>1173</v>
      </c>
      <c r="M13" s="656" t="s">
        <v>1173</v>
      </c>
      <c r="N13" s="656" t="s">
        <v>1173</v>
      </c>
      <c r="O13" s="656" t="s">
        <v>1173</v>
      </c>
      <c r="P13" s="656" t="s">
        <v>1173</v>
      </c>
      <c r="Q13" s="656" t="s">
        <v>1173</v>
      </c>
      <c r="R13" s="656" t="s">
        <v>1173</v>
      </c>
      <c r="S13" s="656" t="s">
        <v>1173</v>
      </c>
      <c r="T13" s="656" t="s">
        <v>1173</v>
      </c>
      <c r="U13" s="656" t="s">
        <v>1173</v>
      </c>
      <c r="V13" s="656" t="s">
        <v>1173</v>
      </c>
      <c r="W13" s="656" t="s">
        <v>1173</v>
      </c>
      <c r="X13" s="656" t="s">
        <v>1173</v>
      </c>
      <c r="Y13" s="656" t="s">
        <v>1173</v>
      </c>
      <c r="Z13" s="656" t="s">
        <v>1173</v>
      </c>
      <c r="AA13" s="656" t="s">
        <v>1173</v>
      </c>
      <c r="AB13" s="656" t="s">
        <v>1173</v>
      </c>
      <c r="AC13" s="656" t="s">
        <v>1173</v>
      </c>
      <c r="AD13" s="656" t="s">
        <v>1173</v>
      </c>
      <c r="AE13" s="656" t="s">
        <v>1173</v>
      </c>
      <c r="AF13" s="656" t="s">
        <v>1173</v>
      </c>
      <c r="AG13" s="656" t="s">
        <v>1173</v>
      </c>
      <c r="AH13" s="656" t="s">
        <v>1173</v>
      </c>
      <c r="AI13" s="656" t="s">
        <v>1173</v>
      </c>
      <c r="AJ13" s="656" t="s">
        <v>1173</v>
      </c>
      <c r="AK13" s="656" t="s">
        <v>1173</v>
      </c>
      <c r="AL13" s="656" t="s">
        <v>1173</v>
      </c>
    </row>
    <row r="14" spans="2:38" x14ac:dyDescent="0.25">
      <c r="B14" s="1379"/>
      <c r="C14" s="656" t="s">
        <v>1173</v>
      </c>
      <c r="D14" s="656" t="s">
        <v>1173</v>
      </c>
      <c r="E14" s="656" t="s">
        <v>1173</v>
      </c>
      <c r="F14" s="656" t="s">
        <v>1173</v>
      </c>
      <c r="G14" s="656" t="s">
        <v>1173</v>
      </c>
      <c r="H14" s="656" t="s">
        <v>1173</v>
      </c>
      <c r="I14" s="656" t="s">
        <v>1173</v>
      </c>
      <c r="J14" s="656" t="s">
        <v>1173</v>
      </c>
      <c r="K14" s="656" t="s">
        <v>1173</v>
      </c>
      <c r="L14" s="656" t="s">
        <v>1173</v>
      </c>
      <c r="M14" s="656" t="s">
        <v>1173</v>
      </c>
      <c r="N14" s="656" t="s">
        <v>1173</v>
      </c>
      <c r="O14" s="656" t="s">
        <v>1173</v>
      </c>
      <c r="P14" s="656" t="s">
        <v>1173</v>
      </c>
      <c r="Q14" s="656" t="s">
        <v>1173</v>
      </c>
      <c r="R14" s="656" t="s">
        <v>1173</v>
      </c>
      <c r="S14" s="656" t="s">
        <v>1173</v>
      </c>
      <c r="T14" s="656" t="s">
        <v>1173</v>
      </c>
      <c r="U14" s="656" t="s">
        <v>1173</v>
      </c>
      <c r="V14" s="656" t="s">
        <v>1173</v>
      </c>
      <c r="W14" s="656" t="s">
        <v>1173</v>
      </c>
      <c r="X14" s="656" t="s">
        <v>1173</v>
      </c>
      <c r="Y14" s="656" t="s">
        <v>1173</v>
      </c>
      <c r="Z14" s="656" t="s">
        <v>1173</v>
      </c>
      <c r="AA14" s="656" t="s">
        <v>1173</v>
      </c>
      <c r="AB14" s="656" t="s">
        <v>1173</v>
      </c>
      <c r="AC14" s="656" t="s">
        <v>1173</v>
      </c>
      <c r="AD14" s="656" t="s">
        <v>1173</v>
      </c>
      <c r="AE14" s="656" t="s">
        <v>1173</v>
      </c>
      <c r="AF14" s="656" t="s">
        <v>1173</v>
      </c>
      <c r="AG14" s="656" t="s">
        <v>1173</v>
      </c>
      <c r="AH14" s="656" t="s">
        <v>1173</v>
      </c>
      <c r="AI14" s="656" t="s">
        <v>1173</v>
      </c>
      <c r="AJ14" s="656" t="s">
        <v>1173</v>
      </c>
      <c r="AK14" s="656" t="s">
        <v>1173</v>
      </c>
      <c r="AL14" s="656" t="s">
        <v>1173</v>
      </c>
    </row>
    <row r="15" spans="2:38" x14ac:dyDescent="0.25">
      <c r="B15" s="1379"/>
      <c r="C15" s="656" t="s">
        <v>1173</v>
      </c>
      <c r="D15" s="656" t="s">
        <v>1173</v>
      </c>
      <c r="E15" s="656" t="s">
        <v>1173</v>
      </c>
      <c r="F15" s="656" t="s">
        <v>1173</v>
      </c>
      <c r="G15" s="656" t="s">
        <v>1173</v>
      </c>
      <c r="H15" s="656" t="s">
        <v>1173</v>
      </c>
      <c r="I15" s="656" t="s">
        <v>1173</v>
      </c>
      <c r="J15" s="656" t="s">
        <v>1173</v>
      </c>
      <c r="K15" s="656" t="s">
        <v>1173</v>
      </c>
      <c r="L15" s="656" t="s">
        <v>1173</v>
      </c>
      <c r="M15" s="656" t="s">
        <v>1173</v>
      </c>
      <c r="N15" s="656" t="s">
        <v>1173</v>
      </c>
      <c r="O15" s="656" t="s">
        <v>1173</v>
      </c>
      <c r="P15" s="656" t="s">
        <v>1173</v>
      </c>
      <c r="Q15" s="656" t="s">
        <v>1173</v>
      </c>
      <c r="R15" s="656" t="s">
        <v>1173</v>
      </c>
      <c r="S15" s="656" t="s">
        <v>1173</v>
      </c>
      <c r="T15" s="656" t="s">
        <v>1173</v>
      </c>
      <c r="U15" s="656" t="s">
        <v>1173</v>
      </c>
      <c r="V15" s="656" t="s">
        <v>1173</v>
      </c>
      <c r="W15" s="656" t="s">
        <v>1173</v>
      </c>
      <c r="X15" s="656" t="s">
        <v>1173</v>
      </c>
      <c r="Y15" s="656" t="s">
        <v>1173</v>
      </c>
      <c r="Z15" s="656" t="s">
        <v>1173</v>
      </c>
      <c r="AA15" s="656" t="s">
        <v>1173</v>
      </c>
      <c r="AB15" s="656" t="s">
        <v>1173</v>
      </c>
      <c r="AC15" s="656" t="s">
        <v>1173</v>
      </c>
      <c r="AD15" s="656" t="s">
        <v>1173</v>
      </c>
      <c r="AE15" s="656" t="s">
        <v>1173</v>
      </c>
      <c r="AF15" s="656" t="s">
        <v>1173</v>
      </c>
      <c r="AG15" s="656" t="s">
        <v>1173</v>
      </c>
      <c r="AH15" s="656" t="s">
        <v>1173</v>
      </c>
      <c r="AI15" s="656" t="s">
        <v>1173</v>
      </c>
      <c r="AJ15" s="656" t="s">
        <v>1173</v>
      </c>
      <c r="AK15" s="656" t="s">
        <v>1173</v>
      </c>
      <c r="AL15" s="656" t="s">
        <v>1173</v>
      </c>
    </row>
    <row r="16" spans="2:38" x14ac:dyDescent="0.25">
      <c r="B16" s="1379"/>
      <c r="C16" s="656" t="s">
        <v>1173</v>
      </c>
      <c r="D16" s="656" t="s">
        <v>1173</v>
      </c>
      <c r="E16" s="656" t="s">
        <v>1173</v>
      </c>
      <c r="F16" s="656" t="s">
        <v>1173</v>
      </c>
      <c r="G16" s="656" t="s">
        <v>1173</v>
      </c>
      <c r="H16" s="656" t="s">
        <v>1173</v>
      </c>
      <c r="I16" s="656" t="s">
        <v>1173</v>
      </c>
      <c r="J16" s="656" t="s">
        <v>1173</v>
      </c>
      <c r="K16" s="656" t="s">
        <v>1173</v>
      </c>
      <c r="L16" s="656" t="s">
        <v>1173</v>
      </c>
      <c r="M16" s="656" t="s">
        <v>1173</v>
      </c>
      <c r="N16" s="656" t="s">
        <v>1173</v>
      </c>
      <c r="O16" s="656" t="s">
        <v>1173</v>
      </c>
      <c r="P16" s="656" t="s">
        <v>1173</v>
      </c>
      <c r="Q16" s="656" t="s">
        <v>1173</v>
      </c>
      <c r="R16" s="656" t="s">
        <v>1173</v>
      </c>
      <c r="S16" s="656" t="s">
        <v>1173</v>
      </c>
      <c r="T16" s="656" t="s">
        <v>1173</v>
      </c>
      <c r="U16" s="656" t="s">
        <v>1173</v>
      </c>
      <c r="V16" s="656" t="s">
        <v>1173</v>
      </c>
      <c r="W16" s="656" t="s">
        <v>1173</v>
      </c>
      <c r="X16" s="656" t="s">
        <v>1173</v>
      </c>
      <c r="Y16" s="656" t="s">
        <v>1173</v>
      </c>
      <c r="Z16" s="656" t="s">
        <v>1173</v>
      </c>
      <c r="AA16" s="656" t="s">
        <v>1173</v>
      </c>
      <c r="AB16" s="656" t="s">
        <v>1173</v>
      </c>
      <c r="AC16" s="656" t="s">
        <v>1173</v>
      </c>
      <c r="AD16" s="656" t="s">
        <v>1173</v>
      </c>
      <c r="AE16" s="656" t="s">
        <v>1173</v>
      </c>
      <c r="AF16" s="656" t="s">
        <v>1173</v>
      </c>
      <c r="AG16" s="656" t="s">
        <v>1173</v>
      </c>
      <c r="AH16" s="656" t="s">
        <v>1173</v>
      </c>
      <c r="AI16" s="656" t="s">
        <v>1173</v>
      </c>
      <c r="AJ16" s="656" t="s">
        <v>1173</v>
      </c>
      <c r="AK16" s="656" t="s">
        <v>1173</v>
      </c>
      <c r="AL16" s="656" t="s">
        <v>1173</v>
      </c>
    </row>
    <row r="17" spans="2:2" x14ac:dyDescent="0.25">
      <c r="B17" s="284"/>
    </row>
  </sheetData>
  <mergeCells count="2">
    <mergeCell ref="B2:B3"/>
    <mergeCell ref="C2:AL2"/>
  </mergeCells>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N94"/>
  <sheetViews>
    <sheetView topLeftCell="A13" zoomScale="70" zoomScaleNormal="70" workbookViewId="0"/>
  </sheetViews>
  <sheetFormatPr defaultColWidth="9.140625" defaultRowHeight="15" x14ac:dyDescent="0.25"/>
  <cols>
    <col min="1" max="1" width="2.42578125" style="108" customWidth="1"/>
    <col min="2" max="2" width="46.7109375" style="108" customWidth="1"/>
    <col min="3" max="4" width="12.42578125" style="108" customWidth="1"/>
    <col min="5" max="5" width="36.42578125" style="108" customWidth="1"/>
    <col min="6" max="6" width="36.5703125" style="108" customWidth="1"/>
    <col min="7" max="7" width="25.5703125" style="108" customWidth="1"/>
    <col min="8" max="8" width="23" style="108" bestFit="1" customWidth="1"/>
    <col min="9" max="9" width="7.42578125" style="108" bestFit="1" customWidth="1"/>
    <col min="10" max="10" width="11.42578125" style="108" bestFit="1" customWidth="1"/>
    <col min="11" max="16384" width="9.140625" style="108"/>
  </cols>
  <sheetData>
    <row r="2" spans="2:10" s="107" customFormat="1" x14ac:dyDescent="0.25">
      <c r="B2" s="1693"/>
      <c r="C2" s="1693"/>
      <c r="D2" s="1693"/>
      <c r="E2" s="1693"/>
      <c r="F2" s="1693"/>
      <c r="G2" s="1693"/>
      <c r="H2" s="1693"/>
      <c r="I2" s="1693"/>
      <c r="J2" s="1694"/>
    </row>
    <row r="3" spans="2:10" s="107" customFormat="1" ht="30" x14ac:dyDescent="0.25">
      <c r="B3" s="187" t="s">
        <v>1242</v>
      </c>
      <c r="C3" s="187" t="s">
        <v>1301</v>
      </c>
      <c r="D3" s="187" t="s">
        <v>1302</v>
      </c>
      <c r="E3" s="187" t="s">
        <v>1303</v>
      </c>
      <c r="F3" s="187" t="s">
        <v>1304</v>
      </c>
      <c r="G3" s="187" t="s">
        <v>1837</v>
      </c>
      <c r="H3" s="1357" t="s">
        <v>1838</v>
      </c>
      <c r="I3" s="1315" t="s">
        <v>805</v>
      </c>
      <c r="J3" s="1315" t="s">
        <v>806</v>
      </c>
    </row>
    <row r="4" spans="2:10" ht="33.75" thickBot="1" x14ac:dyDescent="0.3">
      <c r="B4" s="294"/>
      <c r="C4" s="198" t="s">
        <v>1839</v>
      </c>
      <c r="D4" s="198" t="s">
        <v>1840</v>
      </c>
      <c r="E4" s="198" t="s">
        <v>1839</v>
      </c>
      <c r="F4" s="1332" t="s">
        <v>1841</v>
      </c>
      <c r="G4" s="1332" t="s">
        <v>1842</v>
      </c>
      <c r="H4" s="190" t="s">
        <v>1843</v>
      </c>
      <c r="I4" s="403"/>
      <c r="J4" s="403"/>
    </row>
    <row r="5" spans="2:10" ht="52.5" thickTop="1" thickBot="1" x14ac:dyDescent="0.3">
      <c r="B5" s="294"/>
      <c r="C5" s="198" t="s">
        <v>1839</v>
      </c>
      <c r="D5" s="198" t="s">
        <v>1844</v>
      </c>
      <c r="E5" s="198" t="s">
        <v>1839</v>
      </c>
      <c r="F5" s="1332" t="s">
        <v>1845</v>
      </c>
      <c r="G5" s="198" t="s">
        <v>1846</v>
      </c>
      <c r="H5" s="190" t="s">
        <v>1847</v>
      </c>
      <c r="I5" s="403"/>
      <c r="J5" s="403"/>
    </row>
    <row r="6" spans="2:10" ht="34.5" thickTop="1" thickBot="1" x14ac:dyDescent="0.3">
      <c r="B6" s="294"/>
      <c r="C6" s="198" t="s">
        <v>1839</v>
      </c>
      <c r="D6" s="198" t="s">
        <v>1848</v>
      </c>
      <c r="E6" s="198" t="s">
        <v>1839</v>
      </c>
      <c r="F6" s="1332" t="s">
        <v>1849</v>
      </c>
      <c r="G6" s="1332" t="s">
        <v>1842</v>
      </c>
      <c r="H6" s="190" t="s">
        <v>1850</v>
      </c>
      <c r="I6" s="403"/>
      <c r="J6" s="403"/>
    </row>
    <row r="7" spans="2:10" ht="36.75" thickTop="1" x14ac:dyDescent="0.25">
      <c r="B7" s="1344" t="s">
        <v>1355</v>
      </c>
      <c r="C7" s="1325" t="s">
        <v>1851</v>
      </c>
      <c r="D7" s="1325" t="s">
        <v>1852</v>
      </c>
      <c r="E7" s="181" t="s">
        <v>1853</v>
      </c>
      <c r="F7" s="1703" t="s">
        <v>1854</v>
      </c>
      <c r="G7" s="1614" t="s">
        <v>1855</v>
      </c>
      <c r="H7" s="1701" t="s">
        <v>1856</v>
      </c>
      <c r="I7" s="1579"/>
      <c r="J7" s="1579"/>
    </row>
    <row r="8" spans="2:10" ht="36.75" thickBot="1" x14ac:dyDescent="0.3">
      <c r="B8" s="1332" t="s">
        <v>1356</v>
      </c>
      <c r="C8" s="198" t="s">
        <v>1857</v>
      </c>
      <c r="D8" s="198" t="s">
        <v>1858</v>
      </c>
      <c r="E8" s="194" t="s">
        <v>1859</v>
      </c>
      <c r="F8" s="1704"/>
      <c r="G8" s="1613"/>
      <c r="H8" s="1702"/>
      <c r="I8" s="1581"/>
      <c r="J8" s="1581"/>
    </row>
    <row r="9" spans="2:10" ht="15.75" thickTop="1" x14ac:dyDescent="0.25"/>
    <row r="19" spans="2:14" x14ac:dyDescent="0.25">
      <c r="B19" s="1695" t="s">
        <v>1349</v>
      </c>
      <c r="C19" s="1695"/>
      <c r="D19" s="1695"/>
      <c r="E19" s="1695"/>
      <c r="F19" s="1695"/>
      <c r="G19" s="1695"/>
      <c r="H19" s="1695"/>
      <c r="I19" s="1695"/>
      <c r="J19" s="1695"/>
      <c r="K19" s="1695"/>
      <c r="L19" s="1695"/>
    </row>
    <row r="20" spans="2:14" ht="6.6" customHeight="1" x14ac:dyDescent="0.25"/>
    <row r="21" spans="2:14" ht="30" x14ac:dyDescent="0.25">
      <c r="B21" s="1342" t="s">
        <v>1350</v>
      </c>
      <c r="C21" s="1341" t="s">
        <v>1351</v>
      </c>
      <c r="D21" s="1341" t="s">
        <v>1352</v>
      </c>
      <c r="E21" s="1341" t="s">
        <v>1353</v>
      </c>
      <c r="F21" s="1341" t="s">
        <v>1354</v>
      </c>
      <c r="N21" s="108" t="s">
        <v>1860</v>
      </c>
    </row>
    <row r="22" spans="2:14" x14ac:dyDescent="0.25">
      <c r="B22" s="1698" t="s">
        <v>1861</v>
      </c>
      <c r="C22" s="361">
        <v>0</v>
      </c>
      <c r="D22" s="361">
        <v>85</v>
      </c>
      <c r="E22" s="361"/>
      <c r="F22" s="361"/>
    </row>
    <row r="23" spans="2:14" x14ac:dyDescent="0.25">
      <c r="B23" s="1699"/>
      <c r="C23" s="361">
        <v>85</v>
      </c>
      <c r="D23" s="361">
        <v>85</v>
      </c>
      <c r="E23" s="361">
        <f>SLOPE(D23:D24,C23:C24)</f>
        <v>-0.20869565217391303</v>
      </c>
      <c r="F23" s="361">
        <f>INTERCEPT(D23:D24,C23:C24)</f>
        <v>102.73913043478261</v>
      </c>
    </row>
    <row r="24" spans="2:14" x14ac:dyDescent="0.25">
      <c r="B24" s="1699"/>
      <c r="C24" s="361">
        <v>315</v>
      </c>
      <c r="D24" s="361">
        <v>37</v>
      </c>
      <c r="E24" s="361"/>
      <c r="F24" s="361"/>
    </row>
    <row r="25" spans="2:14" x14ac:dyDescent="0.25">
      <c r="B25" s="1699"/>
      <c r="C25" s="361">
        <v>315</v>
      </c>
      <c r="D25" s="361">
        <v>-56</v>
      </c>
      <c r="E25" s="361">
        <f>SLOPE(D25:D26,C25:C26)</f>
        <v>-5.4545454545454543E-2</v>
      </c>
      <c r="F25" s="361">
        <f>INTERCEPT(D25:D26,C25:C26)</f>
        <v>-38.81818181818182</v>
      </c>
    </row>
    <row r="26" spans="2:14" x14ac:dyDescent="0.25">
      <c r="B26" s="1699"/>
      <c r="C26" s="361">
        <v>205</v>
      </c>
      <c r="D26" s="361">
        <v>-50</v>
      </c>
      <c r="E26" s="362">
        <f>SLOPE(D26:D27,C26:C27)</f>
        <v>-0.24390243902439024</v>
      </c>
      <c r="F26" s="361">
        <f>INTERCEPT(D26:D27,C26:C27)</f>
        <v>0</v>
      </c>
    </row>
    <row r="27" spans="2:14" x14ac:dyDescent="0.25">
      <c r="B27" s="1699"/>
      <c r="C27" s="361">
        <v>0</v>
      </c>
      <c r="D27" s="361">
        <v>0</v>
      </c>
      <c r="E27" s="361"/>
      <c r="F27" s="361"/>
    </row>
    <row r="28" spans="2:14" x14ac:dyDescent="0.25">
      <c r="B28" s="1699"/>
      <c r="C28" s="361">
        <v>0</v>
      </c>
      <c r="D28" s="361">
        <v>85</v>
      </c>
      <c r="E28" s="361"/>
      <c r="F28" s="361"/>
    </row>
    <row r="29" spans="2:14" x14ac:dyDescent="0.25">
      <c r="B29" s="1696" t="s">
        <v>1862</v>
      </c>
      <c r="C29" s="361">
        <v>20</v>
      </c>
      <c r="D29" s="361">
        <v>85</v>
      </c>
      <c r="E29" s="361"/>
      <c r="F29" s="361"/>
    </row>
    <row r="30" spans="2:14" x14ac:dyDescent="0.25">
      <c r="B30" s="1696"/>
      <c r="C30" s="361">
        <v>85</v>
      </c>
      <c r="D30" s="361">
        <v>85</v>
      </c>
      <c r="E30" s="361"/>
      <c r="F30" s="361"/>
    </row>
    <row r="31" spans="2:14" x14ac:dyDescent="0.25">
      <c r="B31" s="1696"/>
      <c r="C31" s="361">
        <v>370</v>
      </c>
      <c r="D31" s="361">
        <v>25</v>
      </c>
      <c r="E31" s="361"/>
      <c r="F31" s="361"/>
    </row>
    <row r="32" spans="2:14" x14ac:dyDescent="0.25">
      <c r="B32" s="1696"/>
      <c r="C32" s="361">
        <v>370</v>
      </c>
      <c r="D32" s="361">
        <v>-60</v>
      </c>
      <c r="E32" s="361">
        <f>SLOPE(D32:D33,C32:C33)</f>
        <v>-6.0606060606060608E-2</v>
      </c>
      <c r="F32" s="361">
        <f>INTERCEPT(D32:D33,C32:C33)</f>
        <v>-37.575757575757578</v>
      </c>
    </row>
    <row r="33" spans="2:6" x14ac:dyDescent="0.25">
      <c r="B33" s="1696"/>
      <c r="C33" s="361">
        <v>205</v>
      </c>
      <c r="D33" s="361">
        <v>-50</v>
      </c>
      <c r="E33" s="362">
        <f>SLOPE(D33:D34,C33:C34)</f>
        <v>-0.3783783783783784</v>
      </c>
      <c r="F33" s="361">
        <f>INTERCEPT(D33:D34,C33:C34)</f>
        <v>27.567567567567572</v>
      </c>
    </row>
    <row r="34" spans="2:6" x14ac:dyDescent="0.25">
      <c r="B34" s="1696"/>
      <c r="C34" s="361">
        <v>20</v>
      </c>
      <c r="D34" s="361">
        <v>20</v>
      </c>
      <c r="E34" s="361"/>
      <c r="F34" s="361"/>
    </row>
    <row r="35" spans="2:6" x14ac:dyDescent="0.25">
      <c r="B35" s="1696"/>
      <c r="C35" s="361">
        <v>20</v>
      </c>
      <c r="D35" s="361">
        <v>85</v>
      </c>
      <c r="E35" s="361"/>
      <c r="F35" s="361"/>
    </row>
    <row r="37" spans="2:6" ht="30" x14ac:dyDescent="0.25">
      <c r="B37" s="1341" t="s">
        <v>1863</v>
      </c>
      <c r="C37" s="1341" t="s">
        <v>1351</v>
      </c>
      <c r="D37" s="1341" t="s">
        <v>1352</v>
      </c>
      <c r="E37" s="1341" t="s">
        <v>1353</v>
      </c>
      <c r="F37" s="1341" t="s">
        <v>1354</v>
      </c>
    </row>
    <row r="38" spans="2:6" x14ac:dyDescent="0.25">
      <c r="B38" s="1696" t="s">
        <v>1864</v>
      </c>
      <c r="C38" s="361">
        <v>-40</v>
      </c>
      <c r="D38" s="361">
        <v>85</v>
      </c>
      <c r="E38" s="361"/>
      <c r="F38" s="361"/>
    </row>
    <row r="39" spans="2:6" x14ac:dyDescent="0.25">
      <c r="B39" s="1696"/>
      <c r="C39" s="361">
        <v>85</v>
      </c>
      <c r="D39" s="361">
        <v>85</v>
      </c>
      <c r="E39" s="361">
        <f>SLOPE(D39:D40,C39:C40)</f>
        <v>-0.53333333333333333</v>
      </c>
      <c r="F39" s="361">
        <f>INTERCEPT(D39:D40,C39:C40)</f>
        <v>130.33333333333331</v>
      </c>
    </row>
    <row r="40" spans="2:6" x14ac:dyDescent="0.25">
      <c r="B40" s="1696"/>
      <c r="C40" s="361">
        <v>205</v>
      </c>
      <c r="D40" s="361">
        <v>21</v>
      </c>
      <c r="E40" s="361"/>
      <c r="F40" s="361"/>
    </row>
    <row r="41" spans="2:6" x14ac:dyDescent="0.25">
      <c r="B41" s="1696"/>
      <c r="C41" s="361">
        <v>205</v>
      </c>
      <c r="D41" s="361">
        <v>-40</v>
      </c>
      <c r="E41" s="361"/>
      <c r="F41" s="361"/>
    </row>
    <row r="42" spans="2:6" x14ac:dyDescent="0.25">
      <c r="B42" s="1696"/>
      <c r="C42" s="361">
        <v>-40</v>
      </c>
      <c r="D42" s="361">
        <v>-40</v>
      </c>
      <c r="E42" s="361"/>
      <c r="F42" s="361"/>
    </row>
    <row r="43" spans="2:6" x14ac:dyDescent="0.25">
      <c r="B43" s="1696"/>
      <c r="C43" s="361">
        <v>-40</v>
      </c>
      <c r="D43" s="361">
        <v>85</v>
      </c>
      <c r="E43" s="361"/>
      <c r="F43" s="361"/>
    </row>
    <row r="44" spans="2:6" x14ac:dyDescent="0.25">
      <c r="B44" s="1698" t="s">
        <v>1865</v>
      </c>
      <c r="C44" s="361">
        <v>-40</v>
      </c>
      <c r="D44" s="361">
        <v>85</v>
      </c>
      <c r="E44" s="361"/>
      <c r="F44" s="361"/>
    </row>
    <row r="45" spans="2:6" x14ac:dyDescent="0.25">
      <c r="B45" s="1699"/>
      <c r="C45" s="361">
        <v>85</v>
      </c>
      <c r="D45" s="361">
        <v>85</v>
      </c>
      <c r="E45" s="361">
        <f>SLOPE(D45:D46,C45:C46)</f>
        <v>-0.20833333333333334</v>
      </c>
      <c r="F45" s="361">
        <f>INTERCEPT(D45:D46,C45:C46)</f>
        <v>102.70833333333334</v>
      </c>
    </row>
    <row r="46" spans="2:6" x14ac:dyDescent="0.25">
      <c r="B46" s="1699"/>
      <c r="C46" s="361">
        <v>205</v>
      </c>
      <c r="D46" s="361">
        <v>60</v>
      </c>
      <c r="E46" s="361">
        <f>SLOPE(D46:D47,C46:C47)</f>
        <v>-0.5714285714285714</v>
      </c>
      <c r="F46" s="361">
        <f>INTERCEPT(D46:D47,C46:C47)</f>
        <v>177.14285714285714</v>
      </c>
    </row>
    <row r="47" spans="2:6" x14ac:dyDescent="0.25">
      <c r="B47" s="1699"/>
      <c r="C47" s="361">
        <v>240</v>
      </c>
      <c r="D47" s="361">
        <v>40</v>
      </c>
      <c r="E47" s="361"/>
      <c r="F47" s="361"/>
    </row>
    <row r="48" spans="2:6" x14ac:dyDescent="0.25">
      <c r="B48" s="1699"/>
      <c r="C48" s="361">
        <v>240</v>
      </c>
      <c r="D48" s="361">
        <v>-40</v>
      </c>
      <c r="E48" s="361"/>
      <c r="F48" s="361"/>
    </row>
    <row r="49" spans="2:6" x14ac:dyDescent="0.25">
      <c r="B49" s="1699"/>
      <c r="C49" s="361">
        <v>-40</v>
      </c>
      <c r="D49" s="361">
        <v>-40</v>
      </c>
      <c r="E49" s="361"/>
      <c r="F49" s="361"/>
    </row>
    <row r="50" spans="2:6" x14ac:dyDescent="0.25">
      <c r="B50" s="1700"/>
      <c r="C50" s="361">
        <v>-40</v>
      </c>
      <c r="D50" s="361">
        <v>85</v>
      </c>
      <c r="E50" s="361"/>
      <c r="F50" s="361"/>
    </row>
    <row r="51" spans="2:6" x14ac:dyDescent="0.25">
      <c r="B51" s="1698" t="s">
        <v>1866</v>
      </c>
      <c r="C51" s="361">
        <v>-40</v>
      </c>
      <c r="D51" s="361">
        <v>85</v>
      </c>
      <c r="E51" s="361"/>
      <c r="F51" s="361"/>
    </row>
    <row r="52" spans="2:6" x14ac:dyDescent="0.25">
      <c r="B52" s="1699"/>
      <c r="C52" s="361">
        <v>85</v>
      </c>
      <c r="D52" s="361">
        <v>85</v>
      </c>
      <c r="E52" s="361">
        <f>SLOPE(D52:D53,C52:C53)</f>
        <v>-4.6511627906976744E-2</v>
      </c>
      <c r="F52" s="361">
        <f>INTERCEPT(D52:D53,C52:C53)</f>
        <v>88.95348837209302</v>
      </c>
    </row>
    <row r="53" spans="2:6" x14ac:dyDescent="0.25">
      <c r="B53" s="1699"/>
      <c r="C53" s="361">
        <v>300</v>
      </c>
      <c r="D53" s="361">
        <v>75</v>
      </c>
      <c r="E53" s="361"/>
      <c r="F53" s="361"/>
    </row>
    <row r="54" spans="2:6" x14ac:dyDescent="0.25">
      <c r="B54" s="1699"/>
      <c r="C54" s="361">
        <v>300</v>
      </c>
      <c r="D54" s="361">
        <v>-40</v>
      </c>
      <c r="E54" s="361"/>
      <c r="F54" s="361"/>
    </row>
    <row r="55" spans="2:6" x14ac:dyDescent="0.25">
      <c r="B55" s="1699"/>
      <c r="C55" s="361">
        <v>-40</v>
      </c>
      <c r="D55" s="361">
        <v>-40</v>
      </c>
      <c r="E55" s="361"/>
      <c r="F55" s="361"/>
    </row>
    <row r="56" spans="2:6" x14ac:dyDescent="0.25">
      <c r="B56" s="1700"/>
      <c r="C56" s="361">
        <v>-40</v>
      </c>
      <c r="D56" s="361">
        <v>85</v>
      </c>
      <c r="E56" s="361"/>
      <c r="F56" s="361"/>
    </row>
    <row r="57" spans="2:6" x14ac:dyDescent="0.25">
      <c r="B57" s="363"/>
      <c r="C57" s="363"/>
      <c r="D57" s="363"/>
      <c r="E57" s="363"/>
      <c r="F57" s="363"/>
    </row>
    <row r="58" spans="2:6" ht="30" x14ac:dyDescent="0.25">
      <c r="B58" s="364" t="s">
        <v>1350</v>
      </c>
      <c r="C58" s="365" t="s">
        <v>1351</v>
      </c>
      <c r="D58" s="365" t="s">
        <v>1352</v>
      </c>
      <c r="E58" s="1341" t="s">
        <v>1353</v>
      </c>
      <c r="F58" s="1341" t="s">
        <v>1354</v>
      </c>
    </row>
    <row r="59" spans="2:6" x14ac:dyDescent="0.25">
      <c r="B59" s="1696" t="s">
        <v>1867</v>
      </c>
      <c r="C59" s="366">
        <v>-40</v>
      </c>
      <c r="D59" s="366">
        <v>85</v>
      </c>
      <c r="E59" s="361"/>
      <c r="F59" s="361"/>
    </row>
    <row r="60" spans="2:6" x14ac:dyDescent="0.25">
      <c r="B60" s="1697"/>
      <c r="C60" s="366">
        <v>85</v>
      </c>
      <c r="D60" s="366">
        <v>85</v>
      </c>
      <c r="E60" s="361"/>
      <c r="F60" s="361"/>
    </row>
    <row r="61" spans="2:6" x14ac:dyDescent="0.25">
      <c r="B61" s="1697"/>
      <c r="C61" s="366">
        <v>121</v>
      </c>
      <c r="D61" s="366">
        <v>31</v>
      </c>
      <c r="E61" s="361"/>
      <c r="F61" s="361"/>
    </row>
    <row r="62" spans="2:6" x14ac:dyDescent="0.25">
      <c r="B62" s="1697"/>
      <c r="C62" s="366">
        <v>121</v>
      </c>
      <c r="D62" s="366">
        <v>-40</v>
      </c>
      <c r="E62" s="361"/>
      <c r="F62" s="361"/>
    </row>
    <row r="63" spans="2:6" x14ac:dyDescent="0.25">
      <c r="B63" s="1697"/>
      <c r="C63" s="366">
        <v>-40</v>
      </c>
      <c r="D63" s="366">
        <v>-40</v>
      </c>
      <c r="E63" s="361"/>
      <c r="F63" s="361"/>
    </row>
    <row r="64" spans="2:6" x14ac:dyDescent="0.25">
      <c r="B64" s="1697"/>
      <c r="C64" s="366">
        <v>-40</v>
      </c>
      <c r="D64" s="366">
        <v>85</v>
      </c>
      <c r="E64" s="361"/>
      <c r="F64" s="361"/>
    </row>
    <row r="65" spans="2:6" x14ac:dyDescent="0.25">
      <c r="B65" s="1696" t="s">
        <v>1868</v>
      </c>
      <c r="C65" s="366">
        <v>-30</v>
      </c>
      <c r="D65" s="366">
        <v>85</v>
      </c>
      <c r="E65" s="361"/>
      <c r="F65" s="361"/>
    </row>
    <row r="66" spans="2:6" x14ac:dyDescent="0.25">
      <c r="B66" s="1697"/>
      <c r="C66" s="366">
        <v>85</v>
      </c>
      <c r="D66" s="366">
        <v>85</v>
      </c>
      <c r="E66" s="361"/>
      <c r="F66" s="361"/>
    </row>
    <row r="67" spans="2:6" x14ac:dyDescent="0.25">
      <c r="B67" s="1697"/>
      <c r="C67" s="366">
        <v>121</v>
      </c>
      <c r="D67" s="366">
        <v>31</v>
      </c>
      <c r="E67" s="361"/>
      <c r="F67" s="361"/>
    </row>
    <row r="68" spans="2:6" x14ac:dyDescent="0.25">
      <c r="B68" s="1697"/>
      <c r="C68" s="366">
        <v>121</v>
      </c>
      <c r="D68" s="366">
        <v>-40</v>
      </c>
      <c r="E68" s="361"/>
      <c r="F68" s="361"/>
    </row>
    <row r="69" spans="2:6" x14ac:dyDescent="0.25">
      <c r="B69" s="1697"/>
      <c r="C69" s="366">
        <v>-30</v>
      </c>
      <c r="D69" s="366">
        <v>-40</v>
      </c>
      <c r="E69" s="361"/>
      <c r="F69" s="361"/>
    </row>
    <row r="70" spans="2:6" x14ac:dyDescent="0.25">
      <c r="B70" s="1697"/>
      <c r="C70" s="366">
        <v>-30</v>
      </c>
      <c r="D70" s="366">
        <v>85</v>
      </c>
      <c r="E70" s="361"/>
      <c r="F70" s="361"/>
    </row>
    <row r="71" spans="2:6" x14ac:dyDescent="0.25">
      <c r="B71" s="1696" t="s">
        <v>1869</v>
      </c>
      <c r="C71" s="366">
        <v>-40</v>
      </c>
      <c r="D71" s="366">
        <v>85</v>
      </c>
      <c r="E71" s="361"/>
      <c r="F71" s="361"/>
    </row>
    <row r="72" spans="2:6" x14ac:dyDescent="0.25">
      <c r="B72" s="1697"/>
      <c r="C72" s="366">
        <v>85</v>
      </c>
      <c r="D72" s="366">
        <v>85</v>
      </c>
      <c r="E72" s="361"/>
      <c r="F72" s="361"/>
    </row>
    <row r="73" spans="2:6" x14ac:dyDescent="0.25">
      <c r="B73" s="1697"/>
      <c r="C73" s="366">
        <v>149</v>
      </c>
      <c r="D73" s="366">
        <v>21</v>
      </c>
      <c r="E73" s="361"/>
      <c r="F73" s="361"/>
    </row>
    <row r="74" spans="2:6" x14ac:dyDescent="0.25">
      <c r="B74" s="1697"/>
      <c r="C74" s="366">
        <v>149</v>
      </c>
      <c r="D74" s="366">
        <v>-40</v>
      </c>
      <c r="E74" s="361"/>
      <c r="F74" s="361"/>
    </row>
    <row r="75" spans="2:6" x14ac:dyDescent="0.25">
      <c r="B75" s="1697"/>
      <c r="C75" s="366">
        <v>-40</v>
      </c>
      <c r="D75" s="366">
        <v>-40</v>
      </c>
      <c r="E75" s="361"/>
      <c r="F75" s="361"/>
    </row>
    <row r="76" spans="2:6" x14ac:dyDescent="0.25">
      <c r="B76" s="1697"/>
      <c r="C76" s="366">
        <v>-40</v>
      </c>
      <c r="D76" s="366">
        <v>85</v>
      </c>
      <c r="E76" s="361"/>
      <c r="F76" s="361"/>
    </row>
    <row r="77" spans="2:6" x14ac:dyDescent="0.25">
      <c r="B77" s="1696" t="s">
        <v>1870</v>
      </c>
      <c r="C77" s="366">
        <v>-40</v>
      </c>
      <c r="D77" s="366">
        <v>85</v>
      </c>
      <c r="E77" s="361"/>
      <c r="F77" s="361"/>
    </row>
    <row r="78" spans="2:6" x14ac:dyDescent="0.25">
      <c r="B78" s="1697"/>
      <c r="C78" s="366">
        <v>85</v>
      </c>
      <c r="D78" s="366">
        <v>85</v>
      </c>
      <c r="E78" s="361"/>
      <c r="F78" s="361"/>
    </row>
    <row r="79" spans="2:6" x14ac:dyDescent="0.25">
      <c r="B79" s="1697"/>
      <c r="C79" s="366">
        <v>121</v>
      </c>
      <c r="D79" s="366">
        <v>31</v>
      </c>
      <c r="E79" s="361"/>
      <c r="F79" s="361"/>
    </row>
    <row r="80" spans="2:6" x14ac:dyDescent="0.25">
      <c r="B80" s="1697"/>
      <c r="C80" s="366">
        <v>121</v>
      </c>
      <c r="D80" s="366">
        <v>-40</v>
      </c>
      <c r="E80" s="361"/>
      <c r="F80" s="361"/>
    </row>
    <row r="81" spans="2:6" x14ac:dyDescent="0.25">
      <c r="B81" s="1697"/>
      <c r="C81" s="366">
        <v>-40</v>
      </c>
      <c r="D81" s="366">
        <v>-40</v>
      </c>
      <c r="E81" s="361"/>
      <c r="F81" s="361"/>
    </row>
    <row r="82" spans="2:6" x14ac:dyDescent="0.25">
      <c r="B82" s="1697"/>
      <c r="C82" s="366">
        <v>-40</v>
      </c>
      <c r="D82" s="366">
        <v>85</v>
      </c>
      <c r="E82" s="361"/>
      <c r="F82" s="361"/>
    </row>
    <row r="83" spans="2:6" x14ac:dyDescent="0.25">
      <c r="B83" s="1696" t="s">
        <v>1871</v>
      </c>
      <c r="C83" s="366">
        <v>-40</v>
      </c>
      <c r="D83" s="366">
        <v>85</v>
      </c>
      <c r="E83" s="361"/>
      <c r="F83" s="361"/>
    </row>
    <row r="84" spans="2:6" x14ac:dyDescent="0.25">
      <c r="B84" s="1697"/>
      <c r="C84" s="366">
        <v>85</v>
      </c>
      <c r="D84" s="366">
        <v>85</v>
      </c>
      <c r="E84" s="361"/>
      <c r="F84" s="361"/>
    </row>
    <row r="85" spans="2:6" x14ac:dyDescent="0.25">
      <c r="B85" s="1697"/>
      <c r="C85" s="366">
        <v>149</v>
      </c>
      <c r="D85" s="366">
        <v>-11</v>
      </c>
      <c r="E85" s="361"/>
      <c r="F85" s="361"/>
    </row>
    <row r="86" spans="2:6" x14ac:dyDescent="0.25">
      <c r="B86" s="1697"/>
      <c r="C86" s="366">
        <v>149</v>
      </c>
      <c r="D86" s="366">
        <v>-40</v>
      </c>
      <c r="E86" s="361"/>
      <c r="F86" s="361"/>
    </row>
    <row r="87" spans="2:6" x14ac:dyDescent="0.25">
      <c r="B87" s="1697"/>
      <c r="C87" s="366">
        <v>-40</v>
      </c>
      <c r="D87" s="366">
        <v>-40</v>
      </c>
      <c r="E87" s="361"/>
      <c r="F87" s="361"/>
    </row>
    <row r="88" spans="2:6" x14ac:dyDescent="0.25">
      <c r="B88" s="1697"/>
      <c r="C88" s="366">
        <v>-40</v>
      </c>
      <c r="D88" s="366">
        <v>85</v>
      </c>
      <c r="E88" s="361"/>
      <c r="F88" s="361"/>
    </row>
    <row r="89" spans="2:6" x14ac:dyDescent="0.25">
      <c r="B89" s="1696" t="s">
        <v>1872</v>
      </c>
      <c r="C89" s="366">
        <v>-30</v>
      </c>
      <c r="D89" s="366">
        <v>85</v>
      </c>
      <c r="E89" s="361"/>
      <c r="F89" s="361"/>
    </row>
    <row r="90" spans="2:6" x14ac:dyDescent="0.25">
      <c r="B90" s="1697"/>
      <c r="C90" s="366">
        <v>85</v>
      </c>
      <c r="D90" s="366">
        <v>85</v>
      </c>
      <c r="E90" s="361"/>
      <c r="F90" s="361"/>
    </row>
    <row r="91" spans="2:6" x14ac:dyDescent="0.25">
      <c r="B91" s="1697"/>
      <c r="C91" s="366">
        <v>85</v>
      </c>
      <c r="D91" s="366">
        <v>31</v>
      </c>
      <c r="E91" s="361"/>
      <c r="F91" s="361"/>
    </row>
    <row r="92" spans="2:6" x14ac:dyDescent="0.25">
      <c r="B92" s="1697"/>
      <c r="C92" s="366">
        <v>85</v>
      </c>
      <c r="D92" s="366">
        <v>-40</v>
      </c>
      <c r="E92" s="361"/>
      <c r="F92" s="361"/>
    </row>
    <row r="93" spans="2:6" x14ac:dyDescent="0.25">
      <c r="B93" s="1697"/>
      <c r="C93" s="366">
        <v>-30</v>
      </c>
      <c r="D93" s="366">
        <v>-40</v>
      </c>
      <c r="E93" s="361"/>
      <c r="F93" s="361"/>
    </row>
    <row r="94" spans="2:6" x14ac:dyDescent="0.25">
      <c r="B94" s="1697"/>
      <c r="C94" s="366">
        <v>-30</v>
      </c>
      <c r="D94" s="366">
        <v>85</v>
      </c>
      <c r="E94" s="361"/>
      <c r="F94" s="361"/>
    </row>
  </sheetData>
  <mergeCells count="18">
    <mergeCell ref="B89:B94"/>
    <mergeCell ref="B77:B82"/>
    <mergeCell ref="B83:B88"/>
    <mergeCell ref="B2:J2"/>
    <mergeCell ref="B19:L19"/>
    <mergeCell ref="B59:B64"/>
    <mergeCell ref="B65:B70"/>
    <mergeCell ref="B71:B76"/>
    <mergeCell ref="B22:B28"/>
    <mergeCell ref="B29:B35"/>
    <mergeCell ref="B38:B43"/>
    <mergeCell ref="B44:B50"/>
    <mergeCell ref="B51:B56"/>
    <mergeCell ref="H7:H8"/>
    <mergeCell ref="J7:J8"/>
    <mergeCell ref="G7:G8"/>
    <mergeCell ref="I7:I8"/>
    <mergeCell ref="F7:F8"/>
  </mergeCells>
  <pageMargins left="0.7" right="0.7" top="0.75" bottom="0.75" header="0.3" footer="0.3"/>
  <pageSetup orientation="portrait" horizontalDpi="1200" verticalDpi="12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65"/>
  <sheetViews>
    <sheetView topLeftCell="A31" zoomScale="85" zoomScaleNormal="85" workbookViewId="0">
      <selection activeCell="J11" sqref="J11"/>
    </sheetView>
  </sheetViews>
  <sheetFormatPr defaultColWidth="9.140625" defaultRowHeight="15" x14ac:dyDescent="0.25"/>
  <cols>
    <col min="1" max="1" width="2.42578125" style="108" customWidth="1"/>
    <col min="2" max="2" width="10.85546875" style="108" bestFit="1" customWidth="1"/>
    <col min="3" max="3" width="32.42578125" style="108" customWidth="1"/>
    <col min="4" max="4" width="18.42578125" style="108" bestFit="1" customWidth="1"/>
    <col min="5" max="5" width="15" style="145" bestFit="1" customWidth="1"/>
    <col min="6" max="6" width="11.42578125" style="163" bestFit="1" customWidth="1"/>
    <col min="7" max="7" width="7.42578125" style="163" bestFit="1" customWidth="1"/>
    <col min="8" max="8" width="11.42578125" style="145" bestFit="1" customWidth="1"/>
    <col min="9" max="9" width="9.140625" style="108"/>
    <col min="10" max="10" width="10.85546875" style="108" bestFit="1" customWidth="1"/>
    <col min="11" max="16384" width="9.140625" style="108"/>
  </cols>
  <sheetData>
    <row r="2" spans="2:20" s="107" customFormat="1" x14ac:dyDescent="0.25">
      <c r="B2" s="1705"/>
      <c r="C2" s="1706"/>
      <c r="D2" s="1706"/>
      <c r="E2" s="1706"/>
      <c r="F2" s="1706"/>
      <c r="G2" s="1706"/>
      <c r="H2" s="1707"/>
    </row>
    <row r="3" spans="2:20" s="107" customFormat="1" ht="63" x14ac:dyDescent="0.25">
      <c r="B3" s="1313" t="s">
        <v>1873</v>
      </c>
      <c r="C3" s="260" t="s">
        <v>1874</v>
      </c>
      <c r="D3" s="312" t="s">
        <v>1875</v>
      </c>
      <c r="E3" s="313" t="s">
        <v>1876</v>
      </c>
      <c r="F3" s="179" t="s">
        <v>1877</v>
      </c>
      <c r="G3" s="179" t="s">
        <v>805</v>
      </c>
      <c r="H3" s="1313" t="s">
        <v>806</v>
      </c>
    </row>
    <row r="4" spans="2:20" s="107" customFormat="1" x14ac:dyDescent="0.25">
      <c r="B4" s="200"/>
      <c r="C4" s="200" t="s">
        <v>1878</v>
      </c>
      <c r="D4" s="200"/>
      <c r="E4" s="445" t="s">
        <v>1879</v>
      </c>
      <c r="F4" s="203"/>
      <c r="G4" s="396"/>
      <c r="H4" s="397"/>
    </row>
    <row r="5" spans="2:20" s="107" customFormat="1" x14ac:dyDescent="0.25">
      <c r="B5" s="200"/>
      <c r="C5" s="200"/>
      <c r="D5" s="200"/>
      <c r="E5" s="292"/>
      <c r="F5" s="203"/>
      <c r="G5" s="396"/>
      <c r="H5" s="397"/>
    </row>
    <row r="6" spans="2:20" s="107" customFormat="1" x14ac:dyDescent="0.25">
      <c r="B6" s="200"/>
      <c r="C6" s="200" t="s">
        <v>1880</v>
      </c>
      <c r="D6" s="200"/>
      <c r="E6" s="292" t="s">
        <v>1879</v>
      </c>
      <c r="F6" s="203"/>
      <c r="G6" s="396"/>
      <c r="H6" s="397"/>
    </row>
    <row r="7" spans="2:20" s="107" customFormat="1" x14ac:dyDescent="0.25">
      <c r="B7" s="200"/>
      <c r="C7" s="200" t="s">
        <v>1881</v>
      </c>
      <c r="D7" s="200"/>
      <c r="E7" s="292"/>
      <c r="F7" s="203"/>
      <c r="G7" s="396"/>
      <c r="H7" s="397"/>
    </row>
    <row r="8" spans="2:20" s="107" customFormat="1" x14ac:dyDescent="0.25">
      <c r="B8" s="200"/>
      <c r="C8" s="200"/>
      <c r="D8" s="200"/>
      <c r="E8" s="292"/>
      <c r="F8" s="203"/>
      <c r="G8" s="396"/>
      <c r="H8" s="397"/>
      <c r="T8" s="107" t="s">
        <v>1882</v>
      </c>
    </row>
    <row r="9" spans="2:20" s="107" customFormat="1" x14ac:dyDescent="0.25">
      <c r="B9" s="200"/>
      <c r="C9" s="200"/>
      <c r="D9" s="200"/>
      <c r="E9" s="292" t="s">
        <v>1879</v>
      </c>
      <c r="F9" s="203"/>
      <c r="G9" s="396"/>
      <c r="H9" s="397"/>
    </row>
    <row r="10" spans="2:20" s="107" customFormat="1" x14ac:dyDescent="0.25">
      <c r="B10" s="200"/>
      <c r="C10" s="200"/>
      <c r="D10" s="200"/>
      <c r="E10" s="292" t="s">
        <v>1883</v>
      </c>
      <c r="F10" s="203">
        <v>6</v>
      </c>
      <c r="G10" s="396"/>
      <c r="H10" s="397"/>
    </row>
    <row r="11" spans="2:20" x14ac:dyDescent="0.25">
      <c r="B11" s="1627" t="s">
        <v>1884</v>
      </c>
      <c r="C11" s="1664" t="s">
        <v>1885</v>
      </c>
      <c r="D11" s="351" t="s">
        <v>1886</v>
      </c>
      <c r="E11" s="354" t="s">
        <v>1887</v>
      </c>
      <c r="F11" s="355">
        <v>12</v>
      </c>
      <c r="G11" s="398"/>
      <c r="H11" s="212" t="s">
        <v>842</v>
      </c>
      <c r="J11" s="694" t="s">
        <v>1888</v>
      </c>
    </row>
    <row r="12" spans="2:20" x14ac:dyDescent="0.25">
      <c r="B12" s="1655"/>
      <c r="C12" s="1612"/>
      <c r="D12" s="208" t="s">
        <v>1889</v>
      </c>
      <c r="E12" s="210" t="s">
        <v>1890</v>
      </c>
      <c r="F12" s="356">
        <v>60</v>
      </c>
      <c r="G12" s="399"/>
      <c r="H12" s="327"/>
    </row>
    <row r="13" spans="2:20" x14ac:dyDescent="0.25">
      <c r="B13" s="1655"/>
      <c r="C13" s="1612"/>
      <c r="D13" s="208" t="s">
        <v>1891</v>
      </c>
      <c r="E13" s="210" t="s">
        <v>1892</v>
      </c>
      <c r="F13" s="357">
        <v>120</v>
      </c>
      <c r="G13" s="400"/>
      <c r="H13" s="327"/>
      <c r="J13" s="191" t="s">
        <v>1893</v>
      </c>
    </row>
    <row r="14" spans="2:20" x14ac:dyDescent="0.25">
      <c r="B14" s="1655"/>
      <c r="C14" s="1612"/>
      <c r="D14" s="209" t="s">
        <v>1894</v>
      </c>
      <c r="E14" s="210" t="s">
        <v>1895</v>
      </c>
      <c r="F14" s="356">
        <v>180</v>
      </c>
      <c r="G14" s="399"/>
      <c r="H14" s="327"/>
    </row>
    <row r="15" spans="2:20" x14ac:dyDescent="0.25">
      <c r="B15" s="1655"/>
      <c r="C15" s="1612"/>
      <c r="D15" s="208" t="s">
        <v>1896</v>
      </c>
      <c r="E15" s="210" t="s">
        <v>1897</v>
      </c>
      <c r="F15" s="356">
        <v>240</v>
      </c>
      <c r="G15" s="399"/>
      <c r="H15" s="327"/>
      <c r="J15" s="191" t="s">
        <v>1898</v>
      </c>
    </row>
    <row r="16" spans="2:20" x14ac:dyDescent="0.25">
      <c r="B16" s="1655"/>
      <c r="C16" s="1612"/>
      <c r="D16" s="208" t="s">
        <v>1899</v>
      </c>
      <c r="E16" s="210" t="s">
        <v>1900</v>
      </c>
      <c r="F16" s="356">
        <v>300</v>
      </c>
      <c r="G16" s="399"/>
      <c r="H16" s="327"/>
    </row>
    <row r="17" spans="2:8" x14ac:dyDescent="0.25">
      <c r="B17" s="1655"/>
      <c r="C17" s="1612"/>
      <c r="D17" s="208" t="s">
        <v>1901</v>
      </c>
      <c r="E17" s="210" t="s">
        <v>1902</v>
      </c>
      <c r="F17" s="356">
        <v>360</v>
      </c>
      <c r="G17" s="399"/>
      <c r="H17" s="327"/>
    </row>
    <row r="18" spans="2:8" x14ac:dyDescent="0.25">
      <c r="B18" s="1655"/>
      <c r="C18" s="1612"/>
      <c r="D18" s="208" t="s">
        <v>1903</v>
      </c>
      <c r="E18" s="210" t="s">
        <v>1904</v>
      </c>
      <c r="F18" s="356">
        <v>420</v>
      </c>
      <c r="G18" s="399"/>
      <c r="H18" s="327"/>
    </row>
    <row r="19" spans="2:8" x14ac:dyDescent="0.25">
      <c r="B19" s="1655"/>
      <c r="C19" s="1612"/>
      <c r="D19" s="208" t="s">
        <v>1905</v>
      </c>
      <c r="E19" s="353" t="s">
        <v>1906</v>
      </c>
      <c r="F19" s="356">
        <v>480</v>
      </c>
      <c r="G19" s="399"/>
      <c r="H19" s="327"/>
    </row>
    <row r="20" spans="2:8" x14ac:dyDescent="0.25">
      <c r="B20" s="1655"/>
      <c r="C20" s="1612"/>
      <c r="D20" s="208" t="s">
        <v>1907</v>
      </c>
      <c r="E20" s="352" t="s">
        <v>1908</v>
      </c>
      <c r="F20" s="356">
        <v>540</v>
      </c>
      <c r="G20" s="400"/>
      <c r="H20" s="330"/>
    </row>
    <row r="21" spans="2:8" x14ac:dyDescent="0.25">
      <c r="B21" s="1655"/>
      <c r="C21" s="1612"/>
      <c r="D21" s="208" t="s">
        <v>1909</v>
      </c>
      <c r="E21" s="359" t="s">
        <v>1910</v>
      </c>
      <c r="F21" s="356">
        <v>600</v>
      </c>
      <c r="G21" s="399"/>
      <c r="H21" s="327"/>
    </row>
    <row r="22" spans="2:8" x14ac:dyDescent="0.25">
      <c r="B22" s="1655"/>
      <c r="C22" s="1612"/>
      <c r="D22" s="208" t="s">
        <v>1911</v>
      </c>
      <c r="E22" s="359" t="s">
        <v>1912</v>
      </c>
      <c r="F22" s="356">
        <v>660</v>
      </c>
      <c r="G22" s="399"/>
      <c r="H22" s="208" t="s">
        <v>842</v>
      </c>
    </row>
    <row r="23" spans="2:8" x14ac:dyDescent="0.25">
      <c r="B23" s="1655"/>
      <c r="C23" s="1612"/>
      <c r="D23" s="209" t="s">
        <v>1913</v>
      </c>
      <c r="E23" s="359" t="s">
        <v>1914</v>
      </c>
      <c r="F23" s="356">
        <v>720</v>
      </c>
      <c r="G23" s="399"/>
      <c r="H23" s="208" t="s">
        <v>842</v>
      </c>
    </row>
    <row r="24" spans="2:8" x14ac:dyDescent="0.25">
      <c r="B24" s="1655"/>
      <c r="C24" s="1612"/>
      <c r="D24" s="208" t="s">
        <v>1915</v>
      </c>
      <c r="E24" s="359" t="s">
        <v>1916</v>
      </c>
      <c r="F24" s="357">
        <v>780</v>
      </c>
      <c r="G24" s="400"/>
      <c r="H24" s="208" t="s">
        <v>842</v>
      </c>
    </row>
    <row r="25" spans="2:8" x14ac:dyDescent="0.25">
      <c r="B25" s="1655"/>
      <c r="C25" s="1612"/>
      <c r="D25" s="208" t="s">
        <v>1917</v>
      </c>
      <c r="E25" s="210" t="s">
        <v>1918</v>
      </c>
      <c r="F25" s="356">
        <v>840</v>
      </c>
      <c r="G25" s="399"/>
      <c r="H25" s="208" t="s">
        <v>842</v>
      </c>
    </row>
    <row r="26" spans="2:8" x14ac:dyDescent="0.25">
      <c r="B26" s="1655"/>
      <c r="C26" s="1612"/>
      <c r="D26" s="208" t="s">
        <v>1919</v>
      </c>
      <c r="E26" s="210" t="s">
        <v>1920</v>
      </c>
      <c r="F26" s="356">
        <v>900</v>
      </c>
      <c r="G26" s="399"/>
      <c r="H26" s="208" t="s">
        <v>842</v>
      </c>
    </row>
    <row r="27" spans="2:8" x14ac:dyDescent="0.25">
      <c r="B27" s="1655"/>
      <c r="C27" s="1612"/>
      <c r="D27" s="208" t="s">
        <v>1921</v>
      </c>
      <c r="E27" s="359" t="s">
        <v>1922</v>
      </c>
      <c r="F27" s="356">
        <v>960</v>
      </c>
      <c r="G27" s="399"/>
      <c r="H27" s="208" t="s">
        <v>842</v>
      </c>
    </row>
    <row r="28" spans="2:8" x14ac:dyDescent="0.25">
      <c r="B28" s="1655"/>
      <c r="C28" s="1612"/>
      <c r="D28" s="208" t="s">
        <v>1923</v>
      </c>
      <c r="E28" s="359" t="s">
        <v>1924</v>
      </c>
      <c r="F28" s="356">
        <v>1020</v>
      </c>
      <c r="G28" s="399"/>
      <c r="H28" s="208" t="s">
        <v>842</v>
      </c>
    </row>
    <row r="29" spans="2:8" x14ac:dyDescent="0.25">
      <c r="B29" s="1655"/>
      <c r="C29" s="1612"/>
      <c r="D29" s="208" t="s">
        <v>1925</v>
      </c>
      <c r="E29" s="210" t="s">
        <v>1926</v>
      </c>
      <c r="F29" s="356">
        <v>1080</v>
      </c>
      <c r="G29" s="399"/>
      <c r="H29" s="208" t="s">
        <v>842</v>
      </c>
    </row>
    <row r="30" spans="2:8" x14ac:dyDescent="0.25">
      <c r="B30" s="1655"/>
      <c r="C30" s="1612"/>
      <c r="D30" s="208" t="s">
        <v>1927</v>
      </c>
      <c r="E30" s="210" t="s">
        <v>1928</v>
      </c>
      <c r="F30" s="356">
        <v>1140</v>
      </c>
      <c r="G30" s="399"/>
      <c r="H30" s="208" t="s">
        <v>842</v>
      </c>
    </row>
    <row r="31" spans="2:8" x14ac:dyDescent="0.25">
      <c r="B31" s="1655"/>
      <c r="C31" s="1651"/>
      <c r="D31" s="213" t="s">
        <v>1929</v>
      </c>
      <c r="E31" s="245" t="s">
        <v>1930</v>
      </c>
      <c r="F31" s="358">
        <v>1200</v>
      </c>
      <c r="G31" s="401"/>
      <c r="H31" s="1335" t="s">
        <v>842</v>
      </c>
    </row>
    <row r="32" spans="2:8" x14ac:dyDescent="0.25">
      <c r="B32" s="1664" t="s">
        <v>1931</v>
      </c>
      <c r="C32" s="1338"/>
      <c r="D32" s="209" t="s">
        <v>1932</v>
      </c>
      <c r="E32" s="210" t="s">
        <v>1933</v>
      </c>
      <c r="F32" s="357">
        <v>19.200000000000003</v>
      </c>
      <c r="G32" s="400"/>
      <c r="H32" s="209" t="s">
        <v>842</v>
      </c>
    </row>
    <row r="33" spans="2:8" x14ac:dyDescent="0.25">
      <c r="B33" s="1612"/>
      <c r="C33" s="1323"/>
      <c r="D33" s="209" t="s">
        <v>1886</v>
      </c>
      <c r="E33" s="359" t="s">
        <v>1934</v>
      </c>
      <c r="F33" s="356">
        <v>39.599999999999994</v>
      </c>
      <c r="G33" s="399"/>
      <c r="H33" s="327"/>
    </row>
    <row r="34" spans="2:8" x14ac:dyDescent="0.25">
      <c r="B34" s="1612"/>
      <c r="C34" s="1323"/>
      <c r="D34" s="209" t="s">
        <v>1935</v>
      </c>
      <c r="E34" s="359" t="s">
        <v>1936</v>
      </c>
      <c r="F34" s="356">
        <v>58.800000000000004</v>
      </c>
      <c r="G34" s="399"/>
      <c r="H34" s="327"/>
    </row>
    <row r="35" spans="2:8" x14ac:dyDescent="0.25">
      <c r="B35" s="1612"/>
      <c r="C35" s="1323"/>
      <c r="D35" s="209" t="s">
        <v>1937</v>
      </c>
      <c r="E35" s="359" t="s">
        <v>1938</v>
      </c>
      <c r="F35" s="356">
        <v>79.199999999999989</v>
      </c>
      <c r="G35" s="399"/>
      <c r="H35" s="327"/>
    </row>
    <row r="36" spans="2:8" x14ac:dyDescent="0.25">
      <c r="B36" s="1612"/>
      <c r="C36" s="1323"/>
      <c r="D36" s="209" t="s">
        <v>1939</v>
      </c>
      <c r="E36" s="359" t="s">
        <v>1940</v>
      </c>
      <c r="F36" s="356">
        <v>98.399999999999991</v>
      </c>
      <c r="G36" s="399"/>
      <c r="H36" s="327"/>
    </row>
    <row r="37" spans="2:8" x14ac:dyDescent="0.25">
      <c r="B37" s="1612"/>
      <c r="C37" s="1323"/>
      <c r="D37" s="209" t="s">
        <v>1941</v>
      </c>
      <c r="E37" s="359" t="s">
        <v>1942</v>
      </c>
      <c r="F37" s="356">
        <v>117.60000000000001</v>
      </c>
      <c r="G37" s="399"/>
      <c r="H37" s="327"/>
    </row>
    <row r="38" spans="2:8" x14ac:dyDescent="0.25">
      <c r="B38" s="1612"/>
      <c r="C38" s="1323"/>
      <c r="D38" s="209" t="s">
        <v>1943</v>
      </c>
      <c r="E38" s="359" t="s">
        <v>1944</v>
      </c>
      <c r="F38" s="356">
        <v>138</v>
      </c>
      <c r="G38" s="399"/>
      <c r="H38" s="327"/>
    </row>
    <row r="39" spans="2:8" x14ac:dyDescent="0.25">
      <c r="B39" s="1612"/>
      <c r="C39" s="1323"/>
      <c r="D39" s="209" t="s">
        <v>1945</v>
      </c>
      <c r="E39" s="359" t="s">
        <v>1946</v>
      </c>
      <c r="F39" s="356">
        <v>157.19999999999999</v>
      </c>
      <c r="G39" s="399"/>
      <c r="H39" s="327"/>
    </row>
    <row r="40" spans="2:8" x14ac:dyDescent="0.25">
      <c r="B40" s="1612"/>
      <c r="C40" s="1323"/>
      <c r="D40" s="209" t="s">
        <v>1889</v>
      </c>
      <c r="E40" s="359" t="s">
        <v>1947</v>
      </c>
      <c r="F40" s="356">
        <v>196.79999999999998</v>
      </c>
      <c r="G40" s="399"/>
      <c r="H40" s="327"/>
    </row>
    <row r="41" spans="2:8" x14ac:dyDescent="0.25">
      <c r="B41" s="1612"/>
      <c r="C41" s="1323"/>
      <c r="D41" s="209" t="s">
        <v>1948</v>
      </c>
      <c r="E41" s="359" t="s">
        <v>1949</v>
      </c>
      <c r="F41" s="356">
        <v>236.39999999999998</v>
      </c>
      <c r="G41" s="399"/>
      <c r="H41" s="327"/>
    </row>
    <row r="42" spans="2:8" x14ac:dyDescent="0.25">
      <c r="B42" s="1612"/>
      <c r="C42" s="1323"/>
      <c r="D42" s="209" t="s">
        <v>1950</v>
      </c>
      <c r="E42" s="359" t="s">
        <v>1951</v>
      </c>
      <c r="F42" s="356">
        <v>276</v>
      </c>
      <c r="G42" s="399"/>
      <c r="H42" s="327"/>
    </row>
    <row r="43" spans="2:8" x14ac:dyDescent="0.25">
      <c r="B43" s="1612"/>
      <c r="C43" s="1323"/>
      <c r="D43" s="209" t="s">
        <v>1952</v>
      </c>
      <c r="E43" s="359" t="s">
        <v>1953</v>
      </c>
      <c r="F43" s="356">
        <v>314.39999999999998</v>
      </c>
      <c r="G43" s="399"/>
      <c r="H43" s="327"/>
    </row>
    <row r="44" spans="2:8" x14ac:dyDescent="0.25">
      <c r="B44" s="1612"/>
      <c r="C44" s="1323"/>
      <c r="D44" s="209" t="s">
        <v>1954</v>
      </c>
      <c r="E44" s="359" t="s">
        <v>1955</v>
      </c>
      <c r="F44" s="356">
        <v>354</v>
      </c>
      <c r="G44" s="399"/>
      <c r="H44" s="327"/>
    </row>
    <row r="45" spans="2:8" x14ac:dyDescent="0.25">
      <c r="B45" s="1612"/>
      <c r="C45" s="1323"/>
      <c r="D45" s="209" t="s">
        <v>1891</v>
      </c>
      <c r="E45" s="359" t="s">
        <v>1956</v>
      </c>
      <c r="F45" s="356">
        <v>393.59999999999997</v>
      </c>
      <c r="G45" s="399"/>
      <c r="H45" s="327"/>
    </row>
    <row r="46" spans="2:8" x14ac:dyDescent="0.25">
      <c r="B46" s="1612"/>
      <c r="C46" s="1323"/>
      <c r="D46" s="209" t="s">
        <v>1957</v>
      </c>
      <c r="E46" s="359" t="s">
        <v>1958</v>
      </c>
      <c r="F46" s="356">
        <v>433.20000000000005</v>
      </c>
      <c r="G46" s="399"/>
      <c r="H46" s="208" t="s">
        <v>842</v>
      </c>
    </row>
    <row r="47" spans="2:8" x14ac:dyDescent="0.25">
      <c r="B47" s="1612"/>
      <c r="C47" s="1323"/>
      <c r="D47" s="209" t="s">
        <v>1959</v>
      </c>
      <c r="E47" s="359" t="s">
        <v>1960</v>
      </c>
      <c r="F47" s="356">
        <v>472.79999999999995</v>
      </c>
      <c r="G47" s="399"/>
      <c r="H47" s="208" t="s">
        <v>842</v>
      </c>
    </row>
    <row r="48" spans="2:8" x14ac:dyDescent="0.25">
      <c r="B48" s="1612"/>
      <c r="C48" s="1323"/>
      <c r="D48" s="209" t="s">
        <v>1961</v>
      </c>
      <c r="E48" s="359" t="s">
        <v>1962</v>
      </c>
      <c r="F48" s="356">
        <v>511.20000000000005</v>
      </c>
      <c r="G48" s="399"/>
      <c r="H48" s="208" t="s">
        <v>842</v>
      </c>
    </row>
    <row r="49" spans="2:8" x14ac:dyDescent="0.25">
      <c r="B49" s="1612"/>
      <c r="C49" s="1323"/>
      <c r="D49" s="209" t="s">
        <v>1963</v>
      </c>
      <c r="E49" s="359" t="s">
        <v>1964</v>
      </c>
      <c r="F49" s="356">
        <v>550.79999999999995</v>
      </c>
      <c r="G49" s="399"/>
      <c r="H49" s="208" t="s">
        <v>842</v>
      </c>
    </row>
    <row r="50" spans="2:8" x14ac:dyDescent="0.25">
      <c r="B50" s="1612"/>
      <c r="C50" s="1323"/>
      <c r="D50" s="209" t="s">
        <v>1894</v>
      </c>
      <c r="E50" s="359" t="s">
        <v>1965</v>
      </c>
      <c r="F50" s="356">
        <v>590.40000000000009</v>
      </c>
      <c r="G50" s="399"/>
      <c r="H50" s="208" t="s">
        <v>842</v>
      </c>
    </row>
    <row r="51" spans="2:8" x14ac:dyDescent="0.25">
      <c r="B51" s="1612"/>
      <c r="C51" s="1323"/>
      <c r="D51" s="209" t="s">
        <v>1966</v>
      </c>
      <c r="E51" s="359" t="s">
        <v>1967</v>
      </c>
      <c r="F51" s="356">
        <v>633.59999999999991</v>
      </c>
      <c r="G51" s="399"/>
      <c r="H51" s="208" t="s">
        <v>842</v>
      </c>
    </row>
    <row r="52" spans="2:8" x14ac:dyDescent="0.25">
      <c r="B52" s="1612"/>
      <c r="C52" s="1323"/>
      <c r="D52" s="209" t="s">
        <v>1968</v>
      </c>
      <c r="E52" s="359" t="s">
        <v>1969</v>
      </c>
      <c r="F52" s="356">
        <v>669.59999999999991</v>
      </c>
      <c r="G52" s="399"/>
      <c r="H52" s="208" t="s">
        <v>842</v>
      </c>
    </row>
    <row r="53" spans="2:8" x14ac:dyDescent="0.25">
      <c r="B53" s="1612"/>
      <c r="C53" s="1323"/>
      <c r="D53" s="209" t="s">
        <v>1970</v>
      </c>
      <c r="E53" s="359" t="s">
        <v>1971</v>
      </c>
      <c r="F53" s="356">
        <v>709.2</v>
      </c>
      <c r="G53" s="399"/>
      <c r="H53" s="208" t="s">
        <v>842</v>
      </c>
    </row>
    <row r="54" spans="2:8" x14ac:dyDescent="0.25">
      <c r="B54" s="1612"/>
      <c r="C54" s="1323"/>
      <c r="D54" s="209" t="s">
        <v>1972</v>
      </c>
      <c r="E54" s="359" t="s">
        <v>1973</v>
      </c>
      <c r="F54" s="356">
        <v>747.59999999999991</v>
      </c>
      <c r="G54" s="399"/>
      <c r="H54" s="208" t="s">
        <v>842</v>
      </c>
    </row>
    <row r="55" spans="2:8" x14ac:dyDescent="0.25">
      <c r="B55" s="1612"/>
      <c r="C55" s="1323"/>
      <c r="D55" s="209" t="s">
        <v>1896</v>
      </c>
      <c r="E55" s="359" t="s">
        <v>1974</v>
      </c>
      <c r="F55" s="356">
        <v>787.19999999999993</v>
      </c>
      <c r="G55" s="399"/>
      <c r="H55" s="208" t="s">
        <v>842</v>
      </c>
    </row>
    <row r="56" spans="2:8" x14ac:dyDescent="0.25">
      <c r="B56" s="1612"/>
      <c r="C56" s="1323"/>
      <c r="D56" s="209" t="s">
        <v>1975</v>
      </c>
      <c r="E56" s="359" t="s">
        <v>1976</v>
      </c>
      <c r="F56" s="356">
        <v>826.80000000000007</v>
      </c>
      <c r="G56" s="399"/>
      <c r="H56" s="208" t="s">
        <v>842</v>
      </c>
    </row>
    <row r="57" spans="2:8" x14ac:dyDescent="0.25">
      <c r="B57" s="1612"/>
      <c r="C57" s="1323"/>
      <c r="D57" s="209" t="s">
        <v>1977</v>
      </c>
      <c r="E57" s="359" t="s">
        <v>1978</v>
      </c>
      <c r="F57" s="356">
        <v>866.40000000000009</v>
      </c>
      <c r="G57" s="399"/>
      <c r="H57" s="208" t="s">
        <v>842</v>
      </c>
    </row>
    <row r="58" spans="2:8" x14ac:dyDescent="0.25">
      <c r="B58" s="1612"/>
      <c r="C58" s="1323"/>
      <c r="D58" s="209" t="s">
        <v>1979</v>
      </c>
      <c r="E58" s="359" t="s">
        <v>1980</v>
      </c>
      <c r="F58" s="356">
        <v>906</v>
      </c>
      <c r="G58" s="399"/>
      <c r="H58" s="208" t="s">
        <v>842</v>
      </c>
    </row>
    <row r="59" spans="2:8" x14ac:dyDescent="0.25">
      <c r="B59" s="1612"/>
      <c r="C59" s="1323"/>
      <c r="D59" s="209" t="s">
        <v>1981</v>
      </c>
      <c r="E59" s="359" t="s">
        <v>1982</v>
      </c>
      <c r="F59" s="356">
        <v>944.40000000000009</v>
      </c>
      <c r="G59" s="399"/>
      <c r="H59" s="208" t="s">
        <v>842</v>
      </c>
    </row>
    <row r="60" spans="2:8" x14ac:dyDescent="0.25">
      <c r="B60" s="1612"/>
      <c r="C60" s="1323"/>
      <c r="D60" s="209" t="s">
        <v>1899</v>
      </c>
      <c r="E60" s="359" t="s">
        <v>1983</v>
      </c>
      <c r="F60" s="356">
        <v>984</v>
      </c>
      <c r="G60" s="399"/>
      <c r="H60" s="208" t="s">
        <v>842</v>
      </c>
    </row>
    <row r="61" spans="2:8" x14ac:dyDescent="0.25">
      <c r="B61" s="1612"/>
      <c r="C61" s="1323"/>
      <c r="D61" s="209" t="s">
        <v>1984</v>
      </c>
      <c r="E61" s="359" t="s">
        <v>1985</v>
      </c>
      <c r="F61" s="356">
        <v>1023.5999999999999</v>
      </c>
      <c r="G61" s="399"/>
      <c r="H61" s="208" t="s">
        <v>842</v>
      </c>
    </row>
    <row r="62" spans="2:8" x14ac:dyDescent="0.25">
      <c r="B62" s="1612"/>
      <c r="C62" s="1323"/>
      <c r="D62" s="209" t="s">
        <v>1986</v>
      </c>
      <c r="E62" s="359" t="s">
        <v>1987</v>
      </c>
      <c r="F62" s="356">
        <v>1063.1999999999998</v>
      </c>
      <c r="G62" s="399"/>
      <c r="H62" s="208" t="s">
        <v>842</v>
      </c>
    </row>
    <row r="63" spans="2:8" x14ac:dyDescent="0.25">
      <c r="B63" s="1612"/>
      <c r="C63" s="1323"/>
      <c r="D63" s="209" t="s">
        <v>1988</v>
      </c>
      <c r="E63" s="359" t="s">
        <v>1989</v>
      </c>
      <c r="F63" s="356">
        <v>1102.8000000000002</v>
      </c>
      <c r="G63" s="399"/>
      <c r="H63" s="208" t="s">
        <v>842</v>
      </c>
    </row>
    <row r="64" spans="2:8" x14ac:dyDescent="0.25">
      <c r="B64" s="1612"/>
      <c r="C64" s="1323"/>
      <c r="D64" s="209" t="s">
        <v>1990</v>
      </c>
      <c r="E64" s="359" t="s">
        <v>1991</v>
      </c>
      <c r="F64" s="356">
        <v>1141.1999999999998</v>
      </c>
      <c r="G64" s="399"/>
      <c r="H64" s="208" t="s">
        <v>842</v>
      </c>
    </row>
    <row r="65" spans="2:8" x14ac:dyDescent="0.25">
      <c r="B65" s="1651"/>
      <c r="C65" s="1335"/>
      <c r="D65" s="201" t="s">
        <v>1901</v>
      </c>
      <c r="E65" s="202" t="s">
        <v>1992</v>
      </c>
      <c r="F65" s="204">
        <v>1180.8000000000002</v>
      </c>
      <c r="G65" s="402"/>
      <c r="H65" s="201" t="s">
        <v>842</v>
      </c>
    </row>
  </sheetData>
  <mergeCells count="4">
    <mergeCell ref="B32:B65"/>
    <mergeCell ref="B2:H2"/>
    <mergeCell ref="B11:B31"/>
    <mergeCell ref="C11:C31"/>
  </mergeCells>
  <pageMargins left="0.7" right="0.7" top="0.75" bottom="0.75" header="0.3" footer="0.3"/>
  <pageSetup orientation="portrait" horizontalDpi="1200" verticalDpi="12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1:J97"/>
  <sheetViews>
    <sheetView zoomScale="70" zoomScaleNormal="70" workbookViewId="0"/>
  </sheetViews>
  <sheetFormatPr defaultColWidth="9.140625" defaultRowHeight="12.75" x14ac:dyDescent="0.25"/>
  <cols>
    <col min="1" max="1" width="2.42578125" style="665" customWidth="1"/>
    <col min="2" max="2" width="27.5703125" style="665" customWidth="1"/>
    <col min="3" max="3" width="62.140625" style="673" bestFit="1" customWidth="1"/>
    <col min="4" max="4" width="12.85546875" style="673" bestFit="1" customWidth="1"/>
    <col min="5" max="5" width="33.140625" style="673" bestFit="1" customWidth="1"/>
    <col min="6" max="6" width="5.42578125" style="673" customWidth="1"/>
    <col min="7" max="7" width="62.140625" style="673" bestFit="1" customWidth="1"/>
    <col min="8" max="8" width="18.42578125" style="665" bestFit="1" customWidth="1"/>
    <col min="9" max="9" width="8.42578125" style="665" customWidth="1"/>
    <col min="10" max="16384" width="9.140625" style="665"/>
  </cols>
  <sheetData>
    <row r="1" spans="1:10" x14ac:dyDescent="0.25">
      <c r="C1" s="665"/>
      <c r="D1" s="665"/>
      <c r="E1" s="665"/>
      <c r="F1" s="665"/>
      <c r="G1" s="665"/>
    </row>
    <row r="2" spans="1:10" s="668" customFormat="1" ht="14.25" x14ac:dyDescent="0.25">
      <c r="A2" s="665"/>
      <c r="B2" s="1346" t="s">
        <v>1</v>
      </c>
      <c r="C2" s="666" t="s">
        <v>1993</v>
      </c>
      <c r="D2" s="667" t="s">
        <v>1994</v>
      </c>
      <c r="E2" s="665"/>
      <c r="F2" s="665"/>
      <c r="G2" s="665"/>
      <c r="J2" s="669"/>
    </row>
    <row r="3" spans="1:10" x14ac:dyDescent="0.25">
      <c r="B3" s="659" t="s">
        <v>6</v>
      </c>
      <c r="C3" s="659" t="s">
        <v>1995</v>
      </c>
      <c r="D3" s="688">
        <v>0.03</v>
      </c>
      <c r="E3" s="665"/>
      <c r="F3" s="665"/>
      <c r="G3" s="665"/>
    </row>
    <row r="4" spans="1:10" x14ac:dyDescent="0.25">
      <c r="B4" s="659" t="s">
        <v>6</v>
      </c>
      <c r="C4" s="660" t="s">
        <v>1996</v>
      </c>
      <c r="D4" s="689">
        <v>0.04</v>
      </c>
      <c r="E4" s="665"/>
      <c r="F4" s="665"/>
      <c r="G4" s="665"/>
    </row>
    <row r="5" spans="1:10" x14ac:dyDescent="0.25">
      <c r="B5" s="659" t="s">
        <v>6</v>
      </c>
      <c r="C5" s="660" t="s">
        <v>1997</v>
      </c>
      <c r="D5" s="689">
        <v>7.4999999999999997E-2</v>
      </c>
      <c r="E5" s="665"/>
      <c r="F5" s="665"/>
      <c r="G5" s="665"/>
    </row>
    <row r="6" spans="1:10" x14ac:dyDescent="0.25">
      <c r="B6" s="659" t="s">
        <v>6</v>
      </c>
      <c r="C6" s="660" t="s">
        <v>1998</v>
      </c>
      <c r="D6" s="689">
        <v>0.03</v>
      </c>
      <c r="E6" s="665"/>
      <c r="F6" s="665"/>
      <c r="G6" s="665"/>
    </row>
    <row r="7" spans="1:10" x14ac:dyDescent="0.25">
      <c r="B7" s="659" t="s">
        <v>6</v>
      </c>
      <c r="C7" s="660" t="s">
        <v>1999</v>
      </c>
      <c r="D7" s="689">
        <v>0.04</v>
      </c>
      <c r="E7" s="665"/>
      <c r="F7" s="665"/>
      <c r="G7" s="665"/>
    </row>
    <row r="8" spans="1:10" x14ac:dyDescent="0.25">
      <c r="B8" s="659" t="s">
        <v>6</v>
      </c>
      <c r="C8" s="660" t="s">
        <v>2000</v>
      </c>
      <c r="D8" s="689">
        <v>7.4999999999999997E-2</v>
      </c>
      <c r="E8" s="665"/>
      <c r="F8" s="665"/>
      <c r="G8" s="665"/>
    </row>
    <row r="9" spans="1:10" x14ac:dyDescent="0.25">
      <c r="B9" s="659" t="s">
        <v>6</v>
      </c>
      <c r="C9" s="660" t="s">
        <v>2001</v>
      </c>
      <c r="D9" s="689">
        <v>0.03</v>
      </c>
      <c r="E9" s="665"/>
      <c r="F9" s="665"/>
      <c r="G9" s="665"/>
    </row>
    <row r="10" spans="1:10" x14ac:dyDescent="0.25">
      <c r="B10" s="659" t="s">
        <v>6</v>
      </c>
      <c r="C10" s="660" t="s">
        <v>2002</v>
      </c>
      <c r="D10" s="689">
        <v>0.04</v>
      </c>
      <c r="E10" s="665"/>
      <c r="F10" s="665"/>
      <c r="G10" s="665"/>
    </row>
    <row r="11" spans="1:10" x14ac:dyDescent="0.25">
      <c r="B11" s="659" t="s">
        <v>6</v>
      </c>
      <c r="C11" s="660" t="s">
        <v>2003</v>
      </c>
      <c r="D11" s="689">
        <v>7.4999999999999997E-2</v>
      </c>
      <c r="E11" s="665"/>
      <c r="F11" s="665"/>
      <c r="G11" s="665"/>
    </row>
    <row r="12" spans="1:10" x14ac:dyDescent="0.25">
      <c r="B12" s="659" t="s">
        <v>6</v>
      </c>
      <c r="C12" s="660" t="s">
        <v>2004</v>
      </c>
      <c r="D12" s="689">
        <v>0.03</v>
      </c>
      <c r="E12" s="665"/>
      <c r="F12" s="665"/>
      <c r="G12" s="665"/>
    </row>
    <row r="13" spans="1:10" x14ac:dyDescent="0.25">
      <c r="B13" s="659" t="s">
        <v>6</v>
      </c>
      <c r="C13" s="660" t="s">
        <v>2005</v>
      </c>
      <c r="D13" s="689">
        <v>0.04</v>
      </c>
      <c r="E13" s="665"/>
      <c r="F13" s="665"/>
      <c r="G13" s="665"/>
    </row>
    <row r="14" spans="1:10" x14ac:dyDescent="0.25">
      <c r="B14" s="659" t="s">
        <v>6</v>
      </c>
      <c r="C14" s="660" t="s">
        <v>2006</v>
      </c>
      <c r="D14" s="689">
        <v>7.4999999999999997E-2</v>
      </c>
      <c r="E14" s="665"/>
      <c r="F14" s="665"/>
      <c r="G14" s="665"/>
    </row>
    <row r="15" spans="1:10" x14ac:dyDescent="0.25">
      <c r="B15" s="659" t="s">
        <v>6</v>
      </c>
      <c r="C15" s="660" t="s">
        <v>2007</v>
      </c>
      <c r="D15" s="689">
        <v>0.04</v>
      </c>
      <c r="E15" s="665"/>
      <c r="F15" s="665"/>
      <c r="G15" s="665"/>
    </row>
    <row r="16" spans="1:10" x14ac:dyDescent="0.25">
      <c r="B16" s="659" t="s">
        <v>6</v>
      </c>
      <c r="C16" s="661" t="s">
        <v>2008</v>
      </c>
      <c r="D16" s="690">
        <v>0.04</v>
      </c>
      <c r="E16" s="665"/>
      <c r="F16" s="665"/>
      <c r="G16" s="665"/>
    </row>
    <row r="17" spans="2:8" x14ac:dyDescent="0.25">
      <c r="C17" s="665"/>
      <c r="D17" s="665"/>
      <c r="E17" s="665"/>
      <c r="F17" s="665"/>
      <c r="G17" s="665"/>
    </row>
    <row r="18" spans="2:8" x14ac:dyDescent="0.25">
      <c r="B18" s="1346" t="s">
        <v>1</v>
      </c>
      <c r="C18" s="1346" t="s">
        <v>802</v>
      </c>
      <c r="D18" s="1708" t="s">
        <v>803</v>
      </c>
      <c r="E18" s="1708"/>
      <c r="F18" s="1708"/>
      <c r="G18" s="681" t="s">
        <v>1993</v>
      </c>
      <c r="H18" s="675" t="s">
        <v>2009</v>
      </c>
    </row>
    <row r="19" spans="2:8" ht="18.75" customHeight="1" x14ac:dyDescent="0.25">
      <c r="B19" s="1725" t="s">
        <v>6</v>
      </c>
      <c r="C19" s="1709"/>
      <c r="D19" s="1716" t="s">
        <v>1242</v>
      </c>
      <c r="E19" s="1724" t="s">
        <v>2010</v>
      </c>
      <c r="F19" s="678"/>
      <c r="G19" s="683" t="s">
        <v>1995</v>
      </c>
      <c r="H19" s="685"/>
    </row>
    <row r="20" spans="2:8" ht="18.75" customHeight="1" x14ac:dyDescent="0.25">
      <c r="B20" s="1721"/>
      <c r="C20" s="1710"/>
      <c r="D20" s="1717"/>
      <c r="E20" s="1719"/>
      <c r="F20" s="676"/>
      <c r="G20" s="683" t="s">
        <v>1996</v>
      </c>
      <c r="H20" s="686" t="s">
        <v>805</v>
      </c>
    </row>
    <row r="21" spans="2:8" ht="18.75" customHeight="1" x14ac:dyDescent="0.25">
      <c r="B21" s="1721"/>
      <c r="C21" s="1710"/>
      <c r="D21" s="1717"/>
      <c r="E21" s="1719"/>
      <c r="F21" s="676"/>
      <c r="G21" s="683" t="s">
        <v>1997</v>
      </c>
      <c r="H21" s="671" t="s">
        <v>1319</v>
      </c>
    </row>
    <row r="22" spans="2:8" ht="18.75" customHeight="1" x14ac:dyDescent="0.25">
      <c r="B22" s="1721"/>
      <c r="C22" s="1710"/>
      <c r="D22" s="1717"/>
      <c r="E22" s="1719"/>
      <c r="F22" s="676"/>
      <c r="G22" s="683" t="s">
        <v>1998</v>
      </c>
      <c r="H22" s="685"/>
    </row>
    <row r="23" spans="2:8" ht="18.75" customHeight="1" x14ac:dyDescent="0.25">
      <c r="B23" s="1721"/>
      <c r="C23" s="1710"/>
      <c r="D23" s="1717"/>
      <c r="E23" s="1719"/>
      <c r="F23" s="676"/>
      <c r="G23" s="683" t="s">
        <v>1999</v>
      </c>
      <c r="H23" s="685"/>
    </row>
    <row r="24" spans="2:8" ht="18.75" customHeight="1" x14ac:dyDescent="0.25">
      <c r="B24" s="1721"/>
      <c r="C24" s="1710"/>
      <c r="D24" s="1717"/>
      <c r="E24" s="1719"/>
      <c r="F24" s="676"/>
      <c r="G24" s="683" t="s">
        <v>2000</v>
      </c>
      <c r="H24" s="671" t="s">
        <v>1319</v>
      </c>
    </row>
    <row r="25" spans="2:8" ht="18.75" customHeight="1" x14ac:dyDescent="0.25">
      <c r="B25" s="1721"/>
      <c r="C25" s="1710"/>
      <c r="D25" s="1717"/>
      <c r="E25" s="1719"/>
      <c r="F25" s="676"/>
      <c r="G25" s="683" t="s">
        <v>2001</v>
      </c>
      <c r="H25" s="685"/>
    </row>
    <row r="26" spans="2:8" ht="18.75" customHeight="1" x14ac:dyDescent="0.25">
      <c r="B26" s="1721"/>
      <c r="C26" s="1710"/>
      <c r="D26" s="1717"/>
      <c r="E26" s="1719"/>
      <c r="F26" s="676"/>
      <c r="G26" s="683" t="s">
        <v>2002</v>
      </c>
      <c r="H26" s="685"/>
    </row>
    <row r="27" spans="2:8" ht="18.75" customHeight="1" x14ac:dyDescent="0.25">
      <c r="B27" s="1721"/>
      <c r="C27" s="1710"/>
      <c r="D27" s="1717"/>
      <c r="E27" s="1719"/>
      <c r="F27" s="676"/>
      <c r="G27" s="683" t="s">
        <v>2003</v>
      </c>
      <c r="H27" s="671" t="s">
        <v>1319</v>
      </c>
    </row>
    <row r="28" spans="2:8" ht="18.75" customHeight="1" x14ac:dyDescent="0.25">
      <c r="B28" s="1721"/>
      <c r="C28" s="1710"/>
      <c r="D28" s="1717"/>
      <c r="E28" s="1719"/>
      <c r="F28" s="676"/>
      <c r="G28" s="683" t="s">
        <v>2004</v>
      </c>
      <c r="H28" s="685"/>
    </row>
    <row r="29" spans="2:8" ht="18.75" customHeight="1" x14ac:dyDescent="0.25">
      <c r="B29" s="1721"/>
      <c r="C29" s="1710"/>
      <c r="D29" s="1717"/>
      <c r="E29" s="1719"/>
      <c r="F29" s="676"/>
      <c r="G29" s="683" t="s">
        <v>2005</v>
      </c>
      <c r="H29" s="685"/>
    </row>
    <row r="30" spans="2:8" ht="18.75" customHeight="1" x14ac:dyDescent="0.25">
      <c r="B30" s="1721"/>
      <c r="C30" s="1710"/>
      <c r="D30" s="1717"/>
      <c r="E30" s="1719"/>
      <c r="F30" s="676"/>
      <c r="G30" s="683" t="s">
        <v>2006</v>
      </c>
      <c r="H30" s="671" t="s">
        <v>1319</v>
      </c>
    </row>
    <row r="31" spans="2:8" ht="18.75" customHeight="1" x14ac:dyDescent="0.25">
      <c r="B31" s="1721"/>
      <c r="C31" s="1710"/>
      <c r="D31" s="1717"/>
      <c r="E31" s="1719"/>
      <c r="F31" s="676"/>
      <c r="G31" s="683" t="s">
        <v>2007</v>
      </c>
      <c r="H31" s="671" t="s">
        <v>1319</v>
      </c>
    </row>
    <row r="32" spans="2:8" ht="18.75" customHeight="1" thickBot="1" x14ac:dyDescent="0.3">
      <c r="B32" s="1722"/>
      <c r="C32" s="1711"/>
      <c r="D32" s="1718"/>
      <c r="E32" s="1720"/>
      <c r="F32" s="679"/>
      <c r="G32" s="684" t="s">
        <v>2008</v>
      </c>
      <c r="H32" s="672" t="s">
        <v>1319</v>
      </c>
    </row>
    <row r="33" spans="2:8" ht="13.5" thickTop="1" x14ac:dyDescent="0.25">
      <c r="B33" s="1721" t="s">
        <v>6</v>
      </c>
      <c r="C33" s="1723"/>
      <c r="D33" s="1717" t="s">
        <v>1225</v>
      </c>
      <c r="E33" s="1719" t="s">
        <v>2011</v>
      </c>
      <c r="F33" s="676"/>
      <c r="G33" s="682" t="s">
        <v>1995</v>
      </c>
      <c r="H33" s="687"/>
    </row>
    <row r="34" spans="2:8" ht="15" customHeight="1" x14ac:dyDescent="0.25">
      <c r="B34" s="1721"/>
      <c r="C34" s="1721"/>
      <c r="D34" s="1717"/>
      <c r="E34" s="1719"/>
      <c r="F34" s="676"/>
      <c r="G34" s="683" t="s">
        <v>1996</v>
      </c>
      <c r="H34" s="686" t="s">
        <v>805</v>
      </c>
    </row>
    <row r="35" spans="2:8" ht="15" customHeight="1" x14ac:dyDescent="0.25">
      <c r="B35" s="1721"/>
      <c r="C35" s="1721"/>
      <c r="D35" s="1717"/>
      <c r="E35" s="1719"/>
      <c r="F35" s="676"/>
      <c r="G35" s="683" t="s">
        <v>1997</v>
      </c>
      <c r="H35" s="671" t="s">
        <v>1319</v>
      </c>
    </row>
    <row r="36" spans="2:8" ht="15" customHeight="1" x14ac:dyDescent="0.25">
      <c r="B36" s="1721"/>
      <c r="C36" s="1721"/>
      <c r="D36" s="1717"/>
      <c r="E36" s="1719"/>
      <c r="F36" s="676"/>
      <c r="G36" s="683" t="s">
        <v>1998</v>
      </c>
      <c r="H36" s="685"/>
    </row>
    <row r="37" spans="2:8" ht="15" customHeight="1" x14ac:dyDescent="0.25">
      <c r="B37" s="1721"/>
      <c r="C37" s="1721"/>
      <c r="D37" s="1717"/>
      <c r="E37" s="1719"/>
      <c r="F37" s="676"/>
      <c r="G37" s="683" t="s">
        <v>1999</v>
      </c>
      <c r="H37" s="685"/>
    </row>
    <row r="38" spans="2:8" ht="15" customHeight="1" x14ac:dyDescent="0.25">
      <c r="B38" s="1721"/>
      <c r="C38" s="1721"/>
      <c r="D38" s="1717"/>
      <c r="E38" s="1719"/>
      <c r="F38" s="676"/>
      <c r="G38" s="683" t="s">
        <v>2000</v>
      </c>
      <c r="H38" s="671" t="s">
        <v>1319</v>
      </c>
    </row>
    <row r="39" spans="2:8" ht="15" customHeight="1" x14ac:dyDescent="0.25">
      <c r="B39" s="1721"/>
      <c r="C39" s="1721"/>
      <c r="D39" s="1717"/>
      <c r="E39" s="1719"/>
      <c r="F39" s="676"/>
      <c r="G39" s="683" t="s">
        <v>2001</v>
      </c>
      <c r="H39" s="685"/>
    </row>
    <row r="40" spans="2:8" ht="15" customHeight="1" x14ac:dyDescent="0.25">
      <c r="B40" s="1721"/>
      <c r="C40" s="1721"/>
      <c r="D40" s="1717"/>
      <c r="E40" s="1719"/>
      <c r="F40" s="676"/>
      <c r="G40" s="683" t="s">
        <v>2002</v>
      </c>
      <c r="H40" s="685"/>
    </row>
    <row r="41" spans="2:8" ht="15" customHeight="1" x14ac:dyDescent="0.25">
      <c r="B41" s="1721"/>
      <c r="C41" s="1721"/>
      <c r="D41" s="1717"/>
      <c r="E41" s="1719"/>
      <c r="F41" s="676"/>
      <c r="G41" s="683" t="s">
        <v>2003</v>
      </c>
      <c r="H41" s="671" t="s">
        <v>1319</v>
      </c>
    </row>
    <row r="42" spans="2:8" ht="15" customHeight="1" x14ac:dyDescent="0.25">
      <c r="B42" s="1721"/>
      <c r="C42" s="1721"/>
      <c r="D42" s="1717"/>
      <c r="E42" s="1719"/>
      <c r="F42" s="676"/>
      <c r="G42" s="683" t="s">
        <v>2004</v>
      </c>
      <c r="H42" s="685"/>
    </row>
    <row r="43" spans="2:8" ht="15" customHeight="1" x14ac:dyDescent="0.25">
      <c r="B43" s="1721"/>
      <c r="C43" s="1721"/>
      <c r="D43" s="1717"/>
      <c r="E43" s="1719"/>
      <c r="F43" s="676"/>
      <c r="G43" s="683" t="s">
        <v>2005</v>
      </c>
      <c r="H43" s="685"/>
    </row>
    <row r="44" spans="2:8" ht="15.75" customHeight="1" thickBot="1" x14ac:dyDescent="0.3">
      <c r="B44" s="1722"/>
      <c r="C44" s="1722"/>
      <c r="D44" s="1718"/>
      <c r="E44" s="1720"/>
      <c r="F44" s="676"/>
      <c r="G44" s="684" t="s">
        <v>2006</v>
      </c>
      <c r="H44" s="672" t="s">
        <v>1319</v>
      </c>
    </row>
    <row r="45" spans="2:8" ht="13.5" thickTop="1" x14ac:dyDescent="0.25">
      <c r="B45" s="1723" t="s">
        <v>6</v>
      </c>
      <c r="C45" s="1723"/>
      <c r="D45" s="1712" t="s">
        <v>1225</v>
      </c>
      <c r="E45" s="1714" t="s">
        <v>1228</v>
      </c>
      <c r="F45" s="680"/>
      <c r="G45" s="682" t="s">
        <v>1995</v>
      </c>
      <c r="H45" s="670" t="s">
        <v>1319</v>
      </c>
    </row>
    <row r="46" spans="2:8" ht="15" customHeight="1" x14ac:dyDescent="0.25">
      <c r="B46" s="1721"/>
      <c r="C46" s="1721"/>
      <c r="D46" s="1713"/>
      <c r="E46" s="1715"/>
      <c r="F46" s="677"/>
      <c r="G46" s="683" t="s">
        <v>1996</v>
      </c>
      <c r="H46" s="671" t="s">
        <v>805</v>
      </c>
    </row>
    <row r="47" spans="2:8" ht="15" customHeight="1" x14ac:dyDescent="0.25">
      <c r="B47" s="1721"/>
      <c r="C47" s="1721"/>
      <c r="D47" s="1717" t="s">
        <v>1242</v>
      </c>
      <c r="E47" s="1719" t="s">
        <v>1355</v>
      </c>
      <c r="F47" s="677"/>
      <c r="G47" s="683" t="s">
        <v>1997</v>
      </c>
      <c r="H47" s="685"/>
    </row>
    <row r="48" spans="2:8" ht="15" customHeight="1" x14ac:dyDescent="0.25">
      <c r="B48" s="1721"/>
      <c r="C48" s="1721"/>
      <c r="D48" s="1717"/>
      <c r="E48" s="1719"/>
      <c r="F48" s="677"/>
      <c r="G48" s="683" t="s">
        <v>1998</v>
      </c>
      <c r="H48" s="671" t="s">
        <v>1319</v>
      </c>
    </row>
    <row r="49" spans="2:8" ht="15" customHeight="1" x14ac:dyDescent="0.25">
      <c r="B49" s="1721"/>
      <c r="C49" s="1721"/>
      <c r="D49" s="1717"/>
      <c r="E49" s="1719"/>
      <c r="F49" s="677"/>
      <c r="G49" s="683" t="s">
        <v>1999</v>
      </c>
      <c r="H49" s="685"/>
    </row>
    <row r="50" spans="2:8" ht="15" customHeight="1" x14ac:dyDescent="0.25">
      <c r="B50" s="1721"/>
      <c r="C50" s="1721"/>
      <c r="D50" s="1717"/>
      <c r="E50" s="1719"/>
      <c r="F50" s="677"/>
      <c r="G50" s="683" t="s">
        <v>2000</v>
      </c>
      <c r="H50" s="685"/>
    </row>
    <row r="51" spans="2:8" ht="15" customHeight="1" x14ac:dyDescent="0.25">
      <c r="B51" s="1721"/>
      <c r="C51" s="1721"/>
      <c r="D51" s="1717"/>
      <c r="E51" s="1719"/>
      <c r="F51" s="677"/>
      <c r="G51" s="683" t="s">
        <v>2001</v>
      </c>
      <c r="H51" s="671" t="s">
        <v>1319</v>
      </c>
    </row>
    <row r="52" spans="2:8" ht="15" customHeight="1" x14ac:dyDescent="0.25">
      <c r="B52" s="1721"/>
      <c r="C52" s="1721"/>
      <c r="D52" s="1717"/>
      <c r="E52" s="1719"/>
      <c r="F52" s="677"/>
      <c r="G52" s="683" t="s">
        <v>2002</v>
      </c>
      <c r="H52" s="685"/>
    </row>
    <row r="53" spans="2:8" ht="15" customHeight="1" x14ac:dyDescent="0.25">
      <c r="B53" s="1721"/>
      <c r="C53" s="1721"/>
      <c r="D53" s="1717"/>
      <c r="E53" s="1719"/>
      <c r="F53" s="677"/>
      <c r="G53" s="683" t="s">
        <v>2003</v>
      </c>
      <c r="H53" s="685"/>
    </row>
    <row r="54" spans="2:8" ht="15" customHeight="1" x14ac:dyDescent="0.25">
      <c r="B54" s="1721"/>
      <c r="C54" s="1721"/>
      <c r="D54" s="1717"/>
      <c r="E54" s="1719"/>
      <c r="F54" s="677"/>
      <c r="G54" s="683" t="s">
        <v>2004</v>
      </c>
      <c r="H54" s="671" t="s">
        <v>1319</v>
      </c>
    </row>
    <row r="55" spans="2:8" ht="15" customHeight="1" x14ac:dyDescent="0.25">
      <c r="B55" s="1721"/>
      <c r="C55" s="1721"/>
      <c r="D55" s="1717"/>
      <c r="E55" s="1719"/>
      <c r="F55" s="677"/>
      <c r="G55" s="683" t="s">
        <v>2005</v>
      </c>
      <c r="H55" s="685"/>
    </row>
    <row r="56" spans="2:8" ht="15" customHeight="1" x14ac:dyDescent="0.25">
      <c r="B56" s="1721"/>
      <c r="C56" s="1721"/>
      <c r="D56" s="1717"/>
      <c r="E56" s="1719"/>
      <c r="F56" s="677"/>
      <c r="G56" s="683" t="s">
        <v>2006</v>
      </c>
      <c r="H56" s="685"/>
    </row>
    <row r="57" spans="2:8" ht="15" customHeight="1" x14ac:dyDescent="0.25">
      <c r="B57" s="1721"/>
      <c r="C57" s="1721"/>
      <c r="D57" s="1717"/>
      <c r="E57" s="1719"/>
      <c r="F57" s="677"/>
      <c r="G57" s="683" t="s">
        <v>2007</v>
      </c>
      <c r="H57" s="671" t="s">
        <v>1319</v>
      </c>
    </row>
    <row r="58" spans="2:8" ht="15.75" customHeight="1" thickBot="1" x14ac:dyDescent="0.3">
      <c r="B58" s="1722"/>
      <c r="C58" s="1722"/>
      <c r="D58" s="1717"/>
      <c r="E58" s="1719"/>
      <c r="F58" s="677"/>
      <c r="G58" s="684" t="s">
        <v>2008</v>
      </c>
      <c r="H58" s="672" t="s">
        <v>1319</v>
      </c>
    </row>
    <row r="59" spans="2:8" ht="13.5" thickTop="1" x14ac:dyDescent="0.25">
      <c r="B59" s="1723" t="s">
        <v>6</v>
      </c>
      <c r="C59" s="1723"/>
      <c r="D59" s="1712" t="s">
        <v>1225</v>
      </c>
      <c r="E59" s="1714" t="s">
        <v>1228</v>
      </c>
      <c r="F59" s="662"/>
      <c r="G59" s="682" t="s">
        <v>1995</v>
      </c>
      <c r="H59" s="670" t="s">
        <v>1319</v>
      </c>
    </row>
    <row r="60" spans="2:8" ht="15" customHeight="1" x14ac:dyDescent="0.25">
      <c r="B60" s="1721"/>
      <c r="C60" s="1721"/>
      <c r="D60" s="1713"/>
      <c r="E60" s="1715"/>
      <c r="F60" s="663"/>
      <c r="G60" s="683" t="s">
        <v>1996</v>
      </c>
      <c r="H60" s="671" t="s">
        <v>1319</v>
      </c>
    </row>
    <row r="61" spans="2:8" ht="15" customHeight="1" x14ac:dyDescent="0.25">
      <c r="B61" s="1721"/>
      <c r="C61" s="1721"/>
      <c r="D61" s="1717" t="s">
        <v>1242</v>
      </c>
      <c r="E61" s="1719" t="s">
        <v>1356</v>
      </c>
      <c r="F61" s="663"/>
      <c r="G61" s="683" t="s">
        <v>1997</v>
      </c>
      <c r="H61" s="671" t="s">
        <v>805</v>
      </c>
    </row>
    <row r="62" spans="2:8" ht="15" customHeight="1" x14ac:dyDescent="0.25">
      <c r="B62" s="1721"/>
      <c r="C62" s="1721"/>
      <c r="D62" s="1717"/>
      <c r="E62" s="1719"/>
      <c r="F62" s="663"/>
      <c r="G62" s="683" t="s">
        <v>1998</v>
      </c>
      <c r="H62" s="671" t="s">
        <v>1319</v>
      </c>
    </row>
    <row r="63" spans="2:8" ht="15" customHeight="1" x14ac:dyDescent="0.25">
      <c r="B63" s="1721"/>
      <c r="C63" s="1721"/>
      <c r="D63" s="1717"/>
      <c r="E63" s="1719"/>
      <c r="F63" s="663"/>
      <c r="G63" s="683" t="s">
        <v>1999</v>
      </c>
      <c r="H63" s="671" t="s">
        <v>1319</v>
      </c>
    </row>
    <row r="64" spans="2:8" ht="15" customHeight="1" x14ac:dyDescent="0.25">
      <c r="B64" s="1721"/>
      <c r="C64" s="1721"/>
      <c r="D64" s="1717"/>
      <c r="E64" s="1719"/>
      <c r="F64" s="663"/>
      <c r="G64" s="683" t="s">
        <v>2000</v>
      </c>
      <c r="H64" s="685"/>
    </row>
    <row r="65" spans="2:8" ht="15" customHeight="1" x14ac:dyDescent="0.25">
      <c r="B65" s="1721"/>
      <c r="C65" s="1721"/>
      <c r="D65" s="1717"/>
      <c r="E65" s="1719"/>
      <c r="F65" s="663"/>
      <c r="G65" s="683" t="s">
        <v>2001</v>
      </c>
      <c r="H65" s="671" t="s">
        <v>1319</v>
      </c>
    </row>
    <row r="66" spans="2:8" ht="15" customHeight="1" x14ac:dyDescent="0.25">
      <c r="B66" s="1721"/>
      <c r="C66" s="1721"/>
      <c r="D66" s="1717"/>
      <c r="E66" s="1719"/>
      <c r="F66" s="663"/>
      <c r="G66" s="683" t="s">
        <v>2002</v>
      </c>
      <c r="H66" s="671" t="s">
        <v>1319</v>
      </c>
    </row>
    <row r="67" spans="2:8" ht="15" customHeight="1" x14ac:dyDescent="0.25">
      <c r="B67" s="1721"/>
      <c r="C67" s="1721"/>
      <c r="D67" s="1717"/>
      <c r="E67" s="1719"/>
      <c r="F67" s="663"/>
      <c r="G67" s="683" t="s">
        <v>2003</v>
      </c>
      <c r="H67" s="685"/>
    </row>
    <row r="68" spans="2:8" ht="15" customHeight="1" x14ac:dyDescent="0.25">
      <c r="B68" s="1721"/>
      <c r="C68" s="1721"/>
      <c r="D68" s="1717"/>
      <c r="E68" s="1719"/>
      <c r="F68" s="663"/>
      <c r="G68" s="683" t="s">
        <v>2004</v>
      </c>
      <c r="H68" s="671" t="s">
        <v>1319</v>
      </c>
    </row>
    <row r="69" spans="2:8" ht="15" customHeight="1" x14ac:dyDescent="0.25">
      <c r="B69" s="1721"/>
      <c r="C69" s="1721"/>
      <c r="D69" s="1717"/>
      <c r="E69" s="1719"/>
      <c r="F69" s="663"/>
      <c r="G69" s="683" t="s">
        <v>2005</v>
      </c>
      <c r="H69" s="671" t="s">
        <v>1319</v>
      </c>
    </row>
    <row r="70" spans="2:8" ht="15" customHeight="1" x14ac:dyDescent="0.25">
      <c r="B70" s="1721"/>
      <c r="C70" s="1721"/>
      <c r="D70" s="1717"/>
      <c r="E70" s="1719"/>
      <c r="F70" s="663"/>
      <c r="G70" s="683" t="s">
        <v>2006</v>
      </c>
      <c r="H70" s="685"/>
    </row>
    <row r="71" spans="2:8" ht="15" customHeight="1" x14ac:dyDescent="0.25">
      <c r="B71" s="1721"/>
      <c r="C71" s="1721"/>
      <c r="D71" s="1717"/>
      <c r="E71" s="1719"/>
      <c r="F71" s="663"/>
      <c r="G71" s="683" t="s">
        <v>2007</v>
      </c>
      <c r="H71" s="671" t="s">
        <v>1319</v>
      </c>
    </row>
    <row r="72" spans="2:8" ht="15.75" customHeight="1" thickBot="1" x14ac:dyDescent="0.3">
      <c r="B72" s="1722"/>
      <c r="C72" s="1722"/>
      <c r="D72" s="1718"/>
      <c r="E72" s="1720"/>
      <c r="F72" s="664"/>
      <c r="G72" s="684" t="s">
        <v>2008</v>
      </c>
      <c r="H72" s="672" t="s">
        <v>1319</v>
      </c>
    </row>
    <row r="73" spans="2:8" ht="13.5" thickTop="1" x14ac:dyDescent="0.25"/>
    <row r="97" spans="1:10" s="673" customFormat="1" x14ac:dyDescent="0.25">
      <c r="A97" s="665"/>
      <c r="B97" s="665"/>
      <c r="E97" s="674"/>
      <c r="H97" s="665"/>
      <c r="I97" s="665"/>
      <c r="J97" s="665"/>
    </row>
  </sheetData>
  <mergeCells count="21">
    <mergeCell ref="B33:B44"/>
    <mergeCell ref="B45:B58"/>
    <mergeCell ref="B59:B72"/>
    <mergeCell ref="E19:E32"/>
    <mergeCell ref="C59:C72"/>
    <mergeCell ref="C45:C58"/>
    <mergeCell ref="C33:C44"/>
    <mergeCell ref="D47:D58"/>
    <mergeCell ref="E47:E58"/>
    <mergeCell ref="D59:D60"/>
    <mergeCell ref="E59:E60"/>
    <mergeCell ref="D61:D72"/>
    <mergeCell ref="E61:E72"/>
    <mergeCell ref="B19:B32"/>
    <mergeCell ref="D18:F18"/>
    <mergeCell ref="C19:C32"/>
    <mergeCell ref="D45:D46"/>
    <mergeCell ref="E45:E46"/>
    <mergeCell ref="D19:D32"/>
    <mergeCell ref="E33:E44"/>
    <mergeCell ref="D33:D44"/>
  </mergeCells>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H36"/>
  <sheetViews>
    <sheetView zoomScale="70" zoomScaleNormal="70" workbookViewId="0">
      <selection activeCell="D41" sqref="D41"/>
    </sheetView>
  </sheetViews>
  <sheetFormatPr defaultColWidth="9.140625" defaultRowHeight="15" x14ac:dyDescent="0.25"/>
  <cols>
    <col min="1" max="1" width="2.42578125" style="108" customWidth="1"/>
    <col min="2" max="2" width="15.5703125" style="108" customWidth="1"/>
    <col min="3" max="3" width="16.140625" style="108" bestFit="1" customWidth="1"/>
    <col min="4" max="4" width="16.140625" style="108" customWidth="1"/>
    <col min="5" max="5" width="19.42578125" style="108" customWidth="1"/>
    <col min="6" max="6" width="16.140625" style="108" customWidth="1"/>
    <col min="7" max="7" width="8.42578125" style="108" bestFit="1" customWidth="1"/>
    <col min="8" max="8" width="11.42578125" style="108" bestFit="1" customWidth="1"/>
    <col min="9" max="16384" width="9.140625" style="108"/>
  </cols>
  <sheetData>
    <row r="2" spans="2:8" s="107" customFormat="1" x14ac:dyDescent="0.25">
      <c r="B2" s="1691"/>
      <c r="C2" s="1692"/>
      <c r="D2" s="1692"/>
      <c r="E2" s="1692"/>
      <c r="F2" s="1692"/>
      <c r="G2" s="1692"/>
      <c r="H2" s="1692"/>
    </row>
    <row r="3" spans="2:8" s="107" customFormat="1" ht="30" x14ac:dyDescent="0.25">
      <c r="B3" s="1313" t="s">
        <v>804</v>
      </c>
      <c r="C3" s="1313" t="s">
        <v>501</v>
      </c>
      <c r="D3" s="1315" t="s">
        <v>538</v>
      </c>
      <c r="E3" s="1357" t="s">
        <v>544</v>
      </c>
      <c r="F3" s="180" t="s">
        <v>1035</v>
      </c>
      <c r="G3" s="180" t="s">
        <v>1814</v>
      </c>
      <c r="H3" s="1315" t="s">
        <v>806</v>
      </c>
    </row>
    <row r="4" spans="2:8" s="107" customFormat="1" x14ac:dyDescent="0.25">
      <c r="B4" s="1726"/>
      <c r="C4" s="1727"/>
      <c r="D4" s="486"/>
      <c r="E4" s="197"/>
      <c r="F4" s="1348"/>
      <c r="G4" s="1348"/>
      <c r="H4" s="488"/>
    </row>
    <row r="5" spans="2:8" s="107" customFormat="1" ht="14.45" customHeight="1" x14ac:dyDescent="0.25">
      <c r="B5" s="1726"/>
      <c r="C5" s="1727"/>
      <c r="D5" s="1728"/>
      <c r="E5" s="205"/>
      <c r="F5" s="196"/>
      <c r="G5" s="196"/>
      <c r="H5" s="382"/>
    </row>
    <row r="6" spans="2:8" s="107" customFormat="1" x14ac:dyDescent="0.25">
      <c r="B6" s="1726"/>
      <c r="C6" s="1727"/>
      <c r="D6" s="1729"/>
      <c r="E6" s="293"/>
      <c r="F6" s="324"/>
      <c r="G6" s="384"/>
      <c r="H6" s="324"/>
    </row>
    <row r="7" spans="2:8" s="107" customFormat="1" x14ac:dyDescent="0.25">
      <c r="B7" s="1726"/>
      <c r="C7" s="1726"/>
      <c r="D7" s="1729"/>
      <c r="E7" s="323"/>
      <c r="F7" s="322"/>
      <c r="G7" s="385"/>
      <c r="H7" s="322"/>
    </row>
    <row r="8" spans="2:8" s="107" customFormat="1" x14ac:dyDescent="0.25">
      <c r="B8" s="1726"/>
      <c r="C8" s="1726"/>
      <c r="D8" s="1729"/>
      <c r="E8" s="323"/>
      <c r="F8" s="324"/>
      <c r="G8" s="384"/>
      <c r="H8" s="324"/>
    </row>
    <row r="9" spans="2:8" s="107" customFormat="1" ht="14.45" customHeight="1" x14ac:dyDescent="0.25">
      <c r="B9" s="1726"/>
      <c r="C9" s="1726"/>
      <c r="D9" s="1729"/>
      <c r="E9" s="321"/>
      <c r="F9" s="322"/>
      <c r="G9" s="385"/>
      <c r="H9" s="322"/>
    </row>
    <row r="10" spans="2:8" s="107" customFormat="1" ht="14.45" customHeight="1" x14ac:dyDescent="0.25">
      <c r="B10" s="1726"/>
      <c r="C10" s="1726"/>
      <c r="D10" s="1729"/>
      <c r="E10" s="323"/>
      <c r="F10" s="324"/>
      <c r="G10" s="384"/>
      <c r="H10" s="324"/>
    </row>
    <row r="11" spans="2:8" s="107" customFormat="1" ht="14.45" customHeight="1" x14ac:dyDescent="0.25">
      <c r="B11" s="1726"/>
      <c r="C11" s="1726"/>
      <c r="D11" s="1729"/>
      <c r="E11" s="323"/>
      <c r="F11" s="322"/>
      <c r="G11" s="385"/>
      <c r="H11" s="322"/>
    </row>
    <row r="12" spans="2:8" s="107" customFormat="1" ht="14.45" customHeight="1" x14ac:dyDescent="0.25">
      <c r="B12" s="1726"/>
      <c r="C12" s="1726"/>
      <c r="D12" s="1729"/>
      <c r="E12" s="323"/>
      <c r="F12" s="324"/>
      <c r="G12" s="384"/>
      <c r="H12" s="324"/>
    </row>
    <row r="13" spans="2:8" s="107" customFormat="1" ht="14.45" customHeight="1" x14ac:dyDescent="0.25">
      <c r="B13" s="1726"/>
      <c r="C13" s="1726"/>
      <c r="D13" s="1729"/>
      <c r="E13" s="323"/>
      <c r="F13" s="325"/>
      <c r="G13" s="386"/>
      <c r="H13" s="325"/>
    </row>
    <row r="14" spans="2:8" s="107" customFormat="1" ht="14.45" customHeight="1" x14ac:dyDescent="0.25">
      <c r="B14" s="1726"/>
      <c r="C14" s="1726"/>
      <c r="D14" s="1729"/>
      <c r="E14" s="323"/>
      <c r="F14" s="322"/>
      <c r="G14" s="385"/>
      <c r="H14" s="322"/>
    </row>
    <row r="15" spans="2:8" s="107" customFormat="1" ht="14.45" customHeight="1" x14ac:dyDescent="0.25">
      <c r="B15" s="1726"/>
      <c r="C15" s="1726"/>
      <c r="D15" s="1729"/>
      <c r="E15" s="323"/>
      <c r="F15" s="322"/>
      <c r="G15" s="385"/>
      <c r="H15" s="322"/>
    </row>
    <row r="16" spans="2:8" s="107" customFormat="1" ht="14.45" customHeight="1" x14ac:dyDescent="0.25">
      <c r="B16" s="1726"/>
      <c r="C16" s="1726"/>
      <c r="D16" s="1729"/>
      <c r="E16" s="323"/>
      <c r="F16" s="322"/>
      <c r="G16" s="385"/>
      <c r="H16" s="322"/>
    </row>
    <row r="17" spans="2:8" s="107" customFormat="1" ht="14.45" customHeight="1" x14ac:dyDescent="0.25">
      <c r="B17" s="1726"/>
      <c r="C17" s="1726"/>
      <c r="D17" s="1729"/>
      <c r="E17" s="323"/>
      <c r="F17" s="322"/>
      <c r="G17" s="385"/>
      <c r="H17" s="322"/>
    </row>
    <row r="18" spans="2:8" s="107" customFormat="1" ht="14.45" customHeight="1" x14ac:dyDescent="0.25">
      <c r="B18" s="1726"/>
      <c r="C18" s="1726"/>
      <c r="D18" s="1729"/>
      <c r="E18" s="321"/>
      <c r="F18" s="322"/>
      <c r="G18" s="385"/>
      <c r="H18" s="322"/>
    </row>
    <row r="19" spans="2:8" s="107" customFormat="1" ht="14.45" customHeight="1" x14ac:dyDescent="0.25">
      <c r="B19" s="1726"/>
      <c r="C19" s="1726"/>
      <c r="D19" s="1729"/>
      <c r="E19" s="321"/>
      <c r="F19" s="322"/>
      <c r="G19" s="385"/>
      <c r="H19" s="322"/>
    </row>
    <row r="20" spans="2:8" s="107" customFormat="1" ht="14.45" customHeight="1" x14ac:dyDescent="0.25">
      <c r="B20" s="1726"/>
      <c r="C20" s="1726"/>
      <c r="D20" s="1729"/>
      <c r="E20" s="321"/>
      <c r="F20" s="322"/>
      <c r="G20" s="385"/>
      <c r="H20" s="322"/>
    </row>
    <row r="21" spans="2:8" s="107" customFormat="1" ht="14.45" customHeight="1" x14ac:dyDescent="0.25">
      <c r="B21" s="1726"/>
      <c r="C21" s="1726"/>
      <c r="D21" s="1729"/>
      <c r="E21" s="321"/>
      <c r="F21" s="322"/>
      <c r="G21" s="385"/>
      <c r="H21" s="322"/>
    </row>
    <row r="22" spans="2:8" s="107" customFormat="1" ht="14.45" customHeight="1" x14ac:dyDescent="0.25">
      <c r="B22" s="1726"/>
      <c r="C22" s="1726"/>
      <c r="D22" s="1730"/>
      <c r="E22" s="186"/>
      <c r="F22" s="285"/>
      <c r="G22" s="387"/>
      <c r="H22" s="285"/>
    </row>
    <row r="23" spans="2:8" s="107" customFormat="1" ht="14.45" customHeight="1" x14ac:dyDescent="0.25">
      <c r="B23" s="1726"/>
      <c r="C23" s="1731"/>
      <c r="D23" s="486"/>
      <c r="E23" s="320"/>
      <c r="F23" s="1349"/>
      <c r="G23" s="1349"/>
      <c r="H23" s="487"/>
    </row>
    <row r="24" spans="2:8" s="107" customFormat="1" ht="14.45" customHeight="1" x14ac:dyDescent="0.25">
      <c r="B24" s="1726"/>
      <c r="C24" s="1732"/>
      <c r="D24" s="1728"/>
      <c r="E24" s="195"/>
      <c r="F24" s="196"/>
      <c r="G24" s="196"/>
      <c r="H24" s="382"/>
    </row>
    <row r="25" spans="2:8" s="107" customFormat="1" ht="14.45" customHeight="1" x14ac:dyDescent="0.25">
      <c r="B25" s="1726"/>
      <c r="C25" s="1732"/>
      <c r="D25" s="1729"/>
      <c r="E25" s="489"/>
      <c r="F25" s="324"/>
      <c r="G25" s="384"/>
      <c r="H25" s="324"/>
    </row>
    <row r="26" spans="2:8" s="107" customFormat="1" ht="14.45" customHeight="1" x14ac:dyDescent="0.25">
      <c r="B26" s="1726"/>
      <c r="C26" s="1732"/>
      <c r="D26" s="1729"/>
      <c r="E26" s="321"/>
      <c r="F26" s="322"/>
      <c r="G26" s="385"/>
      <c r="H26" s="322"/>
    </row>
    <row r="27" spans="2:8" s="107" customFormat="1" ht="14.45" customHeight="1" x14ac:dyDescent="0.25">
      <c r="B27" s="1726"/>
      <c r="C27" s="1732"/>
      <c r="D27" s="1729"/>
      <c r="E27" s="321"/>
      <c r="F27" s="322"/>
      <c r="G27" s="385"/>
      <c r="H27" s="322"/>
    </row>
    <row r="28" spans="2:8" s="107" customFormat="1" ht="14.45" customHeight="1" x14ac:dyDescent="0.25">
      <c r="B28" s="1726"/>
      <c r="C28" s="1732"/>
      <c r="D28" s="1729"/>
      <c r="E28" s="321"/>
      <c r="F28" s="322"/>
      <c r="G28" s="385"/>
      <c r="H28" s="322"/>
    </row>
    <row r="29" spans="2:8" s="107" customFormat="1" ht="14.45" customHeight="1" x14ac:dyDescent="0.25">
      <c r="B29" s="1726"/>
      <c r="C29" s="1732"/>
      <c r="D29" s="1729"/>
      <c r="E29" s="321"/>
      <c r="F29" s="322"/>
      <c r="G29" s="385"/>
      <c r="H29" s="322"/>
    </row>
    <row r="30" spans="2:8" s="107" customFormat="1" ht="14.45" customHeight="1" x14ac:dyDescent="0.25">
      <c r="B30" s="1726"/>
      <c r="C30" s="1732"/>
      <c r="D30" s="1729"/>
      <c r="E30" s="321"/>
      <c r="F30" s="322"/>
      <c r="G30" s="385"/>
      <c r="H30" s="322"/>
    </row>
    <row r="31" spans="2:8" s="107" customFormat="1" ht="14.45" customHeight="1" x14ac:dyDescent="0.25">
      <c r="B31" s="1726"/>
      <c r="C31" s="1732"/>
      <c r="D31" s="1729"/>
      <c r="E31" s="321"/>
      <c r="F31" s="322"/>
      <c r="G31" s="385"/>
      <c r="H31" s="322"/>
    </row>
    <row r="32" spans="2:8" s="107" customFormat="1" ht="14.45" customHeight="1" x14ac:dyDescent="0.25">
      <c r="B32" s="1726"/>
      <c r="C32" s="1732"/>
      <c r="D32" s="1729"/>
      <c r="E32" s="321"/>
      <c r="F32" s="322"/>
      <c r="G32" s="385"/>
      <c r="H32" s="322"/>
    </row>
    <row r="33" spans="2:8" s="107" customFormat="1" ht="14.45" customHeight="1" x14ac:dyDescent="0.25">
      <c r="B33" s="1726"/>
      <c r="C33" s="1733"/>
      <c r="D33" s="1730"/>
      <c r="E33" s="186"/>
      <c r="F33" s="285"/>
      <c r="G33" s="387"/>
      <c r="H33" s="285"/>
    </row>
    <row r="36" spans="2:8" x14ac:dyDescent="0.25">
      <c r="B36" s="107"/>
    </row>
  </sheetData>
  <mergeCells count="6">
    <mergeCell ref="B2:H2"/>
    <mergeCell ref="B4:B33"/>
    <mergeCell ref="C4:C22"/>
    <mergeCell ref="D5:D22"/>
    <mergeCell ref="C23:C33"/>
    <mergeCell ref="D24:D33"/>
  </mergeCells>
  <pageMargins left="0.7" right="0.7" top="0.75" bottom="0.75" header="0.3" footer="0.3"/>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G7"/>
  <sheetViews>
    <sheetView zoomScaleNormal="100" workbookViewId="0">
      <selection activeCell="B6" sqref="B6:F6"/>
    </sheetView>
  </sheetViews>
  <sheetFormatPr defaultColWidth="9.140625" defaultRowHeight="15" x14ac:dyDescent="0.25"/>
  <cols>
    <col min="1" max="1" width="2.42578125" style="108" customWidth="1"/>
    <col min="2" max="2" width="31.140625" style="108" customWidth="1"/>
    <col min="3" max="3" width="12.42578125" style="108" customWidth="1"/>
    <col min="4" max="4" width="23" style="108" bestFit="1" customWidth="1"/>
    <col min="5" max="5" width="23" style="108" customWidth="1"/>
    <col min="6" max="6" width="13.5703125" style="108" customWidth="1"/>
    <col min="7" max="7" width="10.5703125" style="108" bestFit="1" customWidth="1"/>
    <col min="8" max="16384" width="9.140625" style="108"/>
  </cols>
  <sheetData>
    <row r="2" spans="2:7" s="107" customFormat="1" x14ac:dyDescent="0.25">
      <c r="B2" s="1641"/>
      <c r="C2" s="1641"/>
      <c r="D2" s="1641"/>
      <c r="E2" s="1641"/>
      <c r="F2" s="1641"/>
      <c r="G2" s="1734"/>
    </row>
    <row r="3" spans="2:7" s="107" customFormat="1" ht="60" x14ac:dyDescent="0.25">
      <c r="B3" s="414" t="s">
        <v>2012</v>
      </c>
      <c r="C3" s="187" t="s">
        <v>1298</v>
      </c>
      <c r="D3" s="1357" t="s">
        <v>2013</v>
      </c>
      <c r="E3" s="1315" t="s">
        <v>2014</v>
      </c>
      <c r="F3" s="1315" t="s">
        <v>805</v>
      </c>
      <c r="G3" s="1315" t="s">
        <v>799</v>
      </c>
    </row>
    <row r="4" spans="2:7" x14ac:dyDescent="0.25">
      <c r="B4" s="1735" t="s">
        <v>1846</v>
      </c>
      <c r="C4" s="413" t="s">
        <v>1348</v>
      </c>
      <c r="D4" s="354" t="s">
        <v>2015</v>
      </c>
      <c r="E4" s="410">
        <v>5.1999999999999998E-2</v>
      </c>
      <c r="F4" s="411"/>
      <c r="G4" s="412"/>
    </row>
    <row r="5" spans="2:7" ht="15.75" thickBot="1" x14ac:dyDescent="0.3">
      <c r="B5" s="1736"/>
      <c r="C5" s="1324"/>
      <c r="D5" s="1343" t="s">
        <v>2016</v>
      </c>
      <c r="E5" s="1350">
        <v>6.5000000000000002E-2</v>
      </c>
      <c r="F5" s="409"/>
      <c r="G5" s="405"/>
    </row>
    <row r="6" spans="2:7" ht="16.5" thickTop="1" thickBot="1" x14ac:dyDescent="0.3">
      <c r="B6" s="407" t="s">
        <v>1855</v>
      </c>
      <c r="C6" s="198"/>
      <c r="D6" s="190" t="s">
        <v>2016</v>
      </c>
      <c r="E6" s="408">
        <v>9.0999999999999998E-2</v>
      </c>
      <c r="F6" s="408" t="s">
        <v>1823</v>
      </c>
      <c r="G6" s="199"/>
    </row>
    <row r="7" spans="2:7" ht="15.75" thickTop="1" x14ac:dyDescent="0.25"/>
  </sheetData>
  <mergeCells count="2">
    <mergeCell ref="B2:G2"/>
    <mergeCell ref="B4:B5"/>
  </mergeCells>
  <pageMargins left="0.7" right="0.7" top="0.75" bottom="0.75" header="0.3" footer="0.3"/>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F32"/>
  <sheetViews>
    <sheetView zoomScale="70" zoomScaleNormal="70" workbookViewId="0">
      <selection activeCell="B7" sqref="B7:D8"/>
    </sheetView>
  </sheetViews>
  <sheetFormatPr defaultColWidth="9.140625" defaultRowHeight="15" x14ac:dyDescent="0.25"/>
  <cols>
    <col min="1" max="1" width="2.42578125" style="108" customWidth="1"/>
    <col min="2" max="2" width="22.42578125" style="145" bestFit="1" customWidth="1"/>
    <col min="3" max="3" width="34.42578125" style="145" bestFit="1" customWidth="1"/>
    <col min="4" max="4" width="22.85546875" style="145" bestFit="1" customWidth="1"/>
    <col min="5" max="5" width="10.85546875" style="145" customWidth="1"/>
    <col min="6" max="6" width="11.42578125" style="145" bestFit="1" customWidth="1"/>
    <col min="7" max="16384" width="9.140625" style="108"/>
  </cols>
  <sheetData>
    <row r="2" spans="2:6" s="107" customFormat="1" x14ac:dyDescent="0.25">
      <c r="B2" s="1692"/>
      <c r="C2" s="1692"/>
      <c r="D2" s="1692"/>
      <c r="E2" s="1692"/>
      <c r="F2" s="1692"/>
    </row>
    <row r="3" spans="2:6" s="107" customFormat="1" x14ac:dyDescent="0.25">
      <c r="B3" s="439" t="s">
        <v>808</v>
      </c>
      <c r="C3" s="1315"/>
      <c r="D3" s="1357" t="s">
        <v>1874</v>
      </c>
      <c r="E3" s="1315" t="s">
        <v>805</v>
      </c>
      <c r="F3" s="1315" t="s">
        <v>806</v>
      </c>
    </row>
    <row r="4" spans="2:6" ht="23.45" customHeight="1" x14ac:dyDescent="0.25">
      <c r="B4" s="1737" t="s">
        <v>2017</v>
      </c>
      <c r="C4" s="434"/>
      <c r="D4" s="317" t="s">
        <v>2018</v>
      </c>
      <c r="E4" s="440"/>
      <c r="F4" s="440"/>
    </row>
    <row r="5" spans="2:6" ht="23.45" customHeight="1" x14ac:dyDescent="0.25">
      <c r="B5" s="1738"/>
      <c r="C5" s="383"/>
      <c r="D5" s="321" t="s">
        <v>2019</v>
      </c>
      <c r="E5" s="431"/>
      <c r="F5" s="431"/>
    </row>
    <row r="6" spans="2:6" ht="23.45" customHeight="1" thickBot="1" x14ac:dyDescent="0.3">
      <c r="B6" s="1739"/>
      <c r="C6" s="433"/>
      <c r="D6" s="1377" t="s">
        <v>2020</v>
      </c>
      <c r="E6" s="432"/>
      <c r="F6" s="432"/>
    </row>
    <row r="7" spans="2:6" ht="15.75" thickTop="1" x14ac:dyDescent="0.25">
      <c r="B7" s="1740" t="s">
        <v>203</v>
      </c>
      <c r="C7" s="441"/>
      <c r="D7" s="349" t="s">
        <v>2021</v>
      </c>
      <c r="E7" s="435"/>
      <c r="F7" s="435"/>
    </row>
    <row r="8" spans="2:6" x14ac:dyDescent="0.25">
      <c r="B8" s="1741"/>
      <c r="C8" s="1352"/>
      <c r="D8" s="1381" t="s">
        <v>2022</v>
      </c>
      <c r="E8" s="436"/>
      <c r="F8" s="436"/>
    </row>
    <row r="9" spans="2:6" x14ac:dyDescent="0.25">
      <c r="B9" s="436"/>
      <c r="C9" s="437"/>
      <c r="D9" s="1379"/>
      <c r="E9" s="436"/>
      <c r="F9" s="436"/>
    </row>
    <row r="10" spans="2:6" x14ac:dyDescent="0.25">
      <c r="B10" s="436"/>
      <c r="C10" s="437"/>
      <c r="D10" s="1379"/>
      <c r="E10" s="436"/>
      <c r="F10" s="436"/>
    </row>
    <row r="11" spans="2:6" x14ac:dyDescent="0.25">
      <c r="B11" s="436"/>
      <c r="C11" s="437"/>
      <c r="D11" s="1379"/>
      <c r="E11" s="436"/>
      <c r="F11" s="436"/>
    </row>
    <row r="12" spans="2:6" x14ac:dyDescent="0.25">
      <c r="B12" s="436"/>
      <c r="C12" s="437"/>
      <c r="D12" s="1379"/>
      <c r="E12" s="436"/>
      <c r="F12" s="436"/>
    </row>
    <row r="13" spans="2:6" x14ac:dyDescent="0.25">
      <c r="B13" s="436"/>
      <c r="C13" s="437"/>
      <c r="D13" s="1379"/>
      <c r="E13" s="436"/>
      <c r="F13" s="436"/>
    </row>
    <row r="14" spans="2:6" x14ac:dyDescent="0.25">
      <c r="B14" s="436"/>
      <c r="C14" s="437"/>
      <c r="D14" s="1379"/>
      <c r="E14" s="436"/>
      <c r="F14" s="436"/>
    </row>
    <row r="15" spans="2:6" x14ac:dyDescent="0.25">
      <c r="B15" s="436"/>
      <c r="C15" s="437"/>
      <c r="D15" s="1379"/>
      <c r="E15" s="436"/>
      <c r="F15" s="436"/>
    </row>
    <row r="16" spans="2:6" x14ac:dyDescent="0.25">
      <c r="B16" s="436"/>
      <c r="C16" s="437"/>
      <c r="D16" s="1379"/>
      <c r="E16" s="436"/>
      <c r="F16" s="436"/>
    </row>
    <row r="17" spans="2:6" x14ac:dyDescent="0.25">
      <c r="B17" s="436"/>
      <c r="C17" s="437"/>
      <c r="D17" s="1379"/>
      <c r="E17" s="436"/>
      <c r="F17" s="436"/>
    </row>
    <row r="18" spans="2:6" x14ac:dyDescent="0.25">
      <c r="B18" s="436"/>
      <c r="C18" s="437"/>
      <c r="D18" s="1379"/>
      <c r="E18" s="436"/>
      <c r="F18" s="436"/>
    </row>
    <row r="19" spans="2:6" x14ac:dyDescent="0.25">
      <c r="B19" s="436"/>
      <c r="C19" s="437"/>
      <c r="D19" s="1379"/>
      <c r="E19" s="436"/>
      <c r="F19" s="436"/>
    </row>
    <row r="20" spans="2:6" x14ac:dyDescent="0.25">
      <c r="B20" s="436"/>
      <c r="C20" s="437"/>
      <c r="D20" s="1379"/>
      <c r="E20" s="436"/>
      <c r="F20" s="436"/>
    </row>
    <row r="21" spans="2:6" x14ac:dyDescent="0.25">
      <c r="B21" s="436"/>
      <c r="C21" s="437"/>
      <c r="D21" s="1379"/>
      <c r="E21" s="436"/>
      <c r="F21" s="436"/>
    </row>
    <row r="22" spans="2:6" x14ac:dyDescent="0.25">
      <c r="B22" s="436"/>
      <c r="C22" s="437"/>
      <c r="D22" s="1379"/>
      <c r="E22" s="436"/>
      <c r="F22" s="436"/>
    </row>
    <row r="23" spans="2:6" x14ac:dyDescent="0.25">
      <c r="B23" s="436"/>
      <c r="C23" s="437"/>
      <c r="D23" s="1379"/>
      <c r="E23" s="436"/>
      <c r="F23" s="436"/>
    </row>
    <row r="24" spans="2:6" x14ac:dyDescent="0.25">
      <c r="B24" s="436"/>
      <c r="C24" s="436"/>
      <c r="D24" s="1379"/>
      <c r="E24" s="437"/>
      <c r="F24" s="437"/>
    </row>
    <row r="25" spans="2:6" x14ac:dyDescent="0.25">
      <c r="B25" s="436"/>
      <c r="C25" s="436"/>
      <c r="D25" s="1379"/>
      <c r="E25" s="437"/>
      <c r="F25" s="437"/>
    </row>
    <row r="26" spans="2:6" x14ac:dyDescent="0.25">
      <c r="B26" s="436"/>
      <c r="C26" s="436"/>
      <c r="D26" s="1379"/>
      <c r="E26" s="437"/>
      <c r="F26" s="437"/>
    </row>
    <row r="27" spans="2:6" ht="14.45" customHeight="1" x14ac:dyDescent="0.25">
      <c r="B27" s="436"/>
      <c r="C27" s="438"/>
      <c r="D27" s="1379"/>
      <c r="E27" s="437"/>
      <c r="F27" s="437"/>
    </row>
    <row r="28" spans="2:6" x14ac:dyDescent="0.25">
      <c r="B28" s="436"/>
      <c r="C28" s="438"/>
      <c r="D28" s="1379"/>
      <c r="E28" s="437"/>
      <c r="F28" s="437"/>
    </row>
    <row r="29" spans="2:6" x14ac:dyDescent="0.25">
      <c r="B29" s="436"/>
      <c r="C29" s="438"/>
      <c r="D29" s="1379"/>
      <c r="E29" s="437"/>
      <c r="F29" s="437"/>
    </row>
    <row r="30" spans="2:6" ht="14.45" customHeight="1" x14ac:dyDescent="0.25">
      <c r="B30" s="436"/>
      <c r="C30" s="438"/>
      <c r="D30" s="1379"/>
      <c r="E30" s="437"/>
      <c r="F30" s="437"/>
    </row>
    <row r="31" spans="2:6" ht="14.45" customHeight="1" x14ac:dyDescent="0.25">
      <c r="B31" s="436"/>
      <c r="C31" s="438"/>
      <c r="D31" s="1379"/>
      <c r="E31" s="437"/>
      <c r="F31" s="437"/>
    </row>
    <row r="32" spans="2:6" x14ac:dyDescent="0.25">
      <c r="B32" s="436"/>
      <c r="C32" s="438"/>
      <c r="D32" s="1379"/>
      <c r="E32" s="437"/>
      <c r="F32" s="437"/>
    </row>
  </sheetData>
  <mergeCells count="3">
    <mergeCell ref="B4:B6"/>
    <mergeCell ref="B7:B8"/>
    <mergeCell ref="B2:F2"/>
  </mergeCells>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L82"/>
  <sheetViews>
    <sheetView zoomScale="85" zoomScaleNormal="85" workbookViewId="0">
      <pane ySplit="3" topLeftCell="A10" activePane="bottomLeft" state="frozen"/>
      <selection activeCell="L21" sqref="L21"/>
      <selection pane="bottomLeft" activeCell="D29" sqref="D29"/>
    </sheetView>
  </sheetViews>
  <sheetFormatPr defaultColWidth="8.85546875" defaultRowHeight="15" x14ac:dyDescent="0.25"/>
  <cols>
    <col min="1" max="1" width="2.5703125" style="145" customWidth="1"/>
    <col min="2" max="3" width="15.5703125" style="145" bestFit="1" customWidth="1"/>
    <col min="4" max="4" width="32" style="145" bestFit="1" customWidth="1"/>
    <col min="5" max="5" width="16.42578125" style="145" bestFit="1" customWidth="1"/>
    <col min="6" max="6" width="14.42578125" style="145" bestFit="1" customWidth="1"/>
    <col min="7" max="7" width="20.42578125" style="145" bestFit="1" customWidth="1"/>
    <col min="8" max="8" width="40.85546875" style="145" bestFit="1" customWidth="1"/>
    <col min="9" max="9" width="26.42578125" style="145" customWidth="1"/>
    <col min="10" max="10" width="18.42578125" style="145" bestFit="1" customWidth="1"/>
    <col min="11" max="11" width="10.5703125" style="145" customWidth="1"/>
    <col min="12" max="16384" width="8.85546875" style="145"/>
  </cols>
  <sheetData>
    <row r="2" spans="2:12" ht="14.45" customHeight="1" x14ac:dyDescent="0.25">
      <c r="B2" s="1781" t="s">
        <v>2023</v>
      </c>
      <c r="C2" s="1781"/>
      <c r="D2" s="1781"/>
      <c r="E2" s="1781"/>
      <c r="F2" s="1781"/>
      <c r="G2" s="1781"/>
      <c r="H2" s="1781"/>
      <c r="I2" s="1782"/>
      <c r="J2" s="1569" t="s">
        <v>2024</v>
      </c>
      <c r="K2" s="1750" t="s">
        <v>2025</v>
      </c>
      <c r="L2" s="493"/>
    </row>
    <row r="3" spans="2:12" ht="62.1" customHeight="1" x14ac:dyDescent="0.25">
      <c r="B3" s="295" t="s">
        <v>804</v>
      </c>
      <c r="C3" s="1315" t="s">
        <v>538</v>
      </c>
      <c r="D3" s="1315" t="s">
        <v>863</v>
      </c>
      <c r="E3" s="1315" t="s">
        <v>514</v>
      </c>
      <c r="F3" s="1315" t="s">
        <v>520</v>
      </c>
      <c r="G3" s="1315" t="s">
        <v>560</v>
      </c>
      <c r="H3" s="1315" t="s">
        <v>530</v>
      </c>
      <c r="I3" s="1315" t="s">
        <v>818</v>
      </c>
      <c r="J3" s="1749"/>
      <c r="K3" s="1751"/>
      <c r="L3" s="493"/>
    </row>
    <row r="4" spans="2:12" x14ac:dyDescent="0.25">
      <c r="B4" s="446" t="s">
        <v>809</v>
      </c>
      <c r="C4" s="1355" t="s">
        <v>2026</v>
      </c>
      <c r="D4" s="473"/>
      <c r="E4" s="473"/>
      <c r="F4" s="474"/>
      <c r="G4" s="474"/>
      <c r="H4" s="1355" t="s">
        <v>2027</v>
      </c>
      <c r="I4" s="474"/>
      <c r="J4" s="1745" t="s">
        <v>2028</v>
      </c>
      <c r="K4" s="1747" t="s">
        <v>1441</v>
      </c>
      <c r="L4" s="493"/>
    </row>
    <row r="5" spans="2:12" ht="30" x14ac:dyDescent="0.25">
      <c r="B5" s="475"/>
      <c r="C5" s="476"/>
      <c r="D5" s="1358" t="s">
        <v>2029</v>
      </c>
      <c r="E5" s="473"/>
      <c r="F5" s="473"/>
      <c r="G5" s="473"/>
      <c r="H5" s="473"/>
      <c r="I5" s="473"/>
      <c r="J5" s="1752"/>
      <c r="K5" s="1753"/>
      <c r="L5" s="493"/>
    </row>
    <row r="6" spans="2:12" ht="45.75" thickBot="1" x14ac:dyDescent="0.3">
      <c r="B6" s="477"/>
      <c r="C6" s="478"/>
      <c r="D6" s="1356" t="s">
        <v>2030</v>
      </c>
      <c r="E6" s="1356" t="s">
        <v>2031</v>
      </c>
      <c r="F6" s="479"/>
      <c r="G6" s="479"/>
      <c r="H6" s="479"/>
      <c r="I6" s="479"/>
      <c r="J6" s="1746"/>
      <c r="K6" s="1748"/>
      <c r="L6" s="493"/>
    </row>
    <row r="7" spans="2:12" ht="31.5" thickTop="1" thickBot="1" x14ac:dyDescent="0.3">
      <c r="B7" s="477"/>
      <c r="C7" s="478"/>
      <c r="D7" s="1356" t="s">
        <v>2032</v>
      </c>
      <c r="E7" s="1356" t="s">
        <v>880</v>
      </c>
      <c r="F7" s="478"/>
      <c r="G7" s="478"/>
      <c r="H7" s="478"/>
      <c r="I7" s="479"/>
      <c r="J7" s="1354" t="s">
        <v>2033</v>
      </c>
      <c r="K7" s="1356" t="s">
        <v>2034</v>
      </c>
      <c r="L7" s="493"/>
    </row>
    <row r="8" spans="2:12" ht="16.5" thickTop="1" thickBot="1" x14ac:dyDescent="0.3">
      <c r="B8" s="477"/>
      <c r="C8" s="478"/>
      <c r="D8" s="1356" t="s">
        <v>1381</v>
      </c>
      <c r="E8" s="1356" t="s">
        <v>888</v>
      </c>
      <c r="F8" s="478"/>
      <c r="G8" s="478"/>
      <c r="H8" s="478"/>
      <c r="I8" s="479"/>
      <c r="J8" s="480" t="s">
        <v>2035</v>
      </c>
      <c r="K8" s="1356" t="s">
        <v>2036</v>
      </c>
      <c r="L8" s="493"/>
    </row>
    <row r="9" spans="2:12" ht="15.75" thickTop="1" x14ac:dyDescent="0.25">
      <c r="B9" s="446" t="s">
        <v>809</v>
      </c>
      <c r="C9" s="1355" t="s">
        <v>2026</v>
      </c>
      <c r="D9" s="481"/>
      <c r="E9" s="481"/>
      <c r="F9" s="474"/>
      <c r="G9" s="474"/>
      <c r="H9" s="1355" t="s">
        <v>2037</v>
      </c>
      <c r="I9" s="474"/>
      <c r="J9" s="1756" t="s">
        <v>2038</v>
      </c>
      <c r="K9" s="1754" t="s">
        <v>1449</v>
      </c>
      <c r="L9" s="493"/>
    </row>
    <row r="10" spans="2:12" ht="30.75" thickBot="1" x14ac:dyDescent="0.3">
      <c r="B10" s="482"/>
      <c r="C10" s="478"/>
      <c r="D10" s="1356" t="s">
        <v>2039</v>
      </c>
      <c r="E10" s="1356" t="s">
        <v>2040</v>
      </c>
      <c r="F10" s="479"/>
      <c r="G10" s="479"/>
      <c r="H10" s="479"/>
      <c r="I10" s="482"/>
      <c r="J10" s="1757"/>
      <c r="K10" s="1755"/>
      <c r="L10" s="284"/>
    </row>
    <row r="11" spans="2:12" ht="15.75" thickTop="1" x14ac:dyDescent="0.25">
      <c r="B11" s="483"/>
      <c r="C11" s="481"/>
      <c r="D11" s="1355" t="s">
        <v>1382</v>
      </c>
      <c r="E11" s="1355" t="s">
        <v>888</v>
      </c>
      <c r="F11" s="474"/>
      <c r="G11" s="474"/>
      <c r="H11" s="474"/>
      <c r="I11" s="483"/>
      <c r="J11" s="1745" t="s">
        <v>2041</v>
      </c>
      <c r="K11" s="1747" t="s">
        <v>2042</v>
      </c>
      <c r="L11" s="284"/>
    </row>
    <row r="12" spans="2:12" ht="30.75" thickBot="1" x14ac:dyDescent="0.3">
      <c r="B12" s="482"/>
      <c r="C12" s="478"/>
      <c r="D12" s="1356" t="s">
        <v>1384</v>
      </c>
      <c r="E12" s="1356" t="s">
        <v>2043</v>
      </c>
      <c r="F12" s="479"/>
      <c r="G12" s="479"/>
      <c r="H12" s="479"/>
      <c r="I12" s="482"/>
      <c r="J12" s="1746"/>
      <c r="K12" s="1748"/>
      <c r="L12" s="284"/>
    </row>
    <row r="13" spans="2:12" ht="15.75" thickTop="1" x14ac:dyDescent="0.25">
      <c r="B13" s="1783" t="s">
        <v>809</v>
      </c>
      <c r="C13" s="1355" t="s">
        <v>2026</v>
      </c>
      <c r="D13" s="481"/>
      <c r="E13" s="481"/>
      <c r="F13" s="474"/>
      <c r="G13" s="474"/>
      <c r="H13" s="1355" t="s">
        <v>2044</v>
      </c>
      <c r="I13" s="474"/>
      <c r="J13" s="1756" t="s">
        <v>2045</v>
      </c>
      <c r="K13" s="1754" t="s">
        <v>1453</v>
      </c>
      <c r="L13" s="284"/>
    </row>
    <row r="14" spans="2:12" ht="30.75" thickBot="1" x14ac:dyDescent="0.3">
      <c r="B14" s="1784"/>
      <c r="C14" s="1356" t="s">
        <v>2046</v>
      </c>
      <c r="D14" s="478"/>
      <c r="E14" s="1356" t="s">
        <v>2047</v>
      </c>
      <c r="F14" s="479"/>
      <c r="G14" s="479"/>
      <c r="H14" s="479"/>
      <c r="I14" s="1360" t="s">
        <v>2046</v>
      </c>
      <c r="J14" s="1757"/>
      <c r="K14" s="1755"/>
      <c r="L14" s="493"/>
    </row>
    <row r="15" spans="2:12" ht="31.5" thickTop="1" thickBot="1" x14ac:dyDescent="0.3">
      <c r="B15" s="482"/>
      <c r="C15" s="478"/>
      <c r="D15" s="1356" t="s">
        <v>2032</v>
      </c>
      <c r="E15" s="1356" t="s">
        <v>881</v>
      </c>
      <c r="F15" s="479"/>
      <c r="G15" s="479"/>
      <c r="H15" s="479"/>
      <c r="I15" s="479"/>
      <c r="J15" s="1354" t="s">
        <v>2048</v>
      </c>
      <c r="K15" s="1356" t="s">
        <v>2049</v>
      </c>
      <c r="L15" s="493"/>
    </row>
    <row r="16" spans="2:12" ht="15.75" thickTop="1" x14ac:dyDescent="0.25">
      <c r="B16" s="1783" t="s">
        <v>809</v>
      </c>
      <c r="C16" s="1754" t="s">
        <v>2026</v>
      </c>
      <c r="D16" s="1787"/>
      <c r="E16" s="481"/>
      <c r="F16" s="474"/>
      <c r="G16" s="474"/>
      <c r="H16" s="1355" t="s">
        <v>2050</v>
      </c>
      <c r="I16" s="474"/>
      <c r="J16" s="1742" t="s">
        <v>2051</v>
      </c>
      <c r="K16" s="1754" t="s">
        <v>1463</v>
      </c>
      <c r="L16" s="493"/>
    </row>
    <row r="17" spans="2:12" ht="45" x14ac:dyDescent="0.25">
      <c r="B17" s="1785"/>
      <c r="C17" s="1786"/>
      <c r="D17" s="1788"/>
      <c r="E17" s="1355" t="s">
        <v>2052</v>
      </c>
      <c r="F17" s="474"/>
      <c r="G17" s="474"/>
      <c r="H17" s="1355" t="s">
        <v>2053</v>
      </c>
      <c r="I17" s="474"/>
      <c r="J17" s="1743"/>
      <c r="K17" s="1789"/>
      <c r="L17" s="493"/>
    </row>
    <row r="18" spans="2:12" x14ac:dyDescent="0.25">
      <c r="B18" s="1790"/>
      <c r="C18" s="1792"/>
      <c r="D18" s="206" t="s">
        <v>2054</v>
      </c>
      <c r="E18" s="206" t="s">
        <v>881</v>
      </c>
      <c r="F18" s="1365"/>
      <c r="G18" s="1365"/>
      <c r="H18" s="1365"/>
      <c r="I18" s="1365"/>
      <c r="J18" s="1743"/>
      <c r="K18" s="1789"/>
      <c r="L18" s="493"/>
    </row>
    <row r="19" spans="2:12" ht="30" x14ac:dyDescent="0.25">
      <c r="B19" s="1790"/>
      <c r="C19" s="1792"/>
      <c r="D19" s="206" t="s">
        <v>2055</v>
      </c>
      <c r="E19" s="206" t="s">
        <v>1398</v>
      </c>
      <c r="F19" s="1365"/>
      <c r="G19" s="1365"/>
      <c r="H19" s="1365"/>
      <c r="I19" s="1365"/>
      <c r="J19" s="1743"/>
      <c r="K19" s="1789"/>
      <c r="L19" s="493"/>
    </row>
    <row r="20" spans="2:12" ht="45.75" thickBot="1" x14ac:dyDescent="0.3">
      <c r="B20" s="1791"/>
      <c r="C20" s="1793"/>
      <c r="D20" s="298" t="s">
        <v>2030</v>
      </c>
      <c r="E20" s="298" t="s">
        <v>2056</v>
      </c>
      <c r="F20" s="299"/>
      <c r="G20" s="299"/>
      <c r="H20" s="299"/>
      <c r="I20" s="299"/>
      <c r="J20" s="1744"/>
      <c r="K20" s="1755"/>
      <c r="L20" s="493"/>
    </row>
    <row r="21" spans="2:12" ht="16.5" thickTop="1" thickBot="1" x14ac:dyDescent="0.3">
      <c r="B21" s="1370"/>
      <c r="C21" s="1372"/>
      <c r="D21" s="298" t="s">
        <v>2057</v>
      </c>
      <c r="E21" s="298" t="s">
        <v>881</v>
      </c>
      <c r="F21" s="299"/>
      <c r="G21" s="299"/>
      <c r="H21" s="299"/>
      <c r="I21" s="299"/>
      <c r="J21" s="1359" t="s">
        <v>2058</v>
      </c>
      <c r="K21" s="1356" t="s">
        <v>2059</v>
      </c>
      <c r="L21" s="493"/>
    </row>
    <row r="22" spans="2:12" ht="15.75" thickTop="1" x14ac:dyDescent="0.25">
      <c r="B22" s="1361" t="s">
        <v>809</v>
      </c>
      <c r="C22" s="206" t="s">
        <v>2060</v>
      </c>
      <c r="D22" s="1371"/>
      <c r="E22" s="1371"/>
      <c r="F22" s="1365"/>
      <c r="G22" s="1365"/>
      <c r="H22" s="206" t="s">
        <v>2061</v>
      </c>
      <c r="I22" s="1365"/>
      <c r="J22" s="1742" t="s">
        <v>2062</v>
      </c>
      <c r="K22" s="1754" t="s">
        <v>1484</v>
      </c>
      <c r="L22" s="493"/>
    </row>
    <row r="23" spans="2:12" x14ac:dyDescent="0.25">
      <c r="B23" s="1363"/>
      <c r="C23" s="1371"/>
      <c r="D23" s="206" t="s">
        <v>2063</v>
      </c>
      <c r="E23" s="1371"/>
      <c r="F23" s="1365"/>
      <c r="G23" s="1365"/>
      <c r="H23" s="1365"/>
      <c r="I23" s="1365"/>
      <c r="J23" s="1743"/>
      <c r="K23" s="1789"/>
      <c r="L23" s="284"/>
    </row>
    <row r="24" spans="2:12" x14ac:dyDescent="0.25">
      <c r="B24" s="1363"/>
      <c r="C24" s="1371"/>
      <c r="D24" s="206" t="s">
        <v>1382</v>
      </c>
      <c r="E24" s="206" t="s">
        <v>889</v>
      </c>
      <c r="F24" s="1365"/>
      <c r="G24" s="1365"/>
      <c r="H24" s="1365"/>
      <c r="I24" s="1365"/>
      <c r="J24" s="1743"/>
      <c r="K24" s="1789"/>
      <c r="L24" s="284"/>
    </row>
    <row r="25" spans="2:12" ht="30.75" thickBot="1" x14ac:dyDescent="0.3">
      <c r="B25" s="1364"/>
      <c r="C25" s="1372"/>
      <c r="D25" s="298" t="s">
        <v>1384</v>
      </c>
      <c r="E25" s="298" t="s">
        <v>2064</v>
      </c>
      <c r="F25" s="299"/>
      <c r="G25" s="299"/>
      <c r="H25" s="299"/>
      <c r="I25" s="299"/>
      <c r="J25" s="1744"/>
      <c r="K25" s="1755"/>
      <c r="L25" s="284"/>
    </row>
    <row r="26" spans="2:12" ht="15.75" thickTop="1" x14ac:dyDescent="0.25">
      <c r="B26" s="1361" t="s">
        <v>809</v>
      </c>
      <c r="C26" s="206" t="s">
        <v>2060</v>
      </c>
      <c r="D26" s="1371"/>
      <c r="E26" s="1371"/>
      <c r="F26" s="1365"/>
      <c r="G26" s="1365"/>
      <c r="H26" s="206" t="s">
        <v>2065</v>
      </c>
      <c r="I26" s="1365"/>
      <c r="J26" s="1742" t="s">
        <v>2066</v>
      </c>
      <c r="K26" s="1754" t="s">
        <v>1490</v>
      </c>
      <c r="L26" s="284"/>
    </row>
    <row r="27" spans="2:12" ht="30.75" thickBot="1" x14ac:dyDescent="0.3">
      <c r="B27" s="1364"/>
      <c r="C27" s="1372"/>
      <c r="D27" s="298" t="s">
        <v>2039</v>
      </c>
      <c r="E27" s="298" t="s">
        <v>2067</v>
      </c>
      <c r="F27" s="299"/>
      <c r="G27" s="299"/>
      <c r="H27" s="299"/>
      <c r="I27" s="299"/>
      <c r="J27" s="1744"/>
      <c r="K27" s="1755"/>
      <c r="L27" s="284"/>
    </row>
    <row r="28" spans="2:12" ht="16.5" thickTop="1" thickBot="1" x14ac:dyDescent="0.3">
      <c r="B28" s="456" t="s">
        <v>809</v>
      </c>
      <c r="C28" s="452" t="s">
        <v>2060</v>
      </c>
      <c r="D28" s="299"/>
      <c r="E28" s="299"/>
      <c r="F28" s="299"/>
      <c r="G28" s="299"/>
      <c r="H28" s="452" t="s">
        <v>2068</v>
      </c>
      <c r="I28" s="299"/>
      <c r="J28" s="1359" t="s">
        <v>2069</v>
      </c>
      <c r="K28" s="1356" t="s">
        <v>1504</v>
      </c>
      <c r="L28" s="284"/>
    </row>
    <row r="29" spans="2:12" ht="16.5" thickTop="1" thickBot="1" x14ac:dyDescent="0.3">
      <c r="B29" s="306"/>
      <c r="C29" s="450"/>
      <c r="D29" s="298" t="s">
        <v>2070</v>
      </c>
      <c r="E29" s="298" t="s">
        <v>880</v>
      </c>
      <c r="F29" s="299"/>
      <c r="G29" s="299"/>
      <c r="H29" s="451"/>
      <c r="I29" s="299"/>
      <c r="J29" s="1359" t="s">
        <v>2071</v>
      </c>
      <c r="K29" s="1356" t="s">
        <v>2072</v>
      </c>
      <c r="L29" s="284"/>
    </row>
    <row r="30" spans="2:12" ht="16.5" thickTop="1" thickBot="1" x14ac:dyDescent="0.3">
      <c r="B30" s="1370"/>
      <c r="C30" s="1372"/>
      <c r="D30" s="298" t="s">
        <v>2057</v>
      </c>
      <c r="E30" s="298" t="s">
        <v>882</v>
      </c>
      <c r="F30" s="299"/>
      <c r="G30" s="299"/>
      <c r="H30" s="299"/>
      <c r="I30" s="299"/>
      <c r="J30" s="1359" t="s">
        <v>2073</v>
      </c>
      <c r="K30" s="1356" t="s">
        <v>2074</v>
      </c>
      <c r="L30" s="493"/>
    </row>
    <row r="31" spans="2:12" ht="30.75" thickTop="1" x14ac:dyDescent="0.25">
      <c r="B31" s="1762" t="s">
        <v>809</v>
      </c>
      <c r="C31" s="1763" t="s">
        <v>2046</v>
      </c>
      <c r="D31" s="1365"/>
      <c r="E31" s="206" t="s">
        <v>2075</v>
      </c>
      <c r="F31" s="1365"/>
      <c r="G31" s="1365"/>
      <c r="H31" s="1365"/>
      <c r="I31" s="296" t="s">
        <v>2046</v>
      </c>
      <c r="J31" s="1758" t="s">
        <v>2076</v>
      </c>
      <c r="K31" s="1747" t="s">
        <v>1512</v>
      </c>
      <c r="L31" s="493"/>
    </row>
    <row r="32" spans="2:12" ht="30" x14ac:dyDescent="0.25">
      <c r="B32" s="1762"/>
      <c r="C32" s="1763"/>
      <c r="D32" s="1365"/>
      <c r="E32" s="206" t="s">
        <v>2077</v>
      </c>
      <c r="F32" s="1367" t="s">
        <v>2078</v>
      </c>
      <c r="G32" s="1368"/>
      <c r="H32" s="1368"/>
      <c r="I32" s="1365"/>
      <c r="J32" s="1758"/>
      <c r="K32" s="1747"/>
      <c r="L32" s="493"/>
    </row>
    <row r="33" spans="2:12" x14ac:dyDescent="0.25">
      <c r="B33" s="1762"/>
      <c r="C33" s="1772" t="s">
        <v>2079</v>
      </c>
      <c r="D33" s="1365"/>
      <c r="E33" s="1365"/>
      <c r="F33" s="1365"/>
      <c r="G33" s="1368"/>
      <c r="H33" s="1367" t="s">
        <v>2080</v>
      </c>
      <c r="I33" s="1365"/>
      <c r="J33" s="1758"/>
      <c r="K33" s="1747"/>
      <c r="L33" s="493"/>
    </row>
    <row r="34" spans="2:12" ht="45" x14ac:dyDescent="0.25">
      <c r="B34" s="1762"/>
      <c r="C34" s="1770"/>
      <c r="D34" s="1368"/>
      <c r="E34" s="1367" t="s">
        <v>2081</v>
      </c>
      <c r="F34" s="1368"/>
      <c r="G34" s="1368"/>
      <c r="H34" s="1367" t="s">
        <v>950</v>
      </c>
      <c r="I34" s="1365"/>
      <c r="J34" s="1758"/>
      <c r="K34" s="1747"/>
      <c r="L34" s="493"/>
    </row>
    <row r="35" spans="2:12" ht="30" x14ac:dyDescent="0.25">
      <c r="B35" s="1764"/>
      <c r="C35" s="1764"/>
      <c r="D35" s="206" t="s">
        <v>2039</v>
      </c>
      <c r="E35" s="1367" t="s">
        <v>2082</v>
      </c>
      <c r="F35" s="1365"/>
      <c r="G35" s="1365"/>
      <c r="H35" s="1365"/>
      <c r="I35" s="1365"/>
      <c r="J35" s="1758"/>
      <c r="K35" s="1747"/>
      <c r="L35" s="284"/>
    </row>
    <row r="36" spans="2:12" ht="30" x14ac:dyDescent="0.25">
      <c r="B36" s="1764"/>
      <c r="C36" s="1764"/>
      <c r="D36" s="1367" t="s">
        <v>2083</v>
      </c>
      <c r="E36" s="1367" t="s">
        <v>882</v>
      </c>
      <c r="F36" s="1365"/>
      <c r="G36" s="1365"/>
      <c r="H36" s="1365"/>
      <c r="I36" s="1365"/>
      <c r="J36" s="1758"/>
      <c r="K36" s="1747"/>
      <c r="L36" s="284"/>
    </row>
    <row r="37" spans="2:12" ht="30" x14ac:dyDescent="0.25">
      <c r="B37" s="1764"/>
      <c r="C37" s="1764"/>
      <c r="D37" s="1367" t="s">
        <v>1384</v>
      </c>
      <c r="E37" s="1367" t="s">
        <v>2064</v>
      </c>
      <c r="F37" s="1365"/>
      <c r="G37" s="1365"/>
      <c r="H37" s="1365"/>
      <c r="I37" s="1365"/>
      <c r="J37" s="1758"/>
      <c r="K37" s="1747"/>
      <c r="L37" s="284"/>
    </row>
    <row r="38" spans="2:12" ht="30.75" thickBot="1" x14ac:dyDescent="0.3">
      <c r="B38" s="1765"/>
      <c r="C38" s="1765"/>
      <c r="D38" s="302" t="s">
        <v>2084</v>
      </c>
      <c r="E38" s="302" t="s">
        <v>890</v>
      </c>
      <c r="F38" s="299"/>
      <c r="G38" s="299"/>
      <c r="H38" s="299"/>
      <c r="I38" s="299"/>
      <c r="J38" s="1759"/>
      <c r="K38" s="1748"/>
      <c r="L38" s="284"/>
    </row>
    <row r="39" spans="2:12" ht="30.75" thickTop="1" x14ac:dyDescent="0.25">
      <c r="B39" s="1767" t="s">
        <v>809</v>
      </c>
      <c r="C39" s="1763" t="s">
        <v>2046</v>
      </c>
      <c r="D39" s="1766"/>
      <c r="E39" s="206" t="s">
        <v>2085</v>
      </c>
      <c r="F39" s="1365"/>
      <c r="G39" s="296" t="s">
        <v>2086</v>
      </c>
      <c r="H39" s="1368"/>
      <c r="I39" s="296" t="s">
        <v>2046</v>
      </c>
      <c r="J39" s="1758" t="s">
        <v>2087</v>
      </c>
      <c r="K39" s="1747" t="s">
        <v>1542</v>
      </c>
      <c r="L39" s="493"/>
    </row>
    <row r="40" spans="2:12" ht="45" x14ac:dyDescent="0.25">
      <c r="B40" s="1771"/>
      <c r="C40" s="1763"/>
      <c r="D40" s="1766"/>
      <c r="E40" s="206" t="s">
        <v>2088</v>
      </c>
      <c r="F40" s="1367" t="s">
        <v>2089</v>
      </c>
      <c r="G40" s="1368"/>
      <c r="H40" s="1368"/>
      <c r="I40" s="1363"/>
      <c r="J40" s="1758"/>
      <c r="K40" s="1747"/>
      <c r="L40" s="493"/>
    </row>
    <row r="41" spans="2:12" ht="30" x14ac:dyDescent="0.25">
      <c r="B41" s="1771"/>
      <c r="C41" s="1763"/>
      <c r="D41" s="1766"/>
      <c r="E41" s="1367" t="s">
        <v>2090</v>
      </c>
      <c r="F41" s="1367" t="s">
        <v>2078</v>
      </c>
      <c r="G41" s="1368"/>
      <c r="H41" s="1368"/>
      <c r="I41" s="1363"/>
      <c r="J41" s="1758"/>
      <c r="K41" s="1747"/>
      <c r="L41" s="493"/>
    </row>
    <row r="42" spans="2:12" x14ac:dyDescent="0.25">
      <c r="B42" s="1768"/>
      <c r="C42" s="1362" t="s">
        <v>2079</v>
      </c>
      <c r="D42" s="1365"/>
      <c r="E42" s="1369"/>
      <c r="F42" s="1369"/>
      <c r="G42" s="1368"/>
      <c r="H42" s="1367" t="s">
        <v>2091</v>
      </c>
      <c r="I42" s="1363"/>
      <c r="J42" s="1758"/>
      <c r="K42" s="1747"/>
      <c r="L42" s="493"/>
    </row>
    <row r="43" spans="2:12" ht="30" x14ac:dyDescent="0.25">
      <c r="B43" s="1369"/>
      <c r="C43" s="1365"/>
      <c r="D43" s="1367" t="s">
        <v>1384</v>
      </c>
      <c r="E43" s="1367" t="s">
        <v>2092</v>
      </c>
      <c r="F43" s="1369"/>
      <c r="G43" s="1369"/>
      <c r="H43" s="1369"/>
      <c r="I43" s="1365"/>
      <c r="J43" s="1758"/>
      <c r="K43" s="1747"/>
      <c r="L43" s="493"/>
    </row>
    <row r="44" spans="2:12" ht="30.75" thickBot="1" x14ac:dyDescent="0.3">
      <c r="B44" s="1370"/>
      <c r="C44" s="299"/>
      <c r="D44" s="302" t="s">
        <v>2084</v>
      </c>
      <c r="E44" s="302" t="s">
        <v>1402</v>
      </c>
      <c r="F44" s="1370"/>
      <c r="G44" s="1370"/>
      <c r="H44" s="1370"/>
      <c r="I44" s="299"/>
      <c r="J44" s="1759"/>
      <c r="K44" s="1748"/>
      <c r="L44" s="493"/>
    </row>
    <row r="45" spans="2:12" ht="31.5" thickTop="1" thickBot="1" x14ac:dyDescent="0.3">
      <c r="B45" s="301" t="s">
        <v>809</v>
      </c>
      <c r="C45" s="457" t="s">
        <v>2046</v>
      </c>
      <c r="D45" s="303"/>
      <c r="E45" s="302" t="s">
        <v>2093</v>
      </c>
      <c r="F45" s="1370"/>
      <c r="G45" s="301" t="s">
        <v>1056</v>
      </c>
      <c r="H45" s="299"/>
      <c r="I45" s="299"/>
      <c r="J45" s="1359" t="s">
        <v>2094</v>
      </c>
      <c r="K45" s="1356" t="s">
        <v>2095</v>
      </c>
      <c r="L45" s="493"/>
    </row>
    <row r="46" spans="2:12" ht="16.5" thickTop="1" thickBot="1" x14ac:dyDescent="0.3">
      <c r="B46" s="1370"/>
      <c r="C46" s="1372"/>
      <c r="D46" s="298" t="s">
        <v>2057</v>
      </c>
      <c r="E46" s="298" t="s">
        <v>1397</v>
      </c>
      <c r="F46" s="299"/>
      <c r="G46" s="299"/>
      <c r="H46" s="299"/>
      <c r="I46" s="299"/>
      <c r="J46" s="1359" t="s">
        <v>2096</v>
      </c>
      <c r="K46" s="1356" t="s">
        <v>2097</v>
      </c>
      <c r="L46" s="493"/>
    </row>
    <row r="47" spans="2:12" ht="15.75" thickTop="1" x14ac:dyDescent="0.25">
      <c r="B47" s="1367" t="s">
        <v>809</v>
      </c>
      <c r="C47" s="1363"/>
      <c r="D47" s="1371"/>
      <c r="E47" s="1363"/>
      <c r="F47" s="1363"/>
      <c r="G47" s="1363"/>
      <c r="H47" s="1363"/>
      <c r="I47" s="296" t="s">
        <v>839</v>
      </c>
      <c r="J47" s="1758" t="s">
        <v>2098</v>
      </c>
      <c r="K47" s="1760" t="s">
        <v>2099</v>
      </c>
      <c r="L47" s="493"/>
    </row>
    <row r="48" spans="2:12" ht="30" x14ac:dyDescent="0.25">
      <c r="B48" s="1368"/>
      <c r="C48" s="1363"/>
      <c r="D48" s="206" t="s">
        <v>2100</v>
      </c>
      <c r="E48" s="1363"/>
      <c r="F48" s="1363"/>
      <c r="G48" s="1363"/>
      <c r="H48" s="1363"/>
      <c r="I48" s="296" t="s">
        <v>839</v>
      </c>
      <c r="J48" s="1758"/>
      <c r="K48" s="1760"/>
      <c r="L48" s="493"/>
    </row>
    <row r="49" spans="2:11" ht="75" x14ac:dyDescent="0.25">
      <c r="B49" s="1368"/>
      <c r="C49" s="1363"/>
      <c r="D49" s="206" t="s">
        <v>2101</v>
      </c>
      <c r="E49" s="1363"/>
      <c r="F49" s="1363"/>
      <c r="G49" s="1363"/>
      <c r="H49" s="1363"/>
      <c r="I49" s="1363"/>
      <c r="J49" s="1758"/>
      <c r="K49" s="1760"/>
    </row>
    <row r="50" spans="2:11" ht="15.75" thickBot="1" x14ac:dyDescent="0.3">
      <c r="B50" s="303"/>
      <c r="C50" s="1364"/>
      <c r="D50" s="302" t="s">
        <v>1374</v>
      </c>
      <c r="E50" s="300" t="s">
        <v>1397</v>
      </c>
      <c r="F50" s="1364"/>
      <c r="G50" s="1364"/>
      <c r="H50" s="1364"/>
      <c r="I50" s="1364"/>
      <c r="J50" s="1759"/>
      <c r="K50" s="1761"/>
    </row>
    <row r="51" spans="2:11" ht="45.75" thickTop="1" x14ac:dyDescent="0.25">
      <c r="B51" s="1767" t="s">
        <v>809</v>
      </c>
      <c r="C51" s="1769" t="s">
        <v>2079</v>
      </c>
      <c r="D51" s="454"/>
      <c r="E51" s="206" t="s">
        <v>2102</v>
      </c>
      <c r="F51" s="1363"/>
      <c r="G51" s="1363"/>
      <c r="H51" s="206" t="s">
        <v>2103</v>
      </c>
      <c r="I51" s="1363"/>
      <c r="J51" s="1758" t="s">
        <v>2104</v>
      </c>
      <c r="K51" s="1760" t="s">
        <v>1568</v>
      </c>
    </row>
    <row r="52" spans="2:11" x14ac:dyDescent="0.25">
      <c r="B52" s="1768"/>
      <c r="C52" s="1770"/>
      <c r="D52" s="449"/>
      <c r="E52" s="449"/>
      <c r="F52" s="449"/>
      <c r="G52" s="449"/>
      <c r="H52" s="448" t="s">
        <v>2105</v>
      </c>
      <c r="I52" s="449"/>
      <c r="J52" s="1773"/>
      <c r="K52" s="1774"/>
    </row>
    <row r="53" spans="2:11" ht="15.75" thickBot="1" x14ac:dyDescent="0.3">
      <c r="B53" s="1370"/>
      <c r="C53" s="303"/>
      <c r="D53" s="302" t="s">
        <v>2070</v>
      </c>
      <c r="E53" s="302" t="s">
        <v>882</v>
      </c>
      <c r="F53" s="1364"/>
      <c r="G53" s="1364"/>
      <c r="H53" s="1364"/>
      <c r="I53" s="1364"/>
      <c r="J53" s="1759"/>
      <c r="K53" s="1761"/>
    </row>
    <row r="54" spans="2:11" ht="16.5" thickTop="1" thickBot="1" x14ac:dyDescent="0.3">
      <c r="B54" s="1370"/>
      <c r="C54" s="1372"/>
      <c r="D54" s="298" t="s">
        <v>2057</v>
      </c>
      <c r="E54" s="298" t="s">
        <v>882</v>
      </c>
      <c r="F54" s="299"/>
      <c r="G54" s="299"/>
      <c r="H54" s="299"/>
      <c r="I54" s="299"/>
      <c r="J54" s="1359" t="s">
        <v>2106</v>
      </c>
      <c r="K54" s="1356" t="s">
        <v>2107</v>
      </c>
    </row>
    <row r="55" spans="2:11" ht="60.75" thickTop="1" x14ac:dyDescent="0.25">
      <c r="B55" s="1767" t="s">
        <v>809</v>
      </c>
      <c r="C55" s="1769" t="s">
        <v>2079</v>
      </c>
      <c r="D55" s="308"/>
      <c r="E55" s="309" t="s">
        <v>2102</v>
      </c>
      <c r="F55" s="310"/>
      <c r="G55" s="310"/>
      <c r="H55" s="309" t="s">
        <v>2108</v>
      </c>
      <c r="I55" s="1363"/>
      <c r="J55" s="1775" t="s">
        <v>2109</v>
      </c>
      <c r="K55" s="1777" t="s">
        <v>1610</v>
      </c>
    </row>
    <row r="56" spans="2:11" x14ac:dyDescent="0.25">
      <c r="B56" s="1768"/>
      <c r="C56" s="1770"/>
      <c r="D56" s="453"/>
      <c r="E56" s="1363"/>
      <c r="F56" s="455"/>
      <c r="G56" s="455"/>
      <c r="H56" s="1366" t="s">
        <v>2110</v>
      </c>
      <c r="I56" s="1363"/>
      <c r="J56" s="1776"/>
      <c r="K56" s="1778"/>
    </row>
    <row r="57" spans="2:11" x14ac:dyDescent="0.25">
      <c r="B57" s="1367" t="s">
        <v>809</v>
      </c>
      <c r="C57" s="1363"/>
      <c r="D57" s="1363"/>
      <c r="E57" s="1363"/>
      <c r="F57" s="1363"/>
      <c r="G57" s="1363"/>
      <c r="H57" s="1363"/>
      <c r="I57" s="296" t="s">
        <v>1793</v>
      </c>
      <c r="J57" s="1758"/>
      <c r="K57" s="1760"/>
    </row>
    <row r="58" spans="2:11" ht="30" x14ac:dyDescent="0.25">
      <c r="B58" s="1368"/>
      <c r="C58" s="1363"/>
      <c r="D58" s="206" t="s">
        <v>2100</v>
      </c>
      <c r="E58" s="1363"/>
      <c r="F58" s="1363"/>
      <c r="G58" s="1363"/>
      <c r="H58" s="1363"/>
      <c r="I58" s="296" t="s">
        <v>1793</v>
      </c>
      <c r="J58" s="1758"/>
      <c r="K58" s="1760"/>
    </row>
    <row r="59" spans="2:11" ht="30" x14ac:dyDescent="0.25">
      <c r="B59" s="1368"/>
      <c r="C59" s="1363"/>
      <c r="D59" s="206" t="s">
        <v>2111</v>
      </c>
      <c r="E59" s="296" t="s">
        <v>883</v>
      </c>
      <c r="F59" s="1363"/>
      <c r="G59" s="1363"/>
      <c r="H59" s="1363"/>
      <c r="I59" s="1363"/>
      <c r="J59" s="1758"/>
      <c r="K59" s="1760"/>
    </row>
    <row r="60" spans="2:11" x14ac:dyDescent="0.25">
      <c r="B60" s="1368"/>
      <c r="C60" s="1363"/>
      <c r="D60" s="1367" t="s">
        <v>1382</v>
      </c>
      <c r="E60" s="296" t="s">
        <v>891</v>
      </c>
      <c r="F60" s="1363"/>
      <c r="G60" s="1363"/>
      <c r="H60" s="1363"/>
      <c r="I60" s="1363"/>
      <c r="J60" s="1758"/>
      <c r="K60" s="1760"/>
    </row>
    <row r="61" spans="2:11" ht="30.75" thickBot="1" x14ac:dyDescent="0.3">
      <c r="B61" s="303"/>
      <c r="C61" s="1364"/>
      <c r="D61" s="302" t="s">
        <v>1384</v>
      </c>
      <c r="E61" s="300" t="s">
        <v>2112</v>
      </c>
      <c r="F61" s="1364"/>
      <c r="G61" s="1364"/>
      <c r="H61" s="1364"/>
      <c r="I61" s="1364"/>
      <c r="J61" s="1759"/>
      <c r="K61" s="1761"/>
    </row>
    <row r="62" spans="2:11" ht="16.5" thickTop="1" thickBot="1" x14ac:dyDescent="0.3">
      <c r="B62" s="305"/>
      <c r="C62" s="306"/>
      <c r="D62" s="307" t="s">
        <v>2113</v>
      </c>
      <c r="E62" s="306"/>
      <c r="F62" s="306"/>
      <c r="G62" s="306"/>
      <c r="H62" s="306"/>
      <c r="I62" s="306"/>
      <c r="J62" s="1353" t="s">
        <v>2114</v>
      </c>
      <c r="K62" s="311" t="s">
        <v>2115</v>
      </c>
    </row>
    <row r="63" spans="2:11" ht="60.75" thickTop="1" x14ac:dyDescent="0.25">
      <c r="B63" s="1767" t="s">
        <v>809</v>
      </c>
      <c r="C63" s="1779" t="s">
        <v>2046</v>
      </c>
      <c r="D63" s="1780"/>
      <c r="E63" s="1367" t="s">
        <v>2116</v>
      </c>
      <c r="F63" s="1363"/>
      <c r="G63" s="296" t="s">
        <v>2086</v>
      </c>
      <c r="H63" s="1363"/>
      <c r="I63" s="296" t="s">
        <v>2046</v>
      </c>
      <c r="J63" s="1758" t="s">
        <v>2117</v>
      </c>
      <c r="K63" s="1760" t="s">
        <v>1648</v>
      </c>
    </row>
    <row r="64" spans="2:11" ht="45" x14ac:dyDescent="0.25">
      <c r="B64" s="1771"/>
      <c r="C64" s="1779"/>
      <c r="D64" s="1780"/>
      <c r="E64" s="1367" t="s">
        <v>2118</v>
      </c>
      <c r="F64" s="1367" t="s">
        <v>2089</v>
      </c>
      <c r="G64" s="1368"/>
      <c r="H64" s="1368"/>
      <c r="I64" s="1363"/>
      <c r="J64" s="1758"/>
      <c r="K64" s="1760"/>
    </row>
    <row r="65" spans="2:11" x14ac:dyDescent="0.25">
      <c r="B65" s="1771"/>
      <c r="C65" s="1779"/>
      <c r="D65" s="1780"/>
      <c r="E65" s="1367" t="s">
        <v>2119</v>
      </c>
      <c r="F65" s="1363"/>
      <c r="G65" s="1363"/>
      <c r="H65" s="1363"/>
      <c r="I65" s="1363"/>
      <c r="J65" s="1758"/>
      <c r="K65" s="1760"/>
    </row>
    <row r="66" spans="2:11" ht="90" x14ac:dyDescent="0.25">
      <c r="B66" s="1771"/>
      <c r="C66" s="1772" t="s">
        <v>2079</v>
      </c>
      <c r="D66" s="1368"/>
      <c r="E66" s="1367" t="s">
        <v>2120</v>
      </c>
      <c r="F66" s="1363"/>
      <c r="G66" s="1363"/>
      <c r="H66" s="1367" t="s">
        <v>2121</v>
      </c>
      <c r="I66" s="1363"/>
      <c r="J66" s="1758"/>
      <c r="K66" s="1760"/>
    </row>
    <row r="67" spans="2:11" ht="30" x14ac:dyDescent="0.25">
      <c r="B67" s="1768"/>
      <c r="C67" s="1770"/>
      <c r="D67" s="1368"/>
      <c r="E67" s="1363"/>
      <c r="F67" s="1363"/>
      <c r="G67" s="1363"/>
      <c r="H67" s="1367" t="s">
        <v>2122</v>
      </c>
      <c r="I67" s="1363"/>
      <c r="J67" s="1758"/>
      <c r="K67" s="1760"/>
    </row>
    <row r="68" spans="2:11" x14ac:dyDescent="0.25">
      <c r="B68" s="1369"/>
      <c r="C68" s="1368"/>
      <c r="D68" s="1367" t="s">
        <v>1374</v>
      </c>
      <c r="E68" s="1367" t="s">
        <v>884</v>
      </c>
      <c r="F68" s="1363"/>
      <c r="G68" s="1363"/>
      <c r="H68" s="1363"/>
      <c r="I68" s="1363"/>
      <c r="J68" s="1758"/>
      <c r="K68" s="1760"/>
    </row>
    <row r="69" spans="2:11" ht="15.75" thickBot="1" x14ac:dyDescent="0.3">
      <c r="B69" s="1370"/>
      <c r="C69" s="303"/>
      <c r="D69" s="302" t="s">
        <v>2123</v>
      </c>
      <c r="E69" s="303"/>
      <c r="F69" s="1364"/>
      <c r="G69" s="1364"/>
      <c r="H69" s="1364"/>
      <c r="I69" s="1364"/>
      <c r="J69" s="1759"/>
      <c r="K69" s="1761"/>
    </row>
    <row r="70" spans="2:11" ht="61.5" thickTop="1" thickBot="1" x14ac:dyDescent="0.3">
      <c r="B70" s="301" t="s">
        <v>809</v>
      </c>
      <c r="C70" s="302" t="s">
        <v>2046</v>
      </c>
      <c r="D70" s="303"/>
      <c r="E70" s="302" t="s">
        <v>2116</v>
      </c>
      <c r="F70" s="1364"/>
      <c r="G70" s="300" t="s">
        <v>1056</v>
      </c>
      <c r="H70" s="300"/>
      <c r="I70" s="300" t="s">
        <v>2046</v>
      </c>
      <c r="J70" s="1359" t="s">
        <v>2124</v>
      </c>
      <c r="K70" s="1360" t="s">
        <v>2125</v>
      </c>
    </row>
    <row r="71" spans="2:11" ht="16.5" thickTop="1" thickBot="1" x14ac:dyDescent="0.3">
      <c r="B71" s="303"/>
      <c r="C71" s="1364"/>
      <c r="D71" s="300" t="s">
        <v>2126</v>
      </c>
      <c r="E71" s="1364"/>
      <c r="F71" s="1364"/>
      <c r="G71" s="1364"/>
      <c r="H71" s="1364"/>
      <c r="I71" s="1364"/>
      <c r="J71" s="1359" t="s">
        <v>2127</v>
      </c>
      <c r="K71" s="1360" t="s">
        <v>2128</v>
      </c>
    </row>
    <row r="72" spans="2:11" ht="15.75" thickTop="1" x14ac:dyDescent="0.25">
      <c r="B72" s="1368"/>
      <c r="C72" s="1363"/>
      <c r="D72" s="296" t="s">
        <v>2129</v>
      </c>
      <c r="E72" s="296" t="s">
        <v>890</v>
      </c>
      <c r="F72" s="1363"/>
      <c r="G72" s="1363"/>
      <c r="H72" s="1363"/>
      <c r="I72" s="1363"/>
      <c r="J72" s="1758" t="s">
        <v>2130</v>
      </c>
      <c r="K72" s="1760" t="s">
        <v>2131</v>
      </c>
    </row>
    <row r="73" spans="2:11" x14ac:dyDescent="0.25">
      <c r="B73" s="1368"/>
      <c r="C73" s="1363"/>
      <c r="D73" s="296" t="s">
        <v>2132</v>
      </c>
      <c r="E73" s="296" t="s">
        <v>891</v>
      </c>
      <c r="F73" s="1363"/>
      <c r="G73" s="1363"/>
      <c r="H73" s="1363"/>
      <c r="I73" s="1363"/>
      <c r="J73" s="1758"/>
      <c r="K73" s="1760"/>
    </row>
    <row r="74" spans="2:11" ht="15.75" thickBot="1" x14ac:dyDescent="0.3">
      <c r="B74" s="303"/>
      <c r="C74" s="1364"/>
      <c r="D74" s="300" t="s">
        <v>2133</v>
      </c>
      <c r="E74" s="1364"/>
      <c r="F74" s="1364"/>
      <c r="G74" s="1364"/>
      <c r="H74" s="1364"/>
      <c r="I74" s="1364"/>
      <c r="J74" s="1759"/>
      <c r="K74" s="1761"/>
    </row>
    <row r="75" spans="2:11" ht="16.5" thickTop="1" thickBot="1" x14ac:dyDescent="0.3">
      <c r="B75" s="1370"/>
      <c r="C75" s="1372"/>
      <c r="D75" s="298" t="s">
        <v>2057</v>
      </c>
      <c r="E75" s="298" t="s">
        <v>884</v>
      </c>
      <c r="F75" s="299"/>
      <c r="G75" s="299"/>
      <c r="H75" s="299"/>
      <c r="I75" s="299"/>
      <c r="J75" s="1359" t="s">
        <v>2134</v>
      </c>
      <c r="K75" s="1356" t="s">
        <v>2135</v>
      </c>
    </row>
    <row r="76" spans="2:11" ht="15.75" thickTop="1" x14ac:dyDescent="0.25">
      <c r="B76" s="1367" t="s">
        <v>809</v>
      </c>
      <c r="C76" s="1363"/>
      <c r="D76" s="1363"/>
      <c r="E76" s="1363"/>
      <c r="F76" s="1363"/>
      <c r="G76" s="1363"/>
      <c r="H76" s="1363"/>
      <c r="I76" s="296" t="s">
        <v>841</v>
      </c>
      <c r="J76" s="1758" t="s">
        <v>2136</v>
      </c>
      <c r="K76" s="1760" t="s">
        <v>2137</v>
      </c>
    </row>
    <row r="77" spans="2:11" ht="30" x14ac:dyDescent="0.25">
      <c r="B77" s="1368"/>
      <c r="C77" s="1363"/>
      <c r="D77" s="206" t="s">
        <v>2100</v>
      </c>
      <c r="E77" s="1363"/>
      <c r="F77" s="1363"/>
      <c r="G77" s="1363"/>
      <c r="H77" s="1363"/>
      <c r="I77" s="296" t="s">
        <v>841</v>
      </c>
      <c r="J77" s="1758"/>
      <c r="K77" s="1760"/>
    </row>
    <row r="78" spans="2:11" x14ac:dyDescent="0.25">
      <c r="B78" s="1363"/>
      <c r="C78" s="1363"/>
      <c r="D78" s="296" t="s">
        <v>2054</v>
      </c>
      <c r="E78" s="296" t="s">
        <v>884</v>
      </c>
      <c r="F78" s="1363"/>
      <c r="G78" s="1363"/>
      <c r="H78" s="1363"/>
      <c r="I78" s="1363"/>
      <c r="J78" s="1758"/>
      <c r="K78" s="1760"/>
    </row>
    <row r="79" spans="2:11" ht="15.75" thickBot="1" x14ac:dyDescent="0.3">
      <c r="B79" s="303"/>
      <c r="C79" s="303"/>
      <c r="D79" s="302" t="s">
        <v>2129</v>
      </c>
      <c r="E79" s="302" t="s">
        <v>891</v>
      </c>
      <c r="F79" s="304"/>
      <c r="G79" s="304"/>
      <c r="H79" s="304"/>
      <c r="I79" s="304"/>
      <c r="J79" s="1759"/>
      <c r="K79" s="1761"/>
    </row>
    <row r="80" spans="2:11" ht="15.75" thickTop="1" x14ac:dyDescent="0.25">
      <c r="B80" s="1369"/>
      <c r="C80" s="1368"/>
      <c r="D80" s="1367" t="s">
        <v>2138</v>
      </c>
      <c r="E80" s="1367"/>
      <c r="F80" s="297"/>
      <c r="G80" s="297"/>
      <c r="H80" s="297"/>
      <c r="I80" s="297"/>
      <c r="J80" s="1758" t="s">
        <v>2139</v>
      </c>
      <c r="K80" s="1760" t="s">
        <v>1677</v>
      </c>
    </row>
    <row r="81" spans="2:11" ht="15.75" thickBot="1" x14ac:dyDescent="0.3">
      <c r="B81" s="1370"/>
      <c r="C81" s="303"/>
      <c r="D81" s="302" t="s">
        <v>2140</v>
      </c>
      <c r="E81" s="302"/>
      <c r="F81" s="304"/>
      <c r="G81" s="304"/>
      <c r="H81" s="304"/>
      <c r="I81" s="304"/>
      <c r="J81" s="1759"/>
      <c r="K81" s="1761"/>
    </row>
    <row r="82" spans="2:11" ht="15.75" thickTop="1" x14ac:dyDescent="0.25">
      <c r="B82" s="120"/>
      <c r="C82" s="120"/>
      <c r="D82" s="493"/>
      <c r="E82" s="493"/>
      <c r="F82" s="493"/>
      <c r="G82" s="493"/>
      <c r="H82" s="493"/>
      <c r="I82" s="493"/>
      <c r="J82" s="493"/>
      <c r="K82" s="493"/>
    </row>
  </sheetData>
  <mergeCells count="57">
    <mergeCell ref="B2:I2"/>
    <mergeCell ref="K26:K27"/>
    <mergeCell ref="J26:J27"/>
    <mergeCell ref="C33:C34"/>
    <mergeCell ref="B39:B42"/>
    <mergeCell ref="J13:J14"/>
    <mergeCell ref="K13:K14"/>
    <mergeCell ref="B13:B14"/>
    <mergeCell ref="B16:B17"/>
    <mergeCell ref="C16:C17"/>
    <mergeCell ref="D16:D17"/>
    <mergeCell ref="J16:J20"/>
    <mergeCell ref="K16:K20"/>
    <mergeCell ref="B18:B20"/>
    <mergeCell ref="C18:C20"/>
    <mergeCell ref="K22:K25"/>
    <mergeCell ref="J72:J74"/>
    <mergeCell ref="K72:K74"/>
    <mergeCell ref="J76:J79"/>
    <mergeCell ref="K76:K79"/>
    <mergeCell ref="J80:J81"/>
    <mergeCell ref="K80:K81"/>
    <mergeCell ref="J51:J53"/>
    <mergeCell ref="K51:K53"/>
    <mergeCell ref="J55:J61"/>
    <mergeCell ref="K55:K61"/>
    <mergeCell ref="C63:C65"/>
    <mergeCell ref="D63:D65"/>
    <mergeCell ref="J63:J69"/>
    <mergeCell ref="K63:K69"/>
    <mergeCell ref="B51:B52"/>
    <mergeCell ref="C51:C52"/>
    <mergeCell ref="C55:C56"/>
    <mergeCell ref="B55:B56"/>
    <mergeCell ref="B63:B67"/>
    <mergeCell ref="C66:C67"/>
    <mergeCell ref="J47:J50"/>
    <mergeCell ref="K47:K50"/>
    <mergeCell ref="B31:B34"/>
    <mergeCell ref="C31:C32"/>
    <mergeCell ref="J31:J38"/>
    <mergeCell ref="K31:K38"/>
    <mergeCell ref="B35:B38"/>
    <mergeCell ref="C35:C38"/>
    <mergeCell ref="C39:C41"/>
    <mergeCell ref="D39:D41"/>
    <mergeCell ref="J39:J44"/>
    <mergeCell ref="K39:K44"/>
    <mergeCell ref="J22:J25"/>
    <mergeCell ref="J11:J12"/>
    <mergeCell ref="K11:K12"/>
    <mergeCell ref="J2:J3"/>
    <mergeCell ref="K2:K3"/>
    <mergeCell ref="J4:J6"/>
    <mergeCell ref="K4:K6"/>
    <mergeCell ref="K9:K10"/>
    <mergeCell ref="J9:J10"/>
  </mergeCells>
  <conditionalFormatting sqref="B4:C4">
    <cfRule type="duplicateValues" dxfId="22" priority="1"/>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workbookViewId="0">
      <selection activeCell="E7" sqref="E7"/>
    </sheetView>
  </sheetViews>
  <sheetFormatPr defaultRowHeight="15" x14ac:dyDescent="0.25"/>
  <cols>
    <col min="1" max="1" width="7.28515625" customWidth="1"/>
    <col min="2" max="2" width="31.5703125" customWidth="1"/>
    <col min="3" max="3" width="21.5703125" customWidth="1"/>
    <col min="4" max="4" width="24.42578125" customWidth="1"/>
    <col min="5" max="5" width="61" customWidth="1"/>
  </cols>
  <sheetData>
    <row r="1" spans="1:5" x14ac:dyDescent="0.25">
      <c r="B1" s="1374" t="s">
        <v>2141</v>
      </c>
      <c r="C1" s="1374" t="s">
        <v>2142</v>
      </c>
      <c r="D1" s="737" t="s">
        <v>2143</v>
      </c>
      <c r="E1" s="737" t="s">
        <v>773</v>
      </c>
    </row>
    <row r="2" spans="1:5" x14ac:dyDescent="0.25">
      <c r="A2" s="1794"/>
      <c r="B2" s="869" t="s">
        <v>2144</v>
      </c>
      <c r="C2" s="1394" t="s">
        <v>2145</v>
      </c>
      <c r="D2" s="162" t="s">
        <v>147</v>
      </c>
      <c r="E2" s="1795" t="s">
        <v>2146</v>
      </c>
    </row>
    <row r="3" spans="1:5" x14ac:dyDescent="0.25">
      <c r="A3" s="1794"/>
      <c r="B3" s="869" t="s">
        <v>2147</v>
      </c>
      <c r="C3" s="1394" t="s">
        <v>2145</v>
      </c>
      <c r="D3" s="162" t="s">
        <v>147</v>
      </c>
      <c r="E3" s="1796"/>
    </row>
    <row r="4" spans="1:5" x14ac:dyDescent="0.25">
      <c r="A4" s="1794"/>
      <c r="B4" s="869" t="s">
        <v>2148</v>
      </c>
      <c r="C4" s="1394" t="s">
        <v>2145</v>
      </c>
      <c r="D4" s="162" t="s">
        <v>147</v>
      </c>
      <c r="E4" s="1796"/>
    </row>
    <row r="5" spans="1:5" x14ac:dyDescent="0.25">
      <c r="A5" s="1794"/>
      <c r="B5" s="869" t="s">
        <v>2149</v>
      </c>
      <c r="C5" s="1394" t="s">
        <v>2145</v>
      </c>
      <c r="D5" s="162" t="s">
        <v>147</v>
      </c>
      <c r="E5" s="1797"/>
    </row>
    <row r="6" spans="1:5" x14ac:dyDescent="0.25">
      <c r="B6" s="738" t="s">
        <v>2150</v>
      </c>
      <c r="C6" s="1394">
        <v>50</v>
      </c>
      <c r="D6" s="162" t="s">
        <v>147</v>
      </c>
      <c r="E6" s="1402" t="s">
        <v>2151</v>
      </c>
    </row>
    <row r="7" spans="1:5" x14ac:dyDescent="0.25">
      <c r="B7" s="738" t="s">
        <v>1074</v>
      </c>
      <c r="C7" s="1394" t="s">
        <v>2145</v>
      </c>
      <c r="D7" s="162" t="s">
        <v>147</v>
      </c>
      <c r="E7" s="1402" t="s">
        <v>2152</v>
      </c>
    </row>
    <row r="8" spans="1:5" x14ac:dyDescent="0.25">
      <c r="B8" s="738" t="s">
        <v>2153</v>
      </c>
      <c r="C8" s="1394">
        <v>90</v>
      </c>
      <c r="D8" s="162" t="s">
        <v>147</v>
      </c>
      <c r="E8" s="1798" t="s">
        <v>2154</v>
      </c>
    </row>
    <row r="9" spans="1:5" x14ac:dyDescent="0.25">
      <c r="B9" s="738" t="s">
        <v>2155</v>
      </c>
      <c r="C9" s="1394">
        <v>50</v>
      </c>
      <c r="D9" s="162" t="s">
        <v>147</v>
      </c>
      <c r="E9" s="1799"/>
    </row>
    <row r="10" spans="1:5" x14ac:dyDescent="0.25">
      <c r="B10" s="738" t="s">
        <v>2156</v>
      </c>
      <c r="C10" s="1394">
        <v>10</v>
      </c>
      <c r="D10" s="162" t="s">
        <v>147</v>
      </c>
      <c r="E10" s="1800" t="s">
        <v>2157</v>
      </c>
    </row>
    <row r="11" spans="1:5" x14ac:dyDescent="0.25">
      <c r="B11" s="738" t="s">
        <v>2158</v>
      </c>
      <c r="C11" s="1394">
        <v>5</v>
      </c>
      <c r="D11" s="162" t="s">
        <v>147</v>
      </c>
      <c r="E11" s="1800"/>
    </row>
    <row r="12" spans="1:5" x14ac:dyDescent="0.25">
      <c r="B12" s="738" t="s">
        <v>2159</v>
      </c>
      <c r="C12" s="1394">
        <v>10</v>
      </c>
      <c r="D12" s="162" t="s">
        <v>147</v>
      </c>
      <c r="E12" s="1800"/>
    </row>
    <row r="13" spans="1:5" x14ac:dyDescent="0.25">
      <c r="B13" s="738" t="s">
        <v>2160</v>
      </c>
      <c r="C13" s="1394">
        <v>20</v>
      </c>
      <c r="D13" s="162" t="s">
        <v>147</v>
      </c>
      <c r="E13" s="868"/>
    </row>
    <row r="14" spans="1:5" x14ac:dyDescent="0.25">
      <c r="B14" s="738" t="s">
        <v>2161</v>
      </c>
      <c r="C14" s="1394">
        <v>80</v>
      </c>
      <c r="D14" s="162" t="s">
        <v>147</v>
      </c>
      <c r="E14" s="868"/>
    </row>
    <row r="15" spans="1:5" x14ac:dyDescent="0.25">
      <c r="B15" s="738" t="s">
        <v>2162</v>
      </c>
      <c r="C15" s="1394">
        <v>95</v>
      </c>
      <c r="D15" s="162" t="s">
        <v>147</v>
      </c>
      <c r="E15" s="162"/>
    </row>
    <row r="18" spans="1:3" x14ac:dyDescent="0.25">
      <c r="A18" t="s">
        <v>2163</v>
      </c>
      <c r="B18" s="768" t="s">
        <v>2164</v>
      </c>
    </row>
    <row r="19" spans="1:3" x14ac:dyDescent="0.25">
      <c r="A19">
        <v>1</v>
      </c>
      <c r="B19" t="s">
        <v>2165</v>
      </c>
    </row>
    <row r="20" spans="1:3" x14ac:dyDescent="0.25">
      <c r="C20" t="s">
        <v>2166</v>
      </c>
    </row>
    <row r="21" spans="1:3" x14ac:dyDescent="0.25">
      <c r="C21" t="s">
        <v>2167</v>
      </c>
    </row>
    <row r="22" spans="1:3" x14ac:dyDescent="0.25">
      <c r="C22" t="s">
        <v>2168</v>
      </c>
    </row>
    <row r="23" spans="1:3" x14ac:dyDescent="0.25">
      <c r="C23" t="s">
        <v>2169</v>
      </c>
    </row>
    <row r="24" spans="1:3" x14ac:dyDescent="0.25">
      <c r="C24" s="752" t="s">
        <v>2170</v>
      </c>
    </row>
    <row r="25" spans="1:3" x14ac:dyDescent="0.25">
      <c r="A25">
        <v>2</v>
      </c>
      <c r="B25" t="s">
        <v>2171</v>
      </c>
    </row>
    <row r="26" spans="1:3" x14ac:dyDescent="0.25">
      <c r="C26" t="s">
        <v>2172</v>
      </c>
    </row>
    <row r="27" spans="1:3" x14ac:dyDescent="0.25">
      <c r="A27">
        <v>3</v>
      </c>
      <c r="B27" t="s">
        <v>2173</v>
      </c>
    </row>
    <row r="28" spans="1:3" x14ac:dyDescent="0.25">
      <c r="A28">
        <v>4</v>
      </c>
    </row>
    <row r="31" spans="1:3" x14ac:dyDescent="0.25">
      <c r="B31" s="755"/>
    </row>
    <row r="33" spans="2:2" x14ac:dyDescent="0.25">
      <c r="B33" s="756"/>
    </row>
  </sheetData>
  <mergeCells count="4">
    <mergeCell ref="A2:A5"/>
    <mergeCell ref="E2:E5"/>
    <mergeCell ref="E8:E9"/>
    <mergeCell ref="E10:E12"/>
  </mergeCells>
  <conditionalFormatting sqref="C2:C5 C7:C15">
    <cfRule type="cellIs" dxfId="21" priority="4" operator="lessThanOrEqual">
      <formula>20</formula>
    </cfRule>
    <cfRule type="cellIs" dxfId="20" priority="5" operator="between">
      <formula>21</formula>
      <formula>79</formula>
    </cfRule>
    <cfRule type="cellIs" dxfId="19" priority="6" operator="greaterThanOrEqual">
      <formula>80</formula>
    </cfRule>
  </conditionalFormatting>
  <conditionalFormatting sqref="C6">
    <cfRule type="cellIs" dxfId="18" priority="1" operator="lessThanOrEqual">
      <formula>20</formula>
    </cfRule>
    <cfRule type="cellIs" dxfId="17" priority="2" operator="between">
      <formula>21</formula>
      <formula>79</formula>
    </cfRule>
    <cfRule type="cellIs" dxfId="16" priority="3" operator="greaterThanOrEqual">
      <formula>80</formula>
    </cfRule>
  </conditionalFormatting>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O237"/>
  <sheetViews>
    <sheetView topLeftCell="A109" zoomScale="85" zoomScaleNormal="85" workbookViewId="0">
      <selection activeCell="D131" sqref="D131"/>
    </sheetView>
  </sheetViews>
  <sheetFormatPr defaultColWidth="8.85546875" defaultRowHeight="12.75" x14ac:dyDescent="0.25"/>
  <cols>
    <col min="1" max="1" width="3.42578125" style="458" customWidth="1"/>
    <col min="2" max="2" width="11" style="460" bestFit="1" customWidth="1"/>
    <col min="3" max="3" width="31.5703125" style="460" bestFit="1" customWidth="1"/>
    <col min="4" max="4" width="32.85546875" style="654" bestFit="1" customWidth="1"/>
    <col min="5" max="5" width="3.5703125" style="472" customWidth="1"/>
    <col min="6" max="6" width="16.42578125" style="458" bestFit="1" customWidth="1"/>
    <col min="7" max="7" width="9" style="458" bestFit="1" customWidth="1"/>
    <col min="8" max="8" width="8.85546875" style="458"/>
    <col min="9" max="9" width="54.140625" style="458" customWidth="1"/>
    <col min="10" max="16384" width="8.85546875" style="458"/>
  </cols>
  <sheetData>
    <row r="1" spans="2:15" x14ac:dyDescent="0.25">
      <c r="B1" s="461"/>
      <c r="C1" s="461"/>
      <c r="D1" s="650"/>
      <c r="E1" s="463"/>
      <c r="F1" s="459"/>
      <c r="J1" s="465"/>
    </row>
    <row r="2" spans="2:15" ht="12.75" customHeight="1" x14ac:dyDescent="0.25">
      <c r="B2" s="1339" t="s">
        <v>802</v>
      </c>
      <c r="C2" s="1439" t="s">
        <v>803</v>
      </c>
      <c r="D2" s="1572"/>
      <c r="E2" s="1440"/>
      <c r="F2" s="622" t="s">
        <v>2024</v>
      </c>
      <c r="G2" s="1339" t="s">
        <v>1</v>
      </c>
      <c r="I2" s="748" t="s">
        <v>2174</v>
      </c>
      <c r="J2" s="465"/>
    </row>
    <row r="3" spans="2:15" ht="89.25" x14ac:dyDescent="0.25">
      <c r="B3" s="1802" t="s">
        <v>1441</v>
      </c>
      <c r="C3" s="648" t="s">
        <v>816</v>
      </c>
      <c r="D3" s="568" t="s">
        <v>832</v>
      </c>
      <c r="E3" s="1290"/>
      <c r="F3" s="1802" t="s">
        <v>2028</v>
      </c>
      <c r="G3" s="1802" t="s">
        <v>6</v>
      </c>
      <c r="H3" s="465"/>
      <c r="I3" s="465" t="s">
        <v>2175</v>
      </c>
      <c r="J3" s="465"/>
      <c r="K3" s="465"/>
      <c r="L3" s="465"/>
      <c r="M3" s="465"/>
      <c r="N3" s="465"/>
      <c r="O3" s="465"/>
    </row>
    <row r="4" spans="2:15" ht="38.25" x14ac:dyDescent="0.25">
      <c r="B4" s="1802"/>
      <c r="C4" s="623" t="s">
        <v>1435</v>
      </c>
      <c r="D4" s="1285" t="s">
        <v>2176</v>
      </c>
      <c r="E4" s="1285"/>
      <c r="F4" s="1802"/>
      <c r="G4" s="1802"/>
      <c r="H4" s="465"/>
      <c r="I4" s="465"/>
      <c r="J4" s="465"/>
      <c r="K4" s="465"/>
      <c r="L4" s="465"/>
      <c r="M4" s="465"/>
      <c r="N4" s="465"/>
      <c r="O4" s="465"/>
    </row>
    <row r="5" spans="2:15" x14ac:dyDescent="0.25">
      <c r="B5" s="1802"/>
      <c r="C5" s="1804" t="s">
        <v>840</v>
      </c>
      <c r="D5" s="1805"/>
      <c r="E5" s="623"/>
      <c r="F5" s="1802"/>
      <c r="G5" s="1802"/>
      <c r="H5" s="465"/>
      <c r="I5" s="465"/>
      <c r="J5" s="465"/>
      <c r="K5" s="465"/>
      <c r="L5" s="465"/>
      <c r="M5" s="465"/>
      <c r="N5" s="465"/>
      <c r="O5" s="465"/>
    </row>
    <row r="6" spans="2:15" x14ac:dyDescent="0.25">
      <c r="B6" s="1802"/>
      <c r="C6" s="642" t="s">
        <v>816</v>
      </c>
      <c r="D6" s="1285" t="s">
        <v>1202</v>
      </c>
      <c r="E6" s="1290"/>
      <c r="F6" s="1802"/>
      <c r="G6" s="1802"/>
      <c r="H6" s="465"/>
      <c r="I6" s="465"/>
      <c r="J6" s="465"/>
      <c r="K6" s="465"/>
      <c r="L6" s="465"/>
      <c r="M6" s="465"/>
      <c r="N6" s="465"/>
      <c r="O6" s="465"/>
    </row>
    <row r="7" spans="2:15" x14ac:dyDescent="0.25">
      <c r="B7" s="1802"/>
      <c r="C7" s="1804" t="s">
        <v>840</v>
      </c>
      <c r="D7" s="1805"/>
      <c r="E7" s="623"/>
      <c r="F7" s="1802"/>
      <c r="G7" s="1802"/>
      <c r="H7" s="465"/>
      <c r="I7" s="465"/>
      <c r="J7" s="465"/>
      <c r="K7" s="465"/>
      <c r="L7" s="465"/>
      <c r="M7" s="465"/>
      <c r="N7" s="465"/>
      <c r="O7" s="465"/>
    </row>
    <row r="8" spans="2:15" x14ac:dyDescent="0.25">
      <c r="B8" s="1803"/>
      <c r="C8" s="648" t="s">
        <v>816</v>
      </c>
      <c r="D8" s="568" t="s">
        <v>2177</v>
      </c>
      <c r="E8" s="1285"/>
      <c r="F8" s="1802"/>
      <c r="G8" s="1802"/>
      <c r="H8" s="465"/>
      <c r="I8" s="465"/>
      <c r="K8" s="465"/>
      <c r="L8" s="465"/>
      <c r="M8" s="465"/>
      <c r="N8" s="465"/>
      <c r="O8" s="465"/>
    </row>
    <row r="9" spans="2:15" ht="13.5" thickBot="1" x14ac:dyDescent="0.3">
      <c r="B9" s="1801"/>
      <c r="C9" s="1274" t="s">
        <v>514</v>
      </c>
      <c r="D9" s="1287" t="s">
        <v>888</v>
      </c>
      <c r="E9" s="1317"/>
      <c r="F9" s="1801"/>
      <c r="G9" s="1801"/>
      <c r="H9" s="465"/>
      <c r="I9" s="465"/>
      <c r="K9" s="465"/>
      <c r="L9" s="465"/>
      <c r="M9" s="465"/>
      <c r="N9" s="465"/>
      <c r="O9" s="465"/>
    </row>
    <row r="10" spans="2:15" ht="13.5" thickTop="1" x14ac:dyDescent="0.25">
      <c r="B10" s="1442" t="s">
        <v>2178</v>
      </c>
      <c r="C10" s="648" t="s">
        <v>2179</v>
      </c>
      <c r="D10" s="568" t="s">
        <v>2180</v>
      </c>
      <c r="E10" s="1285"/>
      <c r="F10" s="1522" t="s">
        <v>2033</v>
      </c>
      <c r="G10" s="1522" t="s">
        <v>6</v>
      </c>
    </row>
    <row r="11" spans="2:15" ht="13.5" thickBot="1" x14ac:dyDescent="0.3">
      <c r="B11" s="1801"/>
      <c r="C11" s="1294" t="s">
        <v>514</v>
      </c>
      <c r="D11" s="1287" t="s">
        <v>880</v>
      </c>
      <c r="E11" s="762"/>
      <c r="F11" s="1801"/>
      <c r="G11" s="1801"/>
    </row>
    <row r="12" spans="2:15" ht="13.5" thickTop="1" x14ac:dyDescent="0.25">
      <c r="B12" s="1442" t="s">
        <v>2036</v>
      </c>
      <c r="C12" s="648" t="s">
        <v>435</v>
      </c>
      <c r="D12" s="568" t="s">
        <v>1827</v>
      </c>
      <c r="E12" s="1290"/>
      <c r="F12" s="1522" t="s">
        <v>2035</v>
      </c>
      <c r="G12" s="1522" t="s">
        <v>6</v>
      </c>
    </row>
    <row r="13" spans="2:15" ht="13.5" thickBot="1" x14ac:dyDescent="0.3">
      <c r="B13" s="1801"/>
      <c r="C13" s="627" t="s">
        <v>514</v>
      </c>
      <c r="D13" s="1287" t="s">
        <v>888</v>
      </c>
      <c r="E13" s="762"/>
      <c r="F13" s="1801"/>
      <c r="G13" s="1801"/>
    </row>
    <row r="14" spans="2:15" ht="13.5" thickTop="1" x14ac:dyDescent="0.25">
      <c r="B14" s="1522" t="s">
        <v>1449</v>
      </c>
      <c r="C14" s="648" t="s">
        <v>816</v>
      </c>
      <c r="D14" s="568" t="s">
        <v>832</v>
      </c>
      <c r="E14" s="1290"/>
      <c r="F14" s="1522" t="s">
        <v>2038</v>
      </c>
      <c r="G14" s="1522" t="s">
        <v>6</v>
      </c>
      <c r="I14" s="460"/>
    </row>
    <row r="15" spans="2:15" x14ac:dyDescent="0.25">
      <c r="B15" s="1802"/>
      <c r="C15" s="623" t="s">
        <v>1435</v>
      </c>
      <c r="D15" s="1285" t="s">
        <v>1699</v>
      </c>
      <c r="E15" s="1285"/>
      <c r="F15" s="1802"/>
      <c r="G15" s="1802"/>
      <c r="I15" s="460"/>
    </row>
    <row r="16" spans="2:15" x14ac:dyDescent="0.25">
      <c r="B16" s="1802"/>
      <c r="C16" s="1804" t="s">
        <v>840</v>
      </c>
      <c r="D16" s="1805"/>
      <c r="E16" s="623"/>
      <c r="F16" s="1802"/>
      <c r="G16" s="1802"/>
      <c r="I16" s="460"/>
    </row>
    <row r="17" spans="2:9" x14ac:dyDescent="0.25">
      <c r="B17" s="1802"/>
      <c r="C17" s="648" t="s">
        <v>435</v>
      </c>
      <c r="D17" s="568" t="s">
        <v>838</v>
      </c>
      <c r="E17" s="1290"/>
      <c r="F17" s="1802"/>
      <c r="G17" s="1802"/>
      <c r="I17" s="460"/>
    </row>
    <row r="18" spans="2:9" ht="13.5" thickBot="1" x14ac:dyDescent="0.3">
      <c r="B18" s="1801"/>
      <c r="C18" s="1294" t="s">
        <v>514</v>
      </c>
      <c r="D18" s="1287" t="s">
        <v>2181</v>
      </c>
      <c r="E18" s="1287"/>
      <c r="F18" s="1801"/>
      <c r="G18" s="1801"/>
      <c r="I18" s="460"/>
    </row>
    <row r="19" spans="2:9" ht="13.5" thickTop="1" x14ac:dyDescent="0.25">
      <c r="B19" s="1442" t="s">
        <v>2042</v>
      </c>
      <c r="C19" s="648" t="s">
        <v>816</v>
      </c>
      <c r="D19" s="568" t="s">
        <v>1831</v>
      </c>
      <c r="E19" s="1290"/>
      <c r="F19" s="1522" t="s">
        <v>2041</v>
      </c>
      <c r="G19" s="1522" t="s">
        <v>6</v>
      </c>
    </row>
    <row r="20" spans="2:9" x14ac:dyDescent="0.25">
      <c r="B20" s="1802"/>
      <c r="C20" s="623" t="s">
        <v>514</v>
      </c>
      <c r="D20" s="1285" t="s">
        <v>888</v>
      </c>
      <c r="E20" s="1290"/>
      <c r="F20" s="1802"/>
      <c r="G20" s="1802"/>
    </row>
    <row r="21" spans="2:9" x14ac:dyDescent="0.25">
      <c r="B21" s="1802"/>
      <c r="C21" s="1804" t="s">
        <v>840</v>
      </c>
      <c r="D21" s="1805"/>
      <c r="E21" s="623"/>
      <c r="F21" s="1802"/>
      <c r="G21" s="1802"/>
    </row>
    <row r="22" spans="2:9" x14ac:dyDescent="0.25">
      <c r="B22" s="1803"/>
      <c r="C22" s="648" t="s">
        <v>816</v>
      </c>
      <c r="D22" s="568" t="s">
        <v>1832</v>
      </c>
      <c r="E22" s="1290"/>
      <c r="F22" s="1802"/>
      <c r="G22" s="1802"/>
    </row>
    <row r="23" spans="2:9" ht="13.5" thickBot="1" x14ac:dyDescent="0.3">
      <c r="B23" s="1801"/>
      <c r="C23" s="627" t="s">
        <v>514</v>
      </c>
      <c r="D23" s="1287" t="s">
        <v>1398</v>
      </c>
      <c r="E23" s="762"/>
      <c r="F23" s="1801"/>
      <c r="G23" s="1801"/>
    </row>
    <row r="24" spans="2:9" ht="13.5" thickTop="1" x14ac:dyDescent="0.25">
      <c r="B24" s="1522" t="s">
        <v>1453</v>
      </c>
      <c r="C24" s="648" t="s">
        <v>816</v>
      </c>
      <c r="D24" s="568" t="s">
        <v>832</v>
      </c>
      <c r="E24" s="1290"/>
      <c r="F24" s="1522" t="s">
        <v>2045</v>
      </c>
      <c r="G24" s="1522" t="s">
        <v>6</v>
      </c>
    </row>
    <row r="25" spans="2:9" ht="51" x14ac:dyDescent="0.25">
      <c r="B25" s="1802"/>
      <c r="C25" s="623" t="s">
        <v>1435</v>
      </c>
      <c r="D25" s="1285" t="s">
        <v>2182</v>
      </c>
      <c r="E25" s="1285"/>
      <c r="F25" s="1802"/>
      <c r="G25" s="1802"/>
    </row>
    <row r="26" spans="2:9" x14ac:dyDescent="0.25">
      <c r="B26" s="1802"/>
      <c r="C26" s="1804" t="s">
        <v>840</v>
      </c>
      <c r="D26" s="1805"/>
      <c r="E26" s="623"/>
      <c r="F26" s="1802"/>
      <c r="G26" s="1802"/>
    </row>
    <row r="27" spans="2:9" x14ac:dyDescent="0.25">
      <c r="B27" s="1803"/>
      <c r="C27" s="648" t="s">
        <v>816</v>
      </c>
      <c r="D27" s="568" t="s">
        <v>2183</v>
      </c>
      <c r="E27" s="1290"/>
      <c r="F27" s="1802"/>
      <c r="G27" s="1802"/>
    </row>
    <row r="28" spans="2:9" ht="13.5" thickBot="1" x14ac:dyDescent="0.3">
      <c r="B28" s="1801"/>
      <c r="C28" s="1274" t="s">
        <v>514</v>
      </c>
      <c r="D28" s="1287" t="s">
        <v>2184</v>
      </c>
      <c r="E28" s="762"/>
      <c r="F28" s="1801"/>
      <c r="G28" s="1801"/>
    </row>
    <row r="29" spans="2:9" ht="13.5" thickTop="1" x14ac:dyDescent="0.25">
      <c r="B29" s="1442" t="s">
        <v>2049</v>
      </c>
      <c r="C29" s="648" t="s">
        <v>816</v>
      </c>
      <c r="D29" s="568" t="s">
        <v>2180</v>
      </c>
      <c r="E29" s="1285"/>
      <c r="F29" s="1522" t="s">
        <v>2048</v>
      </c>
      <c r="G29" s="1522" t="s">
        <v>6</v>
      </c>
    </row>
    <row r="30" spans="2:9" ht="13.5" thickBot="1" x14ac:dyDescent="0.3">
      <c r="B30" s="1801"/>
      <c r="C30" s="627" t="s">
        <v>514</v>
      </c>
      <c r="D30" s="1287" t="s">
        <v>881</v>
      </c>
      <c r="E30" s="762"/>
      <c r="F30" s="1801"/>
      <c r="G30" s="1801"/>
    </row>
    <row r="31" spans="2:9" ht="13.5" thickTop="1" x14ac:dyDescent="0.25">
      <c r="B31" s="1522" t="s">
        <v>1463</v>
      </c>
      <c r="C31" s="642" t="s">
        <v>816</v>
      </c>
      <c r="D31" s="1285" t="s">
        <v>832</v>
      </c>
      <c r="E31" s="1290"/>
      <c r="F31" s="1522" t="s">
        <v>2051</v>
      </c>
      <c r="G31" s="1522" t="s">
        <v>6</v>
      </c>
    </row>
    <row r="32" spans="2:9" ht="127.5" x14ac:dyDescent="0.25">
      <c r="B32" s="1802"/>
      <c r="C32" s="623" t="s">
        <v>1435</v>
      </c>
      <c r="D32" s="1285" t="s">
        <v>2185</v>
      </c>
      <c r="E32" s="1285"/>
      <c r="F32" s="1802"/>
      <c r="G32" s="1802"/>
    </row>
    <row r="33" spans="2:7" x14ac:dyDescent="0.25">
      <c r="B33" s="1802"/>
      <c r="C33" s="1804" t="s">
        <v>840</v>
      </c>
      <c r="D33" s="1805"/>
      <c r="E33" s="623"/>
      <c r="F33" s="1802"/>
      <c r="G33" s="1802"/>
    </row>
    <row r="34" spans="2:7" x14ac:dyDescent="0.25">
      <c r="B34" s="1802"/>
      <c r="C34" s="648" t="s">
        <v>816</v>
      </c>
      <c r="D34" s="568" t="s">
        <v>2183</v>
      </c>
      <c r="E34" s="1290"/>
      <c r="F34" s="1802"/>
      <c r="G34" s="1802"/>
    </row>
    <row r="35" spans="2:7" ht="38.25" x14ac:dyDescent="0.25">
      <c r="B35" s="1802"/>
      <c r="C35" s="645" t="s">
        <v>514</v>
      </c>
      <c r="D35" s="1285" t="s">
        <v>2052</v>
      </c>
      <c r="E35" s="644"/>
      <c r="F35" s="1802"/>
      <c r="G35" s="1802"/>
    </row>
    <row r="36" spans="2:7" x14ac:dyDescent="0.25">
      <c r="B36" s="1802"/>
      <c r="C36" s="1804" t="s">
        <v>840</v>
      </c>
      <c r="D36" s="1805"/>
      <c r="E36" s="644"/>
      <c r="F36" s="1802"/>
      <c r="G36" s="1802"/>
    </row>
    <row r="37" spans="2:7" x14ac:dyDescent="0.25">
      <c r="B37" s="1802"/>
      <c r="C37" s="648" t="s">
        <v>816</v>
      </c>
      <c r="D37" s="568" t="s">
        <v>832</v>
      </c>
      <c r="E37" s="644"/>
      <c r="F37" s="1802"/>
      <c r="G37" s="1802"/>
    </row>
    <row r="38" spans="2:7" ht="12.75" customHeight="1" x14ac:dyDescent="0.25">
      <c r="B38" s="1802"/>
      <c r="C38" s="623" t="s">
        <v>1435</v>
      </c>
      <c r="D38" s="1285" t="s">
        <v>2053</v>
      </c>
      <c r="E38" s="644"/>
      <c r="F38" s="1802"/>
      <c r="G38" s="1802"/>
    </row>
    <row r="39" spans="2:7" x14ac:dyDescent="0.25">
      <c r="B39" s="1802"/>
      <c r="C39" s="1804" t="s">
        <v>840</v>
      </c>
      <c r="D39" s="1805"/>
      <c r="E39" s="623"/>
      <c r="F39" s="1802"/>
      <c r="G39" s="1802"/>
    </row>
    <row r="40" spans="2:7" x14ac:dyDescent="0.25">
      <c r="B40" s="1802"/>
      <c r="C40" s="648" t="s">
        <v>816</v>
      </c>
      <c r="D40" s="568" t="s">
        <v>1830</v>
      </c>
      <c r="E40" s="1290"/>
      <c r="F40" s="1802"/>
      <c r="G40" s="1802"/>
    </row>
    <row r="41" spans="2:7" x14ac:dyDescent="0.25">
      <c r="B41" s="1802"/>
      <c r="C41" s="623" t="s">
        <v>514</v>
      </c>
      <c r="D41" s="1285" t="s">
        <v>881</v>
      </c>
      <c r="E41" s="1290"/>
      <c r="F41" s="1802"/>
      <c r="G41" s="1802"/>
    </row>
    <row r="42" spans="2:7" x14ac:dyDescent="0.25">
      <c r="B42" s="1802"/>
      <c r="C42" s="1804" t="s">
        <v>840</v>
      </c>
      <c r="D42" s="1805"/>
      <c r="E42" s="623"/>
      <c r="F42" s="1802"/>
      <c r="G42" s="1802"/>
    </row>
    <row r="43" spans="2:7" x14ac:dyDescent="0.25">
      <c r="B43" s="1802"/>
      <c r="C43" s="648" t="s">
        <v>816</v>
      </c>
      <c r="D43" s="568" t="s">
        <v>2186</v>
      </c>
      <c r="E43" s="1285"/>
      <c r="F43" s="1802"/>
      <c r="G43" s="1802"/>
    </row>
    <row r="44" spans="2:7" x14ac:dyDescent="0.25">
      <c r="B44" s="1802"/>
      <c r="C44" s="623" t="s">
        <v>514</v>
      </c>
      <c r="D44" s="1285" t="s">
        <v>1398</v>
      </c>
      <c r="E44" s="1290"/>
      <c r="F44" s="1802"/>
      <c r="G44" s="1802"/>
    </row>
    <row r="45" spans="2:7" x14ac:dyDescent="0.25">
      <c r="B45" s="1802"/>
      <c r="C45" s="1804" t="s">
        <v>840</v>
      </c>
      <c r="D45" s="1805"/>
      <c r="E45" s="623"/>
      <c r="F45" s="1802"/>
      <c r="G45" s="1802"/>
    </row>
    <row r="46" spans="2:7" x14ac:dyDescent="0.25">
      <c r="B46" s="1802"/>
      <c r="C46" s="648" t="s">
        <v>816</v>
      </c>
      <c r="D46" s="568" t="s">
        <v>2177</v>
      </c>
      <c r="E46" s="1285"/>
      <c r="F46" s="1802"/>
      <c r="G46" s="1802"/>
    </row>
    <row r="47" spans="2:7" ht="13.5" thickBot="1" x14ac:dyDescent="0.3">
      <c r="B47" s="1801"/>
      <c r="C47" s="1294" t="s">
        <v>514</v>
      </c>
      <c r="D47" s="1287" t="s">
        <v>1399</v>
      </c>
      <c r="E47" s="762"/>
      <c r="F47" s="1801"/>
      <c r="G47" s="1801"/>
    </row>
    <row r="48" spans="2:7" ht="13.5" thickTop="1" x14ac:dyDescent="0.25">
      <c r="B48" s="1442" t="s">
        <v>2059</v>
      </c>
      <c r="C48" s="648" t="s">
        <v>816</v>
      </c>
      <c r="D48" s="568" t="s">
        <v>1206</v>
      </c>
      <c r="E48" s="1290"/>
      <c r="F48" s="1522" t="s">
        <v>2058</v>
      </c>
      <c r="G48" s="1522" t="s">
        <v>6</v>
      </c>
    </row>
    <row r="49" spans="2:9" ht="13.5" thickBot="1" x14ac:dyDescent="0.3">
      <c r="B49" s="1801"/>
      <c r="C49" s="627" t="s">
        <v>514</v>
      </c>
      <c r="D49" s="1287" t="s">
        <v>881</v>
      </c>
      <c r="E49" s="762"/>
      <c r="F49" s="1801"/>
      <c r="G49" s="1801"/>
    </row>
    <row r="50" spans="2:9" ht="15.75" customHeight="1" thickTop="1" x14ac:dyDescent="0.25">
      <c r="B50" s="1522" t="s">
        <v>1484</v>
      </c>
      <c r="C50" s="648" t="s">
        <v>816</v>
      </c>
      <c r="D50" s="568" t="s">
        <v>832</v>
      </c>
      <c r="E50" s="1290"/>
      <c r="F50" s="1522" t="s">
        <v>2062</v>
      </c>
      <c r="G50" s="1522" t="s">
        <v>6</v>
      </c>
      <c r="I50" s="460"/>
    </row>
    <row r="51" spans="2:9" ht="25.5" x14ac:dyDescent="0.25">
      <c r="B51" s="1802"/>
      <c r="C51" s="623" t="s">
        <v>1435</v>
      </c>
      <c r="D51" s="1285" t="s">
        <v>2187</v>
      </c>
      <c r="E51" s="1290"/>
      <c r="F51" s="1802"/>
      <c r="G51" s="1802"/>
      <c r="I51" s="460"/>
    </row>
    <row r="52" spans="2:9" x14ac:dyDescent="0.25">
      <c r="B52" s="1802"/>
      <c r="C52" s="1804" t="s">
        <v>840</v>
      </c>
      <c r="D52" s="1805"/>
      <c r="E52" s="623"/>
      <c r="F52" s="1802"/>
      <c r="G52" s="1802"/>
      <c r="I52" s="460"/>
    </row>
    <row r="53" spans="2:9" x14ac:dyDescent="0.25">
      <c r="B53" s="1802"/>
      <c r="C53" s="642" t="s">
        <v>816</v>
      </c>
      <c r="D53" s="1285" t="s">
        <v>1209</v>
      </c>
      <c r="E53" s="1290"/>
      <c r="F53" s="1802"/>
      <c r="G53" s="1802"/>
    </row>
    <row r="54" spans="2:9" ht="15" customHeight="1" x14ac:dyDescent="0.25">
      <c r="B54" s="1802"/>
      <c r="C54" s="1804" t="s">
        <v>840</v>
      </c>
      <c r="D54" s="1805"/>
      <c r="E54" s="623"/>
      <c r="F54" s="1802"/>
      <c r="G54" s="1802"/>
    </row>
    <row r="55" spans="2:9" x14ac:dyDescent="0.25">
      <c r="B55" s="1802"/>
      <c r="C55" s="648" t="s">
        <v>816</v>
      </c>
      <c r="D55" s="568" t="s">
        <v>1831</v>
      </c>
      <c r="E55" s="1290"/>
      <c r="F55" s="1802"/>
      <c r="G55" s="1802"/>
    </row>
    <row r="56" spans="2:9" x14ac:dyDescent="0.25">
      <c r="B56" s="1802"/>
      <c r="C56" s="623" t="s">
        <v>514</v>
      </c>
      <c r="D56" s="1285" t="s">
        <v>889</v>
      </c>
      <c r="E56" s="1290"/>
      <c r="F56" s="1802"/>
      <c r="G56" s="1802"/>
    </row>
    <row r="57" spans="2:9" x14ac:dyDescent="0.25">
      <c r="B57" s="1802"/>
      <c r="C57" s="1804" t="s">
        <v>840</v>
      </c>
      <c r="D57" s="1805"/>
      <c r="E57" s="623"/>
      <c r="F57" s="1802"/>
      <c r="G57" s="1802"/>
    </row>
    <row r="58" spans="2:9" x14ac:dyDescent="0.25">
      <c r="B58" s="1802"/>
      <c r="C58" s="648" t="s">
        <v>816</v>
      </c>
      <c r="D58" s="568" t="s">
        <v>1832</v>
      </c>
      <c r="E58" s="1290"/>
      <c r="F58" s="1802"/>
      <c r="G58" s="1802"/>
    </row>
    <row r="59" spans="2:9" ht="13.5" thickBot="1" x14ac:dyDescent="0.3">
      <c r="B59" s="1801"/>
      <c r="C59" s="627" t="s">
        <v>514</v>
      </c>
      <c r="D59" s="1287" t="s">
        <v>1400</v>
      </c>
      <c r="E59" s="762"/>
      <c r="F59" s="1801"/>
      <c r="G59" s="1801"/>
    </row>
    <row r="60" spans="2:9" ht="13.5" thickTop="1" x14ac:dyDescent="0.25">
      <c r="B60" s="1522" t="s">
        <v>1490</v>
      </c>
      <c r="C60" s="648" t="s">
        <v>816</v>
      </c>
      <c r="D60" s="568" t="s">
        <v>832</v>
      </c>
      <c r="E60" s="1290"/>
      <c r="F60" s="1522" t="s">
        <v>2066</v>
      </c>
      <c r="G60" s="1522" t="s">
        <v>6</v>
      </c>
    </row>
    <row r="61" spans="2:9" ht="89.25" x14ac:dyDescent="0.25">
      <c r="B61" s="1802"/>
      <c r="C61" s="623" t="s">
        <v>1435</v>
      </c>
      <c r="D61" s="1285" t="s">
        <v>2188</v>
      </c>
      <c r="E61" s="1290"/>
      <c r="F61" s="1802"/>
      <c r="G61" s="1802"/>
    </row>
    <row r="62" spans="2:9" x14ac:dyDescent="0.25">
      <c r="B62" s="1802"/>
      <c r="C62" s="1804" t="s">
        <v>840</v>
      </c>
      <c r="D62" s="1805"/>
      <c r="E62" s="623"/>
      <c r="F62" s="1802"/>
      <c r="G62" s="1802"/>
    </row>
    <row r="63" spans="2:9" x14ac:dyDescent="0.25">
      <c r="B63" s="1802"/>
      <c r="C63" s="648" t="s">
        <v>816</v>
      </c>
      <c r="D63" s="568" t="s">
        <v>838</v>
      </c>
      <c r="E63" s="1290"/>
      <c r="F63" s="1802"/>
      <c r="G63" s="1802"/>
    </row>
    <row r="64" spans="2:9" ht="26.25" thickBot="1" x14ac:dyDescent="0.3">
      <c r="B64" s="1801"/>
      <c r="C64" s="627" t="s">
        <v>514</v>
      </c>
      <c r="D64" s="1287" t="s">
        <v>2189</v>
      </c>
      <c r="E64" s="1287"/>
      <c r="F64" s="1801"/>
      <c r="G64" s="1801"/>
    </row>
    <row r="65" spans="2:9" ht="13.5" thickTop="1" x14ac:dyDescent="0.25">
      <c r="B65" s="1806" t="s">
        <v>1504</v>
      </c>
      <c r="C65" s="648" t="s">
        <v>816</v>
      </c>
      <c r="D65" s="568" t="s">
        <v>832</v>
      </c>
      <c r="E65" s="1295"/>
      <c r="F65" s="1806" t="s">
        <v>2069</v>
      </c>
      <c r="G65" s="1806" t="s">
        <v>6</v>
      </c>
    </row>
    <row r="66" spans="2:9" ht="26.25" thickBot="1" x14ac:dyDescent="0.3">
      <c r="B66" s="1801"/>
      <c r="C66" s="627" t="s">
        <v>1435</v>
      </c>
      <c r="D66" s="1287" t="s">
        <v>2190</v>
      </c>
      <c r="E66" s="762"/>
      <c r="F66" s="1801"/>
      <c r="G66" s="1801"/>
    </row>
    <row r="67" spans="2:9" ht="13.5" thickTop="1" x14ac:dyDescent="0.25">
      <c r="B67" s="1807" t="s">
        <v>2072</v>
      </c>
      <c r="C67" s="646" t="s">
        <v>816</v>
      </c>
      <c r="D67" s="649" t="s">
        <v>1833</v>
      </c>
      <c r="E67" s="625"/>
      <c r="F67" s="1807" t="s">
        <v>2071</v>
      </c>
      <c r="G67" s="1807" t="s">
        <v>6</v>
      </c>
    </row>
    <row r="68" spans="2:9" ht="13.5" thickBot="1" x14ac:dyDescent="0.3">
      <c r="B68" s="1808"/>
      <c r="C68" s="628" t="s">
        <v>514</v>
      </c>
      <c r="D68" s="651" t="s">
        <v>2191</v>
      </c>
      <c r="E68" s="629"/>
      <c r="F68" s="1808"/>
      <c r="G68" s="1808"/>
    </row>
    <row r="69" spans="2:9" ht="13.5" thickTop="1" x14ac:dyDescent="0.25">
      <c r="B69" s="1522" t="s">
        <v>2074</v>
      </c>
      <c r="C69" s="648" t="s">
        <v>816</v>
      </c>
      <c r="D69" s="568" t="s">
        <v>1206</v>
      </c>
      <c r="E69" s="1290"/>
      <c r="F69" s="1522" t="s">
        <v>2073</v>
      </c>
      <c r="G69" s="1522" t="s">
        <v>6</v>
      </c>
    </row>
    <row r="70" spans="2:9" ht="13.5" thickBot="1" x14ac:dyDescent="0.3">
      <c r="B70" s="1801"/>
      <c r="C70" s="627" t="s">
        <v>514</v>
      </c>
      <c r="D70" s="1287" t="s">
        <v>882</v>
      </c>
      <c r="E70" s="762"/>
      <c r="F70" s="1801"/>
      <c r="G70" s="1801"/>
    </row>
    <row r="71" spans="2:9" ht="13.5" thickTop="1" x14ac:dyDescent="0.25">
      <c r="B71" s="1522" t="s">
        <v>1512</v>
      </c>
      <c r="C71" s="648" t="s">
        <v>816</v>
      </c>
      <c r="D71" s="568" t="s">
        <v>832</v>
      </c>
      <c r="E71" s="1290"/>
      <c r="F71" s="1522" t="s">
        <v>2076</v>
      </c>
      <c r="G71" s="1522" t="s">
        <v>6</v>
      </c>
    </row>
    <row r="72" spans="2:9" ht="178.5" x14ac:dyDescent="0.25">
      <c r="B72" s="1802"/>
      <c r="C72" s="623" t="s">
        <v>1435</v>
      </c>
      <c r="D72" s="1285" t="s">
        <v>2192</v>
      </c>
      <c r="E72" s="1290"/>
      <c r="F72" s="1802"/>
      <c r="G72" s="1802"/>
      <c r="I72" s="469"/>
    </row>
    <row r="73" spans="2:9" x14ac:dyDescent="0.25">
      <c r="B73" s="1802"/>
      <c r="C73" s="1804" t="s">
        <v>840</v>
      </c>
      <c r="D73" s="1805"/>
      <c r="E73" s="623"/>
      <c r="F73" s="1802"/>
      <c r="G73" s="1802"/>
      <c r="I73" s="469"/>
    </row>
    <row r="74" spans="2:9" x14ac:dyDescent="0.25">
      <c r="B74" s="1802"/>
      <c r="C74" s="648" t="s">
        <v>816</v>
      </c>
      <c r="D74" s="568" t="s">
        <v>832</v>
      </c>
      <c r="E74" s="1290"/>
      <c r="F74" s="1802"/>
      <c r="G74" s="1802"/>
      <c r="I74" s="469"/>
    </row>
    <row r="75" spans="2:9" ht="25.5" x14ac:dyDescent="0.25">
      <c r="B75" s="1802"/>
      <c r="C75" s="623" t="s">
        <v>530</v>
      </c>
      <c r="D75" s="1285" t="s">
        <v>2193</v>
      </c>
      <c r="E75" s="624"/>
      <c r="F75" s="1802"/>
      <c r="G75" s="1802"/>
      <c r="I75" s="469"/>
    </row>
    <row r="76" spans="2:9" x14ac:dyDescent="0.25">
      <c r="B76" s="1802"/>
      <c r="C76" s="1804" t="s">
        <v>840</v>
      </c>
      <c r="D76" s="1805"/>
      <c r="E76" s="623"/>
      <c r="F76" s="1802"/>
      <c r="G76" s="1802"/>
      <c r="I76" s="469"/>
    </row>
    <row r="77" spans="2:9" x14ac:dyDescent="0.25">
      <c r="B77" s="1802"/>
      <c r="C77" s="648" t="s">
        <v>816</v>
      </c>
      <c r="D77" s="568" t="s">
        <v>2183</v>
      </c>
      <c r="E77" s="1290"/>
      <c r="F77" s="1802"/>
      <c r="G77" s="1802"/>
      <c r="I77" s="469"/>
    </row>
    <row r="78" spans="2:9" ht="25.5" x14ac:dyDescent="0.25">
      <c r="B78" s="1802"/>
      <c r="C78" s="623" t="s">
        <v>514</v>
      </c>
      <c r="D78" s="1285" t="s">
        <v>2075</v>
      </c>
      <c r="E78" s="1285"/>
      <c r="F78" s="1802"/>
      <c r="G78" s="1802"/>
      <c r="I78" s="469"/>
    </row>
    <row r="79" spans="2:9" x14ac:dyDescent="0.25">
      <c r="B79" s="1802"/>
      <c r="C79" s="1804" t="s">
        <v>840</v>
      </c>
      <c r="D79" s="1805"/>
      <c r="E79" s="623"/>
      <c r="F79" s="1802"/>
      <c r="G79" s="1802"/>
      <c r="I79" s="469"/>
    </row>
    <row r="80" spans="2:9" x14ac:dyDescent="0.25">
      <c r="B80" s="1802"/>
      <c r="C80" s="648" t="s">
        <v>816</v>
      </c>
      <c r="D80" s="568" t="s">
        <v>1166</v>
      </c>
      <c r="E80" s="1290"/>
      <c r="F80" s="1802"/>
      <c r="G80" s="1802"/>
      <c r="I80" s="469"/>
    </row>
    <row r="81" spans="2:9" ht="25.5" x14ac:dyDescent="0.25">
      <c r="B81" s="1802"/>
      <c r="C81" s="648" t="s">
        <v>514</v>
      </c>
      <c r="D81" s="568" t="s">
        <v>2077</v>
      </c>
      <c r="E81" s="1285"/>
      <c r="F81" s="1802"/>
      <c r="G81" s="1802"/>
      <c r="I81" s="469"/>
    </row>
    <row r="82" spans="2:9" ht="25.5" x14ac:dyDescent="0.25">
      <c r="B82" s="1802"/>
      <c r="C82" s="623" t="s">
        <v>520</v>
      </c>
      <c r="D82" s="1285" t="s">
        <v>2078</v>
      </c>
      <c r="E82" s="1285"/>
      <c r="F82" s="1802"/>
      <c r="G82" s="1802"/>
      <c r="I82" s="469"/>
    </row>
    <row r="83" spans="2:9" x14ac:dyDescent="0.25">
      <c r="B83" s="1802"/>
      <c r="C83" s="1804" t="s">
        <v>840</v>
      </c>
      <c r="D83" s="1805"/>
      <c r="E83" s="623"/>
      <c r="F83" s="1802"/>
      <c r="G83" s="1802"/>
      <c r="I83" s="469"/>
    </row>
    <row r="84" spans="2:9" x14ac:dyDescent="0.25">
      <c r="B84" s="1802"/>
      <c r="C84" s="648" t="s">
        <v>816</v>
      </c>
      <c r="D84" s="568" t="s">
        <v>838</v>
      </c>
      <c r="E84" s="1290"/>
      <c r="F84" s="1802"/>
      <c r="G84" s="1802"/>
      <c r="I84" s="469"/>
    </row>
    <row r="85" spans="2:9" ht="25.5" x14ac:dyDescent="0.25">
      <c r="B85" s="1802"/>
      <c r="C85" s="623" t="s">
        <v>514</v>
      </c>
      <c r="D85" s="1285" t="s">
        <v>2194</v>
      </c>
      <c r="E85" s="1285"/>
      <c r="F85" s="1802"/>
      <c r="G85" s="1802"/>
      <c r="I85" s="460"/>
    </row>
    <row r="86" spans="2:9" x14ac:dyDescent="0.25">
      <c r="B86" s="1802"/>
      <c r="C86" s="1804" t="s">
        <v>840</v>
      </c>
      <c r="D86" s="1805"/>
      <c r="E86" s="623"/>
      <c r="F86" s="1802"/>
      <c r="G86" s="1802"/>
      <c r="I86" s="460"/>
    </row>
    <row r="87" spans="2:9" x14ac:dyDescent="0.25">
      <c r="B87" s="1802"/>
      <c r="C87" s="648" t="s">
        <v>816</v>
      </c>
      <c r="D87" s="568" t="s">
        <v>2195</v>
      </c>
      <c r="E87" s="1285"/>
      <c r="F87" s="1802"/>
      <c r="G87" s="1802"/>
      <c r="I87" s="460"/>
    </row>
    <row r="88" spans="2:9" x14ac:dyDescent="0.25">
      <c r="B88" s="1802"/>
      <c r="C88" s="623" t="s">
        <v>514</v>
      </c>
      <c r="D88" s="1285" t="s">
        <v>882</v>
      </c>
      <c r="E88" s="1290"/>
      <c r="F88" s="1802"/>
      <c r="G88" s="1802"/>
      <c r="I88" s="460"/>
    </row>
    <row r="89" spans="2:9" x14ac:dyDescent="0.25">
      <c r="B89" s="1802"/>
      <c r="C89" s="1804" t="s">
        <v>840</v>
      </c>
      <c r="D89" s="1805"/>
      <c r="E89" s="623"/>
      <c r="F89" s="1802"/>
      <c r="G89" s="1802"/>
      <c r="I89" s="460"/>
    </row>
    <row r="90" spans="2:9" x14ac:dyDescent="0.25">
      <c r="B90" s="1802"/>
      <c r="C90" s="648" t="s">
        <v>816</v>
      </c>
      <c r="D90" s="568" t="s">
        <v>1832</v>
      </c>
      <c r="E90" s="1285"/>
      <c r="F90" s="1802"/>
      <c r="G90" s="1802"/>
      <c r="I90" s="460"/>
    </row>
    <row r="91" spans="2:9" x14ac:dyDescent="0.25">
      <c r="B91" s="1802"/>
      <c r="C91" s="623" t="s">
        <v>514</v>
      </c>
      <c r="D91" s="1285" t="s">
        <v>1400</v>
      </c>
      <c r="E91" s="1290"/>
      <c r="F91" s="1802"/>
      <c r="G91" s="1802"/>
      <c r="I91" s="460"/>
    </row>
    <row r="92" spans="2:9" x14ac:dyDescent="0.25">
      <c r="B92" s="1802"/>
      <c r="C92" s="1804" t="s">
        <v>840</v>
      </c>
      <c r="D92" s="1805"/>
      <c r="E92" s="623"/>
      <c r="F92" s="1802"/>
      <c r="G92" s="1802"/>
    </row>
    <row r="93" spans="2:9" x14ac:dyDescent="0.25">
      <c r="B93" s="1802"/>
      <c r="C93" s="648" t="s">
        <v>863</v>
      </c>
      <c r="D93" s="568" t="s">
        <v>2186</v>
      </c>
      <c r="E93" s="1285"/>
      <c r="F93" s="1802"/>
      <c r="G93" s="1802"/>
    </row>
    <row r="94" spans="2:9" ht="13.5" thickBot="1" x14ac:dyDescent="0.3">
      <c r="B94" s="1801"/>
      <c r="C94" s="627" t="s">
        <v>514</v>
      </c>
      <c r="D94" s="1287" t="s">
        <v>890</v>
      </c>
      <c r="E94" s="762"/>
      <c r="F94" s="1801"/>
      <c r="G94" s="1801"/>
    </row>
    <row r="95" spans="2:9" ht="13.5" thickTop="1" x14ac:dyDescent="0.25">
      <c r="B95" s="1522" t="s">
        <v>1542</v>
      </c>
      <c r="C95" s="648" t="s">
        <v>816</v>
      </c>
      <c r="D95" s="568" t="s">
        <v>2183</v>
      </c>
      <c r="E95" s="1290"/>
      <c r="F95" s="1522" t="s">
        <v>2087</v>
      </c>
      <c r="G95" s="1522" t="s">
        <v>6</v>
      </c>
    </row>
    <row r="96" spans="2:9" ht="25.5" x14ac:dyDescent="0.25">
      <c r="B96" s="1802"/>
      <c r="C96" s="648" t="s">
        <v>514</v>
      </c>
      <c r="D96" s="568" t="s">
        <v>2085</v>
      </c>
      <c r="E96" s="1285"/>
      <c r="F96" s="1802"/>
      <c r="G96" s="1802"/>
    </row>
    <row r="97" spans="2:7" x14ac:dyDescent="0.25">
      <c r="B97" s="1802"/>
      <c r="C97" s="623" t="s">
        <v>560</v>
      </c>
      <c r="D97" s="1285" t="s">
        <v>2196</v>
      </c>
      <c r="E97" s="1290"/>
      <c r="F97" s="1802"/>
      <c r="G97" s="1802"/>
    </row>
    <row r="98" spans="2:7" x14ac:dyDescent="0.25">
      <c r="B98" s="1802"/>
      <c r="C98" s="1804" t="s">
        <v>840</v>
      </c>
      <c r="D98" s="1805"/>
      <c r="E98" s="623"/>
      <c r="F98" s="1802"/>
      <c r="G98" s="1802"/>
    </row>
    <row r="99" spans="2:7" x14ac:dyDescent="0.25">
      <c r="B99" s="1802"/>
      <c r="C99" s="648" t="s">
        <v>816</v>
      </c>
      <c r="D99" s="568" t="s">
        <v>1166</v>
      </c>
      <c r="E99" s="1290"/>
      <c r="F99" s="1802"/>
      <c r="G99" s="1802"/>
    </row>
    <row r="100" spans="2:7" x14ac:dyDescent="0.25">
      <c r="B100" s="1802"/>
      <c r="C100" s="648" t="s">
        <v>514</v>
      </c>
      <c r="D100" s="568" t="s">
        <v>2088</v>
      </c>
      <c r="E100" s="1290"/>
      <c r="F100" s="1802"/>
      <c r="G100" s="1802"/>
    </row>
    <row r="101" spans="2:7" ht="38.25" x14ac:dyDescent="0.25">
      <c r="B101" s="1802"/>
      <c r="C101" s="623" t="s">
        <v>520</v>
      </c>
      <c r="D101" s="1285" t="s">
        <v>2089</v>
      </c>
      <c r="E101" s="1285"/>
      <c r="F101" s="1802"/>
      <c r="G101" s="1802"/>
    </row>
    <row r="102" spans="2:7" x14ac:dyDescent="0.25">
      <c r="B102" s="1802"/>
      <c r="C102" s="1804" t="s">
        <v>840</v>
      </c>
      <c r="D102" s="1805"/>
      <c r="E102" s="623"/>
      <c r="F102" s="1802"/>
      <c r="G102" s="1802"/>
    </row>
    <row r="103" spans="2:7" x14ac:dyDescent="0.25">
      <c r="B103" s="1802"/>
      <c r="C103" s="648" t="s">
        <v>816</v>
      </c>
      <c r="D103" s="568" t="s">
        <v>1166</v>
      </c>
      <c r="E103" s="1290"/>
      <c r="F103" s="1802"/>
      <c r="G103" s="1802"/>
    </row>
    <row r="104" spans="2:7" ht="25.5" x14ac:dyDescent="0.25">
      <c r="B104" s="1802"/>
      <c r="C104" s="648" t="s">
        <v>514</v>
      </c>
      <c r="D104" s="568" t="s">
        <v>2090</v>
      </c>
      <c r="E104" s="1285"/>
      <c r="F104" s="1802"/>
      <c r="G104" s="1802"/>
    </row>
    <row r="105" spans="2:7" ht="25.5" x14ac:dyDescent="0.25">
      <c r="B105" s="1802"/>
      <c r="C105" s="623" t="s">
        <v>520</v>
      </c>
      <c r="D105" s="1285" t="s">
        <v>2078</v>
      </c>
      <c r="E105" s="1285"/>
      <c r="F105" s="1802"/>
      <c r="G105" s="1802"/>
    </row>
    <row r="106" spans="2:7" x14ac:dyDescent="0.25">
      <c r="B106" s="1802"/>
      <c r="C106" s="1804" t="s">
        <v>840</v>
      </c>
      <c r="D106" s="1805"/>
      <c r="E106" s="623"/>
      <c r="F106" s="1802"/>
      <c r="G106" s="1802"/>
    </row>
    <row r="107" spans="2:7" x14ac:dyDescent="0.25">
      <c r="B107" s="1802"/>
      <c r="C107" s="648" t="s">
        <v>816</v>
      </c>
      <c r="D107" s="568" t="s">
        <v>832</v>
      </c>
      <c r="E107" s="1290"/>
      <c r="F107" s="1802"/>
      <c r="G107" s="1802"/>
    </row>
    <row r="108" spans="2:7" ht="153" x14ac:dyDescent="0.25">
      <c r="B108" s="1802"/>
      <c r="C108" s="623" t="s">
        <v>1435</v>
      </c>
      <c r="D108" s="1285" t="s">
        <v>2197</v>
      </c>
      <c r="E108" s="1290"/>
      <c r="F108" s="1802"/>
      <c r="G108" s="1802"/>
    </row>
    <row r="109" spans="2:7" x14ac:dyDescent="0.25">
      <c r="B109" s="1802"/>
      <c r="C109" s="1804" t="s">
        <v>840</v>
      </c>
      <c r="D109" s="1805"/>
      <c r="E109" s="623"/>
      <c r="F109" s="1802"/>
      <c r="G109" s="1802"/>
    </row>
    <row r="110" spans="2:7" x14ac:dyDescent="0.25">
      <c r="B110" s="1802"/>
      <c r="C110" s="648" t="s">
        <v>863</v>
      </c>
      <c r="D110" s="568" t="s">
        <v>1829</v>
      </c>
      <c r="E110" s="1290"/>
      <c r="F110" s="1802"/>
      <c r="G110" s="1802"/>
    </row>
    <row r="111" spans="2:7" x14ac:dyDescent="0.25">
      <c r="B111" s="1802"/>
      <c r="C111" s="642" t="s">
        <v>514</v>
      </c>
      <c r="D111" s="1285" t="s">
        <v>1397</v>
      </c>
      <c r="E111" s="1290"/>
      <c r="F111" s="1802"/>
      <c r="G111" s="1802"/>
    </row>
    <row r="112" spans="2:7" x14ac:dyDescent="0.25">
      <c r="B112" s="1802"/>
      <c r="C112" s="1804" t="s">
        <v>840</v>
      </c>
      <c r="D112" s="1805"/>
      <c r="E112" s="623"/>
      <c r="F112" s="1802"/>
      <c r="G112" s="1802"/>
    </row>
    <row r="113" spans="2:7" x14ac:dyDescent="0.25">
      <c r="B113" s="1802"/>
      <c r="C113" s="648" t="s">
        <v>863</v>
      </c>
      <c r="D113" s="568" t="s">
        <v>1832</v>
      </c>
      <c r="E113" s="1290"/>
      <c r="F113" s="1802"/>
      <c r="G113" s="1802"/>
    </row>
    <row r="114" spans="2:7" x14ac:dyDescent="0.25">
      <c r="B114" s="1802"/>
      <c r="C114" s="642" t="s">
        <v>514</v>
      </c>
      <c r="D114" s="1285" t="s">
        <v>1401</v>
      </c>
      <c r="E114" s="1290"/>
      <c r="F114" s="1802"/>
      <c r="G114" s="1802"/>
    </row>
    <row r="115" spans="2:7" x14ac:dyDescent="0.25">
      <c r="B115" s="1802"/>
      <c r="C115" s="1804" t="s">
        <v>840</v>
      </c>
      <c r="D115" s="1805"/>
      <c r="E115" s="623"/>
      <c r="F115" s="1802"/>
      <c r="G115" s="1802"/>
    </row>
    <row r="116" spans="2:7" x14ac:dyDescent="0.25">
      <c r="B116" s="1802"/>
      <c r="C116" s="648" t="s">
        <v>863</v>
      </c>
      <c r="D116" s="568" t="s">
        <v>2186</v>
      </c>
      <c r="E116" s="1285"/>
      <c r="F116" s="1802"/>
      <c r="G116" s="1802"/>
    </row>
    <row r="117" spans="2:7" ht="13.5" thickBot="1" x14ac:dyDescent="0.3">
      <c r="B117" s="1801"/>
      <c r="C117" s="643" t="s">
        <v>514</v>
      </c>
      <c r="D117" s="1287" t="s">
        <v>1402</v>
      </c>
      <c r="E117" s="762"/>
      <c r="F117" s="1801"/>
      <c r="G117" s="1801"/>
    </row>
    <row r="118" spans="2:7" ht="13.5" thickTop="1" x14ac:dyDescent="0.25">
      <c r="B118" s="1522" t="s">
        <v>2095</v>
      </c>
      <c r="C118" s="648" t="s">
        <v>816</v>
      </c>
      <c r="D118" s="568" t="s">
        <v>2198</v>
      </c>
      <c r="E118" s="1290"/>
      <c r="F118" s="1522" t="s">
        <v>2094</v>
      </c>
      <c r="G118" s="1522" t="s">
        <v>6</v>
      </c>
    </row>
    <row r="119" spans="2:7" ht="25.5" x14ac:dyDescent="0.25">
      <c r="B119" s="1802"/>
      <c r="C119" s="648" t="s">
        <v>514</v>
      </c>
      <c r="D119" s="568" t="s">
        <v>2093</v>
      </c>
      <c r="E119" s="1285"/>
      <c r="F119" s="1802"/>
      <c r="G119" s="1802"/>
    </row>
    <row r="120" spans="2:7" ht="13.5" thickBot="1" x14ac:dyDescent="0.3">
      <c r="B120" s="1801"/>
      <c r="C120" s="627" t="s">
        <v>560</v>
      </c>
      <c r="D120" s="1287" t="s">
        <v>1056</v>
      </c>
      <c r="E120" s="762"/>
      <c r="F120" s="1801"/>
      <c r="G120" s="1801"/>
    </row>
    <row r="121" spans="2:7" ht="13.5" thickTop="1" x14ac:dyDescent="0.25">
      <c r="B121" s="1522" t="s">
        <v>2097</v>
      </c>
      <c r="C121" s="648" t="s">
        <v>863</v>
      </c>
      <c r="D121" s="568" t="s">
        <v>1206</v>
      </c>
      <c r="E121" s="1290"/>
      <c r="F121" s="1522" t="s">
        <v>2096</v>
      </c>
      <c r="G121" s="1522" t="s">
        <v>6</v>
      </c>
    </row>
    <row r="122" spans="2:7" ht="13.5" thickBot="1" x14ac:dyDescent="0.3">
      <c r="B122" s="1801"/>
      <c r="C122" s="627" t="s">
        <v>514</v>
      </c>
      <c r="D122" s="1287" t="s">
        <v>1397</v>
      </c>
      <c r="E122" s="762"/>
      <c r="F122" s="1801"/>
      <c r="G122" s="1801"/>
    </row>
    <row r="123" spans="2:7" ht="13.5" thickTop="1" x14ac:dyDescent="0.25">
      <c r="B123" s="1806" t="s">
        <v>2199</v>
      </c>
      <c r="C123" s="648" t="s">
        <v>816</v>
      </c>
      <c r="D123" s="568" t="s">
        <v>1820</v>
      </c>
      <c r="E123" s="1295"/>
      <c r="F123" s="1806" t="s">
        <v>2098</v>
      </c>
      <c r="G123" s="1806" t="s">
        <v>6</v>
      </c>
    </row>
    <row r="124" spans="2:7" x14ac:dyDescent="0.25">
      <c r="B124" s="1802"/>
      <c r="C124" s="623" t="s">
        <v>818</v>
      </c>
      <c r="D124" s="1285" t="s">
        <v>839</v>
      </c>
      <c r="E124" s="1290"/>
      <c r="F124" s="1802"/>
      <c r="G124" s="1802"/>
    </row>
    <row r="125" spans="2:7" x14ac:dyDescent="0.25">
      <c r="B125" s="1802"/>
      <c r="C125" s="1804" t="s">
        <v>840</v>
      </c>
      <c r="D125" s="1805"/>
      <c r="E125" s="623"/>
      <c r="F125" s="1802"/>
      <c r="G125" s="1802"/>
    </row>
    <row r="126" spans="2:7" ht="13.5" thickBot="1" x14ac:dyDescent="0.3">
      <c r="B126" s="1801"/>
      <c r="C126" s="643" t="s">
        <v>816</v>
      </c>
      <c r="D126" s="1287" t="s">
        <v>2200</v>
      </c>
      <c r="E126" s="1287"/>
      <c r="F126" s="1801"/>
      <c r="G126" s="1801"/>
    </row>
    <row r="127" spans="2:7" ht="13.5" thickTop="1" x14ac:dyDescent="0.25">
      <c r="B127" s="1522" t="s">
        <v>1568</v>
      </c>
      <c r="C127" s="648" t="s">
        <v>816</v>
      </c>
      <c r="D127" s="568" t="s">
        <v>832</v>
      </c>
      <c r="E127" s="1290"/>
      <c r="F127" s="1522" t="s">
        <v>2104</v>
      </c>
      <c r="G127" s="1522" t="s">
        <v>6</v>
      </c>
    </row>
    <row r="128" spans="2:7" ht="25.5" x14ac:dyDescent="0.25">
      <c r="B128" s="1802"/>
      <c r="C128" s="623" t="s">
        <v>530</v>
      </c>
      <c r="D128" s="1285" t="s">
        <v>2103</v>
      </c>
      <c r="E128" s="1285"/>
      <c r="F128" s="1802"/>
      <c r="G128" s="1802"/>
    </row>
    <row r="129" spans="2:7" x14ac:dyDescent="0.25">
      <c r="B129" s="1802"/>
      <c r="C129" s="1804" t="s">
        <v>840</v>
      </c>
      <c r="D129" s="1805"/>
      <c r="E129" s="623"/>
      <c r="F129" s="1802"/>
      <c r="G129" s="1802"/>
    </row>
    <row r="130" spans="2:7" x14ac:dyDescent="0.25">
      <c r="B130" s="1802"/>
      <c r="C130" s="642" t="s">
        <v>816</v>
      </c>
      <c r="D130" s="1285" t="s">
        <v>832</v>
      </c>
      <c r="E130" s="1290"/>
      <c r="F130" s="1802"/>
      <c r="G130" s="1802"/>
    </row>
    <row r="131" spans="2:7" ht="255" x14ac:dyDescent="0.25">
      <c r="B131" s="1802"/>
      <c r="C131" s="623" t="s">
        <v>1435</v>
      </c>
      <c r="D131" s="1285" t="s">
        <v>2201</v>
      </c>
      <c r="E131" s="1290"/>
      <c r="F131" s="1802"/>
      <c r="G131" s="1802"/>
    </row>
    <row r="132" spans="2:7" x14ac:dyDescent="0.25">
      <c r="B132" s="1802"/>
      <c r="C132" s="1804" t="s">
        <v>840</v>
      </c>
      <c r="D132" s="1805"/>
      <c r="E132" s="623"/>
      <c r="F132" s="1802"/>
      <c r="G132" s="1802"/>
    </row>
    <row r="133" spans="2:7" x14ac:dyDescent="0.25">
      <c r="B133" s="1802"/>
      <c r="C133" s="648" t="s">
        <v>863</v>
      </c>
      <c r="D133" s="568" t="s">
        <v>1833</v>
      </c>
      <c r="E133" s="1290"/>
      <c r="F133" s="1802"/>
      <c r="G133" s="1802"/>
    </row>
    <row r="134" spans="2:7" ht="13.5" thickBot="1" x14ac:dyDescent="0.3">
      <c r="B134" s="1801"/>
      <c r="C134" s="627" t="s">
        <v>514</v>
      </c>
      <c r="D134" s="1287" t="s">
        <v>2202</v>
      </c>
      <c r="E134" s="762"/>
      <c r="F134" s="1801"/>
      <c r="G134" s="1801"/>
    </row>
    <row r="135" spans="2:7" ht="13.5" thickTop="1" x14ac:dyDescent="0.25">
      <c r="B135" s="1522" t="s">
        <v>2107</v>
      </c>
      <c r="C135" s="648" t="s">
        <v>816</v>
      </c>
      <c r="D135" s="568" t="s">
        <v>1206</v>
      </c>
      <c r="E135" s="1290"/>
      <c r="F135" s="1522" t="s">
        <v>2106</v>
      </c>
      <c r="G135" s="1522" t="s">
        <v>6</v>
      </c>
    </row>
    <row r="136" spans="2:7" ht="13.5" thickBot="1" x14ac:dyDescent="0.3">
      <c r="B136" s="1801"/>
      <c r="C136" s="627" t="s">
        <v>514</v>
      </c>
      <c r="D136" s="1287" t="s">
        <v>883</v>
      </c>
      <c r="E136" s="762"/>
      <c r="F136" s="1801"/>
      <c r="G136" s="1801"/>
    </row>
    <row r="137" spans="2:7" ht="13.5" thickTop="1" x14ac:dyDescent="0.25">
      <c r="B137" s="1522" t="s">
        <v>1610</v>
      </c>
      <c r="C137" s="648" t="s">
        <v>816</v>
      </c>
      <c r="D137" s="568" t="s">
        <v>832</v>
      </c>
      <c r="E137" s="1290"/>
      <c r="F137" s="1522" t="s">
        <v>2109</v>
      </c>
      <c r="G137" s="1522" t="s">
        <v>6</v>
      </c>
    </row>
    <row r="138" spans="2:7" ht="76.5" x14ac:dyDescent="0.25">
      <c r="B138" s="1802"/>
      <c r="C138" s="623" t="s">
        <v>530</v>
      </c>
      <c r="D138" s="1285" t="s">
        <v>2203</v>
      </c>
      <c r="E138" s="1285"/>
      <c r="F138" s="1802"/>
      <c r="G138" s="1802"/>
    </row>
    <row r="139" spans="2:7" x14ac:dyDescent="0.25">
      <c r="B139" s="1802"/>
      <c r="C139" s="1804" t="s">
        <v>840</v>
      </c>
      <c r="D139" s="1805"/>
      <c r="E139" s="623"/>
      <c r="F139" s="1802"/>
      <c r="G139" s="1802"/>
    </row>
    <row r="140" spans="2:7" x14ac:dyDescent="0.25">
      <c r="B140" s="1802"/>
      <c r="C140" s="648" t="s">
        <v>816</v>
      </c>
      <c r="D140" s="568" t="s">
        <v>832</v>
      </c>
      <c r="E140" s="1290"/>
      <c r="F140" s="1802"/>
      <c r="G140" s="1802"/>
    </row>
    <row r="141" spans="2:7" ht="153" x14ac:dyDescent="0.25">
      <c r="B141" s="1802"/>
      <c r="C141" s="623" t="s">
        <v>1435</v>
      </c>
      <c r="D141" s="1285" t="s">
        <v>2204</v>
      </c>
      <c r="E141" s="1285"/>
      <c r="F141" s="1802"/>
      <c r="G141" s="1802"/>
    </row>
    <row r="142" spans="2:7" x14ac:dyDescent="0.25">
      <c r="B142" s="1802"/>
      <c r="C142" s="1804" t="s">
        <v>840</v>
      </c>
      <c r="D142" s="1805"/>
      <c r="E142" s="623"/>
      <c r="F142" s="1802"/>
      <c r="G142" s="1802"/>
    </row>
    <row r="143" spans="2:7" x14ac:dyDescent="0.25">
      <c r="B143" s="1802"/>
      <c r="C143" s="648" t="s">
        <v>816</v>
      </c>
      <c r="D143" s="568" t="s">
        <v>1820</v>
      </c>
      <c r="E143" s="1290"/>
      <c r="F143" s="1802"/>
      <c r="G143" s="1802"/>
    </row>
    <row r="144" spans="2:7" x14ac:dyDescent="0.25">
      <c r="B144" s="1802"/>
      <c r="C144" s="642" t="s">
        <v>818</v>
      </c>
      <c r="D144" s="1285" t="s">
        <v>1793</v>
      </c>
      <c r="E144" s="1290"/>
      <c r="F144" s="1802"/>
      <c r="G144" s="1802"/>
    </row>
    <row r="145" spans="2:9" x14ac:dyDescent="0.25">
      <c r="B145" s="1802"/>
      <c r="C145" s="1804" t="s">
        <v>840</v>
      </c>
      <c r="D145" s="1805"/>
      <c r="E145" s="623"/>
      <c r="F145" s="1802"/>
      <c r="G145" s="1802"/>
    </row>
    <row r="146" spans="2:9" x14ac:dyDescent="0.25">
      <c r="B146" s="1802"/>
      <c r="C146" s="648" t="s">
        <v>816</v>
      </c>
      <c r="D146" s="568" t="s">
        <v>2195</v>
      </c>
      <c r="E146" s="1285"/>
      <c r="F146" s="1802"/>
      <c r="G146" s="1802"/>
    </row>
    <row r="147" spans="2:9" ht="12.6" customHeight="1" x14ac:dyDescent="0.25">
      <c r="B147" s="1802"/>
      <c r="C147" s="642" t="s">
        <v>514</v>
      </c>
      <c r="D147" s="1285" t="s">
        <v>883</v>
      </c>
      <c r="E147" s="1290"/>
      <c r="F147" s="1802"/>
      <c r="G147" s="1802"/>
    </row>
    <row r="148" spans="2:9" x14ac:dyDescent="0.25">
      <c r="B148" s="1802"/>
      <c r="C148" s="1804" t="s">
        <v>840</v>
      </c>
      <c r="D148" s="1805"/>
      <c r="E148" s="623"/>
      <c r="F148" s="1802"/>
      <c r="G148" s="1802"/>
    </row>
    <row r="149" spans="2:9" x14ac:dyDescent="0.25">
      <c r="B149" s="1802"/>
      <c r="C149" s="648" t="s">
        <v>816</v>
      </c>
      <c r="D149" s="568" t="s">
        <v>1831</v>
      </c>
      <c r="E149" s="1290"/>
      <c r="F149" s="1802"/>
      <c r="G149" s="1802"/>
    </row>
    <row r="150" spans="2:9" x14ac:dyDescent="0.25">
      <c r="B150" s="1802"/>
      <c r="C150" s="642" t="s">
        <v>514</v>
      </c>
      <c r="D150" s="1285" t="s">
        <v>891</v>
      </c>
      <c r="E150" s="1290"/>
      <c r="F150" s="1802"/>
      <c r="G150" s="1802"/>
    </row>
    <row r="151" spans="2:9" x14ac:dyDescent="0.25">
      <c r="B151" s="1802"/>
      <c r="C151" s="1804" t="s">
        <v>840</v>
      </c>
      <c r="D151" s="1805"/>
      <c r="E151" s="623"/>
      <c r="F151" s="1802"/>
      <c r="G151" s="1802"/>
      <c r="I151" s="460"/>
    </row>
    <row r="152" spans="2:9" x14ac:dyDescent="0.25">
      <c r="B152" s="1802"/>
      <c r="C152" s="648" t="s">
        <v>816</v>
      </c>
      <c r="D152" s="568" t="s">
        <v>1832</v>
      </c>
      <c r="E152" s="1290"/>
      <c r="F152" s="1802"/>
      <c r="G152" s="1802"/>
      <c r="I152" s="460"/>
    </row>
    <row r="153" spans="2:9" ht="13.5" thickBot="1" x14ac:dyDescent="0.3">
      <c r="B153" s="1801"/>
      <c r="C153" s="643" t="s">
        <v>514</v>
      </c>
      <c r="D153" s="1287" t="s">
        <v>1403</v>
      </c>
      <c r="E153" s="762"/>
      <c r="F153" s="1801"/>
      <c r="G153" s="1801"/>
      <c r="I153" s="460"/>
    </row>
    <row r="154" spans="2:9" ht="14.25" thickTop="1" thickBot="1" x14ac:dyDescent="0.3">
      <c r="B154" s="1255" t="s">
        <v>2115</v>
      </c>
      <c r="C154" s="643" t="s">
        <v>816</v>
      </c>
      <c r="D154" s="1287" t="s">
        <v>1201</v>
      </c>
      <c r="E154" s="762"/>
      <c r="F154" s="1255" t="s">
        <v>2114</v>
      </c>
      <c r="G154" s="1255" t="s">
        <v>6</v>
      </c>
      <c r="I154" s="460"/>
    </row>
    <row r="155" spans="2:9" ht="13.5" thickTop="1" x14ac:dyDescent="0.25">
      <c r="B155" s="1522" t="s">
        <v>1648</v>
      </c>
      <c r="C155" s="648" t="s">
        <v>816</v>
      </c>
      <c r="D155" s="568" t="s">
        <v>832</v>
      </c>
      <c r="E155" s="1290"/>
      <c r="F155" s="1522" t="s">
        <v>2117</v>
      </c>
      <c r="G155" s="1522" t="s">
        <v>6</v>
      </c>
    </row>
    <row r="156" spans="2:9" ht="76.5" x14ac:dyDescent="0.25">
      <c r="B156" s="1802"/>
      <c r="C156" s="623" t="s">
        <v>530</v>
      </c>
      <c r="D156" s="1285" t="s">
        <v>2205</v>
      </c>
      <c r="E156" s="1285"/>
      <c r="F156" s="1802"/>
      <c r="G156" s="1802"/>
    </row>
    <row r="157" spans="2:9" x14ac:dyDescent="0.25">
      <c r="B157" s="1802"/>
      <c r="C157" s="1804" t="s">
        <v>840</v>
      </c>
      <c r="D157" s="1805"/>
      <c r="E157" s="623"/>
      <c r="F157" s="1802"/>
      <c r="G157" s="1802"/>
    </row>
    <row r="158" spans="2:9" x14ac:dyDescent="0.25">
      <c r="B158" s="1802"/>
      <c r="C158" s="648" t="s">
        <v>804</v>
      </c>
      <c r="D158" s="568" t="s">
        <v>2183</v>
      </c>
      <c r="E158" s="1290"/>
      <c r="F158" s="1802"/>
      <c r="G158" s="1802"/>
    </row>
    <row r="159" spans="2:9" ht="51" x14ac:dyDescent="0.25">
      <c r="B159" s="1802"/>
      <c r="C159" s="648" t="s">
        <v>514</v>
      </c>
      <c r="D159" s="568" t="s">
        <v>2116</v>
      </c>
      <c r="E159" s="1285"/>
      <c r="F159" s="1802"/>
      <c r="G159" s="1802"/>
    </row>
    <row r="160" spans="2:9" x14ac:dyDescent="0.25">
      <c r="B160" s="1802"/>
      <c r="C160" s="623" t="s">
        <v>560</v>
      </c>
      <c r="D160" s="1285" t="s">
        <v>2196</v>
      </c>
      <c r="E160" s="1290"/>
      <c r="F160" s="1802"/>
      <c r="G160" s="1802"/>
    </row>
    <row r="161" spans="2:9" x14ac:dyDescent="0.25">
      <c r="B161" s="1802"/>
      <c r="C161" s="1804" t="s">
        <v>840</v>
      </c>
      <c r="D161" s="1805"/>
      <c r="E161" s="623"/>
      <c r="F161" s="1802"/>
      <c r="G161" s="1802"/>
    </row>
    <row r="162" spans="2:9" x14ac:dyDescent="0.25">
      <c r="B162" s="1802"/>
      <c r="C162" s="648" t="s">
        <v>816</v>
      </c>
      <c r="D162" s="568" t="s">
        <v>1166</v>
      </c>
      <c r="E162" s="1290"/>
      <c r="F162" s="1802"/>
      <c r="G162" s="1802"/>
    </row>
    <row r="163" spans="2:9" ht="25.5" x14ac:dyDescent="0.25">
      <c r="B163" s="1802"/>
      <c r="C163" s="648" t="s">
        <v>514</v>
      </c>
      <c r="D163" s="568" t="s">
        <v>2118</v>
      </c>
      <c r="E163" s="1285"/>
      <c r="F163" s="1802"/>
      <c r="G163" s="1802"/>
    </row>
    <row r="164" spans="2:9" ht="38.25" x14ac:dyDescent="0.25">
      <c r="B164" s="1802"/>
      <c r="C164" s="623" t="s">
        <v>520</v>
      </c>
      <c r="D164" s="1285" t="s">
        <v>2089</v>
      </c>
      <c r="E164" s="1285"/>
      <c r="F164" s="1802"/>
      <c r="G164" s="1802"/>
    </row>
    <row r="165" spans="2:9" x14ac:dyDescent="0.25">
      <c r="B165" s="1802"/>
      <c r="C165" s="1804" t="s">
        <v>840</v>
      </c>
      <c r="D165" s="1805"/>
      <c r="E165" s="623"/>
      <c r="F165" s="1802"/>
      <c r="G165" s="1802"/>
    </row>
    <row r="166" spans="2:9" x14ac:dyDescent="0.25">
      <c r="B166" s="1802"/>
      <c r="C166" s="648" t="s">
        <v>816</v>
      </c>
      <c r="D166" s="568" t="s">
        <v>1166</v>
      </c>
      <c r="E166" s="1290"/>
      <c r="F166" s="1802"/>
      <c r="G166" s="1802"/>
    </row>
    <row r="167" spans="2:9" x14ac:dyDescent="0.25">
      <c r="B167" s="1802"/>
      <c r="C167" s="642" t="s">
        <v>514</v>
      </c>
      <c r="D167" s="1285" t="s">
        <v>2119</v>
      </c>
      <c r="E167" s="1290"/>
      <c r="F167" s="1802"/>
      <c r="G167" s="1802"/>
    </row>
    <row r="168" spans="2:9" x14ac:dyDescent="0.25">
      <c r="B168" s="1802"/>
      <c r="C168" s="1804" t="s">
        <v>840</v>
      </c>
      <c r="D168" s="1805"/>
      <c r="E168" s="623"/>
      <c r="F168" s="1802"/>
      <c r="G168" s="1802"/>
    </row>
    <row r="169" spans="2:9" x14ac:dyDescent="0.25">
      <c r="B169" s="1802"/>
      <c r="C169" s="648" t="s">
        <v>816</v>
      </c>
      <c r="D169" s="568" t="s">
        <v>1829</v>
      </c>
      <c r="E169" s="1290"/>
      <c r="F169" s="1802"/>
      <c r="G169" s="1802"/>
    </row>
    <row r="170" spans="2:9" x14ac:dyDescent="0.25">
      <c r="B170" s="1802"/>
      <c r="C170" s="642" t="s">
        <v>514</v>
      </c>
      <c r="D170" s="1285" t="s">
        <v>884</v>
      </c>
      <c r="E170" s="1290"/>
      <c r="F170" s="1802"/>
      <c r="G170" s="1802"/>
    </row>
    <row r="171" spans="2:9" x14ac:dyDescent="0.25">
      <c r="B171" s="1802"/>
      <c r="C171" s="1804" t="s">
        <v>840</v>
      </c>
      <c r="D171" s="1805"/>
      <c r="E171" s="623"/>
      <c r="F171" s="1802"/>
      <c r="G171" s="1802"/>
    </row>
    <row r="172" spans="2:9" ht="13.5" thickBot="1" x14ac:dyDescent="0.3">
      <c r="B172" s="1801"/>
      <c r="C172" s="643" t="s">
        <v>816</v>
      </c>
      <c r="D172" s="1287" t="s">
        <v>1826</v>
      </c>
      <c r="E172" s="762"/>
      <c r="F172" s="1801"/>
      <c r="G172" s="1801"/>
    </row>
    <row r="173" spans="2:9" ht="13.5" thickTop="1" x14ac:dyDescent="0.25">
      <c r="B173" s="1806" t="s">
        <v>2125</v>
      </c>
      <c r="C173" s="648" t="s">
        <v>816</v>
      </c>
      <c r="D173" s="568" t="s">
        <v>2198</v>
      </c>
      <c r="E173" s="1295"/>
      <c r="F173" s="1806" t="s">
        <v>2124</v>
      </c>
      <c r="G173" s="1806" t="s">
        <v>6</v>
      </c>
    </row>
    <row r="174" spans="2:9" ht="51" x14ac:dyDescent="0.25">
      <c r="B174" s="1802"/>
      <c r="C174" s="648" t="s">
        <v>514</v>
      </c>
      <c r="D174" s="568" t="s">
        <v>2116</v>
      </c>
      <c r="E174" s="1285"/>
      <c r="F174" s="1802"/>
      <c r="G174" s="1802"/>
    </row>
    <row r="175" spans="2:9" ht="13.5" thickBot="1" x14ac:dyDescent="0.3">
      <c r="B175" s="1801"/>
      <c r="C175" s="627" t="s">
        <v>560</v>
      </c>
      <c r="D175" s="1287" t="s">
        <v>1056</v>
      </c>
      <c r="E175" s="762"/>
      <c r="F175" s="1801"/>
      <c r="G175" s="1801"/>
    </row>
    <row r="176" spans="2:9" ht="14.25" thickTop="1" thickBot="1" x14ac:dyDescent="0.3">
      <c r="B176" s="1255" t="s">
        <v>2128</v>
      </c>
      <c r="C176" s="643" t="s">
        <v>816</v>
      </c>
      <c r="D176" s="1287" t="s">
        <v>1167</v>
      </c>
      <c r="E176" s="762"/>
      <c r="F176" s="1255" t="s">
        <v>2127</v>
      </c>
      <c r="G176" s="1255" t="s">
        <v>6</v>
      </c>
      <c r="I176" s="460"/>
    </row>
    <row r="177" spans="2:7" ht="13.5" thickTop="1" x14ac:dyDescent="0.25">
      <c r="B177" s="1802" t="s">
        <v>2131</v>
      </c>
      <c r="C177" s="648" t="s">
        <v>816</v>
      </c>
      <c r="D177" s="568" t="s">
        <v>1203</v>
      </c>
      <c r="E177" s="1290"/>
      <c r="F177" s="1802" t="s">
        <v>2130</v>
      </c>
      <c r="G177" s="1802" t="s">
        <v>6</v>
      </c>
    </row>
    <row r="178" spans="2:7" x14ac:dyDescent="0.25">
      <c r="B178" s="1802"/>
      <c r="C178" s="623" t="s">
        <v>514</v>
      </c>
      <c r="D178" s="1285" t="s">
        <v>890</v>
      </c>
      <c r="E178" s="1290"/>
      <c r="F178" s="1802"/>
      <c r="G178" s="1802"/>
    </row>
    <row r="179" spans="2:7" x14ac:dyDescent="0.25">
      <c r="B179" s="1802"/>
      <c r="C179" s="1804" t="s">
        <v>840</v>
      </c>
      <c r="D179" s="1805"/>
      <c r="E179" s="623"/>
      <c r="F179" s="1802"/>
      <c r="G179" s="1802"/>
    </row>
    <row r="180" spans="2:7" x14ac:dyDescent="0.25">
      <c r="B180" s="1802"/>
      <c r="C180" s="648" t="s">
        <v>816</v>
      </c>
      <c r="D180" s="568" t="s">
        <v>1827</v>
      </c>
      <c r="E180" s="1290"/>
      <c r="F180" s="1802"/>
      <c r="G180" s="1802"/>
    </row>
    <row r="181" spans="2:7" x14ac:dyDescent="0.25">
      <c r="B181" s="1802"/>
      <c r="C181" s="623" t="s">
        <v>514</v>
      </c>
      <c r="D181" s="1285" t="s">
        <v>891</v>
      </c>
      <c r="E181" s="1290"/>
      <c r="F181" s="1802"/>
      <c r="G181" s="1802"/>
    </row>
    <row r="182" spans="2:7" x14ac:dyDescent="0.25">
      <c r="B182" s="1802"/>
      <c r="C182" s="1804" t="s">
        <v>840</v>
      </c>
      <c r="D182" s="1805"/>
      <c r="E182" s="623"/>
      <c r="F182" s="1802"/>
      <c r="G182" s="1802"/>
    </row>
    <row r="183" spans="2:7" ht="13.5" thickBot="1" x14ac:dyDescent="0.3">
      <c r="B183" s="1801"/>
      <c r="C183" s="643" t="s">
        <v>816</v>
      </c>
      <c r="D183" s="1287" t="s">
        <v>1207</v>
      </c>
      <c r="E183" s="762"/>
      <c r="F183" s="1801"/>
      <c r="G183" s="1801"/>
    </row>
    <row r="184" spans="2:7" ht="13.5" thickTop="1" x14ac:dyDescent="0.25">
      <c r="B184" s="1802" t="s">
        <v>2135</v>
      </c>
      <c r="C184" s="648" t="s">
        <v>816</v>
      </c>
      <c r="D184" s="568" t="s">
        <v>1206</v>
      </c>
      <c r="E184" s="1290"/>
      <c r="F184" s="1802" t="s">
        <v>2134</v>
      </c>
      <c r="G184" s="1802" t="s">
        <v>6</v>
      </c>
    </row>
    <row r="185" spans="2:7" ht="13.5" thickBot="1" x14ac:dyDescent="0.3">
      <c r="B185" s="1801"/>
      <c r="C185" s="627" t="s">
        <v>514</v>
      </c>
      <c r="D185" s="1287" t="s">
        <v>884</v>
      </c>
      <c r="E185" s="762"/>
      <c r="F185" s="1801"/>
      <c r="G185" s="1801"/>
    </row>
    <row r="186" spans="2:7" ht="13.5" thickTop="1" x14ac:dyDescent="0.25">
      <c r="B186" s="1802" t="s">
        <v>2137</v>
      </c>
      <c r="C186" s="648" t="s">
        <v>816</v>
      </c>
      <c r="D186" s="568" t="s">
        <v>1820</v>
      </c>
      <c r="E186" s="1290"/>
      <c r="F186" s="1802" t="s">
        <v>2136</v>
      </c>
      <c r="G186" s="1802" t="s">
        <v>6</v>
      </c>
    </row>
    <row r="187" spans="2:7" x14ac:dyDescent="0.25">
      <c r="B187" s="1802"/>
      <c r="C187" s="623" t="s">
        <v>818</v>
      </c>
      <c r="D187" s="1285" t="s">
        <v>841</v>
      </c>
      <c r="E187" s="1290"/>
      <c r="F187" s="1802"/>
      <c r="G187" s="1802"/>
    </row>
    <row r="188" spans="2:7" x14ac:dyDescent="0.25">
      <c r="B188" s="1802"/>
      <c r="C188" s="1804" t="s">
        <v>840</v>
      </c>
      <c r="D188" s="1805"/>
      <c r="E188" s="623"/>
      <c r="F188" s="1802"/>
      <c r="G188" s="1802"/>
    </row>
    <row r="189" spans="2:7" x14ac:dyDescent="0.25">
      <c r="B189" s="1802"/>
      <c r="C189" s="648" t="s">
        <v>816</v>
      </c>
      <c r="D189" s="568" t="s">
        <v>1830</v>
      </c>
      <c r="E189" s="1290"/>
      <c r="F189" s="1802"/>
      <c r="G189" s="1802"/>
    </row>
    <row r="190" spans="2:7" x14ac:dyDescent="0.25">
      <c r="B190" s="1802"/>
      <c r="C190" s="623" t="s">
        <v>514</v>
      </c>
      <c r="D190" s="1285" t="s">
        <v>884</v>
      </c>
      <c r="E190" s="1290"/>
      <c r="F190" s="1802"/>
      <c r="G190" s="1802"/>
    </row>
    <row r="191" spans="2:7" x14ac:dyDescent="0.25">
      <c r="B191" s="1802"/>
      <c r="C191" s="1804" t="s">
        <v>840</v>
      </c>
      <c r="D191" s="1805"/>
      <c r="E191" s="623"/>
      <c r="F191" s="1802"/>
      <c r="G191" s="1802"/>
    </row>
    <row r="192" spans="2:7" x14ac:dyDescent="0.25">
      <c r="B192" s="1802"/>
      <c r="C192" s="648" t="s">
        <v>816</v>
      </c>
      <c r="D192" s="568" t="s">
        <v>1203</v>
      </c>
      <c r="E192" s="1290"/>
      <c r="F192" s="1802"/>
      <c r="G192" s="1802"/>
    </row>
    <row r="193" spans="2:7" ht="13.5" thickBot="1" x14ac:dyDescent="0.3">
      <c r="B193" s="1801"/>
      <c r="C193" s="627" t="s">
        <v>514</v>
      </c>
      <c r="D193" s="1287" t="s">
        <v>891</v>
      </c>
      <c r="E193" s="762"/>
      <c r="F193" s="1801"/>
      <c r="G193" s="1801"/>
    </row>
    <row r="194" spans="2:7" ht="14.25" thickTop="1" thickBot="1" x14ac:dyDescent="0.3">
      <c r="B194" s="494" t="s">
        <v>2206</v>
      </c>
      <c r="C194" s="647" t="s">
        <v>816</v>
      </c>
      <c r="D194" s="1256" t="s">
        <v>2207</v>
      </c>
      <c r="E194" s="539"/>
      <c r="F194" s="494" t="s">
        <v>2139</v>
      </c>
      <c r="G194" s="494" t="s">
        <v>6</v>
      </c>
    </row>
    <row r="195" spans="2:7" ht="13.5" thickTop="1" x14ac:dyDescent="0.25">
      <c r="B195" s="1807"/>
      <c r="C195" s="630"/>
      <c r="D195" s="652"/>
      <c r="E195" s="625"/>
      <c r="F195" s="1807"/>
      <c r="G195" s="1807" t="s">
        <v>6</v>
      </c>
    </row>
    <row r="196" spans="2:7" x14ac:dyDescent="0.25">
      <c r="B196" s="1809"/>
      <c r="C196" s="631"/>
      <c r="D196" s="652"/>
      <c r="E196" s="625"/>
      <c r="F196" s="1809"/>
      <c r="G196" s="1809"/>
    </row>
    <row r="197" spans="2:7" x14ac:dyDescent="0.25">
      <c r="B197" s="1809"/>
      <c r="C197" s="626"/>
      <c r="D197" s="649"/>
      <c r="E197" s="625"/>
      <c r="F197" s="1809"/>
      <c r="G197" s="1809"/>
    </row>
    <row r="198" spans="2:7" x14ac:dyDescent="0.25">
      <c r="B198" s="1809"/>
      <c r="C198" s="1804" t="s">
        <v>840</v>
      </c>
      <c r="D198" s="1805"/>
      <c r="E198" s="626"/>
      <c r="F198" s="1809"/>
      <c r="G198" s="1809"/>
    </row>
    <row r="199" spans="2:7" x14ac:dyDescent="0.25">
      <c r="B199" s="1809"/>
      <c r="C199" s="630"/>
      <c r="D199" s="652"/>
      <c r="E199" s="625"/>
      <c r="F199" s="1809"/>
      <c r="G199" s="1809"/>
    </row>
    <row r="200" spans="2:7" x14ac:dyDescent="0.25">
      <c r="B200" s="1809"/>
      <c r="C200" s="631"/>
      <c r="D200" s="652"/>
      <c r="E200" s="625"/>
      <c r="F200" s="1809"/>
      <c r="G200" s="1809"/>
    </row>
    <row r="201" spans="2:7" x14ac:dyDescent="0.25">
      <c r="B201" s="1809"/>
      <c r="C201" s="626"/>
      <c r="D201" s="649"/>
      <c r="E201" s="625"/>
      <c r="F201" s="1809"/>
      <c r="G201" s="1809"/>
    </row>
    <row r="202" spans="2:7" x14ac:dyDescent="0.25">
      <c r="B202" s="1809"/>
      <c r="C202" s="1804" t="s">
        <v>840</v>
      </c>
      <c r="D202" s="1805"/>
      <c r="E202" s="626"/>
      <c r="F202" s="1809"/>
      <c r="G202" s="1809"/>
    </row>
    <row r="203" spans="2:7" x14ac:dyDescent="0.25">
      <c r="B203" s="1809"/>
      <c r="C203" s="632"/>
      <c r="D203" s="653"/>
      <c r="E203" s="625"/>
      <c r="F203" s="1809"/>
      <c r="G203" s="1809"/>
    </row>
    <row r="204" spans="2:7" x14ac:dyDescent="0.25">
      <c r="B204" s="1809"/>
      <c r="C204" s="631"/>
      <c r="D204" s="652"/>
      <c r="E204" s="625"/>
      <c r="F204" s="1809"/>
      <c r="G204" s="1809"/>
    </row>
    <row r="205" spans="2:7" ht="13.5" thickBot="1" x14ac:dyDescent="0.3">
      <c r="B205" s="1808"/>
      <c r="C205" s="628"/>
      <c r="D205" s="651"/>
      <c r="E205" s="629"/>
      <c r="F205" s="1808"/>
      <c r="G205" s="1808"/>
    </row>
    <row r="206" spans="2:7" ht="13.5" thickTop="1" x14ac:dyDescent="0.25"/>
    <row r="210" spans="2:2" x14ac:dyDescent="0.25">
      <c r="B210" s="458"/>
    </row>
    <row r="211" spans="2:2" x14ac:dyDescent="0.25">
      <c r="B211" s="458"/>
    </row>
    <row r="212" spans="2:2" x14ac:dyDescent="0.25">
      <c r="B212" s="458"/>
    </row>
    <row r="213" spans="2:2" x14ac:dyDescent="0.25">
      <c r="B213" s="458"/>
    </row>
    <row r="214" spans="2:2" x14ac:dyDescent="0.25">
      <c r="B214" s="458"/>
    </row>
    <row r="215" spans="2:2" x14ac:dyDescent="0.25">
      <c r="B215" s="458"/>
    </row>
    <row r="216" spans="2:2" x14ac:dyDescent="0.25">
      <c r="B216" s="458"/>
    </row>
    <row r="217" spans="2:2" x14ac:dyDescent="0.25">
      <c r="B217" s="458"/>
    </row>
    <row r="218" spans="2:2" x14ac:dyDescent="0.25">
      <c r="B218" s="458"/>
    </row>
    <row r="219" spans="2:2" x14ac:dyDescent="0.25">
      <c r="B219" s="458"/>
    </row>
    <row r="220" spans="2:2" x14ac:dyDescent="0.25">
      <c r="B220" s="458"/>
    </row>
    <row r="221" spans="2:2" x14ac:dyDescent="0.25">
      <c r="B221" s="458"/>
    </row>
    <row r="222" spans="2:2" x14ac:dyDescent="0.25">
      <c r="B222" s="458"/>
    </row>
    <row r="223" spans="2:2" x14ac:dyDescent="0.25">
      <c r="B223" s="458"/>
    </row>
    <row r="224" spans="2:2" x14ac:dyDescent="0.25">
      <c r="B224" s="458"/>
    </row>
    <row r="225" spans="2:2" x14ac:dyDescent="0.25">
      <c r="B225" s="458"/>
    </row>
    <row r="226" spans="2:2" x14ac:dyDescent="0.25">
      <c r="B226" s="458"/>
    </row>
    <row r="227" spans="2:2" x14ac:dyDescent="0.25">
      <c r="B227" s="458"/>
    </row>
    <row r="228" spans="2:2" x14ac:dyDescent="0.25">
      <c r="B228" s="458"/>
    </row>
    <row r="229" spans="2:2" x14ac:dyDescent="0.25">
      <c r="B229" s="458"/>
    </row>
    <row r="230" spans="2:2" x14ac:dyDescent="0.25">
      <c r="B230" s="458"/>
    </row>
    <row r="231" spans="2:2" x14ac:dyDescent="0.25">
      <c r="B231" s="458"/>
    </row>
    <row r="232" spans="2:2" x14ac:dyDescent="0.25">
      <c r="B232" s="458"/>
    </row>
    <row r="233" spans="2:2" x14ac:dyDescent="0.25">
      <c r="B233" s="458"/>
    </row>
    <row r="234" spans="2:2" x14ac:dyDescent="0.25">
      <c r="B234" s="458"/>
    </row>
    <row r="235" spans="2:2" x14ac:dyDescent="0.25">
      <c r="B235" s="458"/>
    </row>
    <row r="236" spans="2:2" x14ac:dyDescent="0.25">
      <c r="B236" s="458"/>
    </row>
    <row r="237" spans="2:2" x14ac:dyDescent="0.25">
      <c r="B237" s="458"/>
    </row>
  </sheetData>
  <sortState ref="J1:J237">
    <sortCondition ref="J1:J237"/>
  </sortState>
  <mergeCells count="131">
    <mergeCell ref="B177:B183"/>
    <mergeCell ref="F177:F183"/>
    <mergeCell ref="G177:G183"/>
    <mergeCell ref="C179:D179"/>
    <mergeCell ref="C182:D182"/>
    <mergeCell ref="B155:B172"/>
    <mergeCell ref="F155:F172"/>
    <mergeCell ref="G155:G172"/>
    <mergeCell ref="C171:D171"/>
    <mergeCell ref="B173:B175"/>
    <mergeCell ref="F173:F175"/>
    <mergeCell ref="G173:G175"/>
    <mergeCell ref="C168:D168"/>
    <mergeCell ref="C165:D165"/>
    <mergeCell ref="C161:D161"/>
    <mergeCell ref="C157:D157"/>
    <mergeCell ref="B195:B205"/>
    <mergeCell ref="F195:F205"/>
    <mergeCell ref="G195:G205"/>
    <mergeCell ref="C198:D198"/>
    <mergeCell ref="C202:D202"/>
    <mergeCell ref="B184:B185"/>
    <mergeCell ref="F184:F185"/>
    <mergeCell ref="G184:G185"/>
    <mergeCell ref="B186:B193"/>
    <mergeCell ref="F186:F193"/>
    <mergeCell ref="G186:G193"/>
    <mergeCell ref="C191:D191"/>
    <mergeCell ref="C188:D188"/>
    <mergeCell ref="F137:F153"/>
    <mergeCell ref="G137:G153"/>
    <mergeCell ref="C148:D148"/>
    <mergeCell ref="C151:D151"/>
    <mergeCell ref="B127:B134"/>
    <mergeCell ref="F127:F134"/>
    <mergeCell ref="G127:G134"/>
    <mergeCell ref="C129:D129"/>
    <mergeCell ref="C132:D132"/>
    <mergeCell ref="B135:B136"/>
    <mergeCell ref="F135:F136"/>
    <mergeCell ref="G135:G136"/>
    <mergeCell ref="B137:B153"/>
    <mergeCell ref="C145:D145"/>
    <mergeCell ref="C142:D142"/>
    <mergeCell ref="C139:D139"/>
    <mergeCell ref="B121:B122"/>
    <mergeCell ref="F121:F122"/>
    <mergeCell ref="G121:G122"/>
    <mergeCell ref="B123:B126"/>
    <mergeCell ref="F123:F126"/>
    <mergeCell ref="G123:G126"/>
    <mergeCell ref="C125:D125"/>
    <mergeCell ref="B95:B117"/>
    <mergeCell ref="F95:F117"/>
    <mergeCell ref="G95:G117"/>
    <mergeCell ref="C98:D98"/>
    <mergeCell ref="C115:D115"/>
    <mergeCell ref="B118:B120"/>
    <mergeCell ref="F118:F120"/>
    <mergeCell ref="G118:G120"/>
    <mergeCell ref="C112:D112"/>
    <mergeCell ref="C106:D106"/>
    <mergeCell ref="C102:D102"/>
    <mergeCell ref="C109:D109"/>
    <mergeCell ref="B69:B70"/>
    <mergeCell ref="F69:F70"/>
    <mergeCell ref="G69:G70"/>
    <mergeCell ref="B71:B94"/>
    <mergeCell ref="F71:F94"/>
    <mergeCell ref="G71:G94"/>
    <mergeCell ref="C83:D83"/>
    <mergeCell ref="C92:D92"/>
    <mergeCell ref="B65:B66"/>
    <mergeCell ref="F65:F66"/>
    <mergeCell ref="G65:G66"/>
    <mergeCell ref="B67:B68"/>
    <mergeCell ref="F67:F68"/>
    <mergeCell ref="G67:G68"/>
    <mergeCell ref="C86:D86"/>
    <mergeCell ref="C73:D73"/>
    <mergeCell ref="C76:D76"/>
    <mergeCell ref="C79:D79"/>
    <mergeCell ref="C89:D89"/>
    <mergeCell ref="G29:G30"/>
    <mergeCell ref="F29:F30"/>
    <mergeCell ref="B29:B30"/>
    <mergeCell ref="B60:B64"/>
    <mergeCell ref="F60:F64"/>
    <mergeCell ref="G60:G64"/>
    <mergeCell ref="C62:D62"/>
    <mergeCell ref="C42:D42"/>
    <mergeCell ref="B50:B59"/>
    <mergeCell ref="F50:F59"/>
    <mergeCell ref="G50:G59"/>
    <mergeCell ref="C52:D52"/>
    <mergeCell ref="C57:D57"/>
    <mergeCell ref="B31:B47"/>
    <mergeCell ref="F31:F47"/>
    <mergeCell ref="G31:G47"/>
    <mergeCell ref="C33:D33"/>
    <mergeCell ref="C45:D45"/>
    <mergeCell ref="B48:B49"/>
    <mergeCell ref="F48:F49"/>
    <mergeCell ref="G48:G49"/>
    <mergeCell ref="C39:D39"/>
    <mergeCell ref="C54:D54"/>
    <mergeCell ref="C36:D36"/>
    <mergeCell ref="B24:B28"/>
    <mergeCell ref="F24:F28"/>
    <mergeCell ref="G24:G28"/>
    <mergeCell ref="C26:D26"/>
    <mergeCell ref="B14:B18"/>
    <mergeCell ref="F14:F18"/>
    <mergeCell ref="G14:G18"/>
    <mergeCell ref="C16:D16"/>
    <mergeCell ref="B19:B23"/>
    <mergeCell ref="F19:F23"/>
    <mergeCell ref="G19:G23"/>
    <mergeCell ref="C21:D21"/>
    <mergeCell ref="C2:E2"/>
    <mergeCell ref="B10:B11"/>
    <mergeCell ref="F10:F11"/>
    <mergeCell ref="G10:G11"/>
    <mergeCell ref="B12:B13"/>
    <mergeCell ref="F12:F13"/>
    <mergeCell ref="G12:G13"/>
    <mergeCell ref="B3:B9"/>
    <mergeCell ref="F3:F9"/>
    <mergeCell ref="G3:G9"/>
    <mergeCell ref="C5:D5"/>
    <mergeCell ref="C7:D7"/>
  </mergeCells>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I66"/>
  <sheetViews>
    <sheetView topLeftCell="A4" zoomScale="85" zoomScaleNormal="85" workbookViewId="0">
      <selection activeCell="I5" sqref="I5"/>
    </sheetView>
  </sheetViews>
  <sheetFormatPr defaultColWidth="8.85546875" defaultRowHeight="15" x14ac:dyDescent="0.25"/>
  <cols>
    <col min="1" max="1" width="2.5703125" style="145" customWidth="1"/>
    <col min="2" max="2" width="15" style="145" bestFit="1" customWidth="1"/>
    <col min="3" max="3" width="18.85546875" style="145" bestFit="1" customWidth="1"/>
    <col min="4" max="4" width="29" style="145" bestFit="1" customWidth="1"/>
    <col min="5" max="5" width="3.5703125" style="493" customWidth="1"/>
    <col min="6" max="6" width="16.42578125" style="145" bestFit="1" customWidth="1"/>
    <col min="7" max="7" width="9.5703125" style="145" bestFit="1" customWidth="1"/>
    <col min="8" max="8" width="23" style="145" bestFit="1" customWidth="1"/>
    <col min="9" max="9" width="21.140625" style="145" bestFit="1" customWidth="1"/>
    <col min="10" max="10" width="5.85546875" style="145" bestFit="1" customWidth="1"/>
    <col min="11" max="16384" width="8.85546875" style="145"/>
  </cols>
  <sheetData>
    <row r="2" spans="2:9" s="493" customFormat="1" x14ac:dyDescent="0.25">
      <c r="B2" s="1339" t="s">
        <v>802</v>
      </c>
      <c r="C2" s="1439" t="s">
        <v>803</v>
      </c>
      <c r="D2" s="1440"/>
      <c r="E2" s="1241"/>
      <c r="F2" s="484" t="s">
        <v>2024</v>
      </c>
      <c r="G2" s="1262" t="s">
        <v>1</v>
      </c>
      <c r="I2" s="750" t="s">
        <v>2208</v>
      </c>
    </row>
    <row r="3" spans="2:9" s="493" customFormat="1" ht="178.5" x14ac:dyDescent="0.25">
      <c r="B3" s="1470"/>
      <c r="C3" s="594" t="s">
        <v>2024</v>
      </c>
      <c r="D3" s="1286" t="s">
        <v>2209</v>
      </c>
      <c r="E3" s="1285"/>
      <c r="F3" s="1470">
        <v>50</v>
      </c>
      <c r="G3" s="1470" t="s">
        <v>6</v>
      </c>
      <c r="I3" s="749" t="s">
        <v>2210</v>
      </c>
    </row>
    <row r="4" spans="2:9" s="493" customFormat="1" x14ac:dyDescent="0.25">
      <c r="B4" s="1470"/>
      <c r="C4" s="621" t="s">
        <v>840</v>
      </c>
      <c r="D4" s="586"/>
      <c r="E4" s="1285"/>
      <c r="F4" s="1470"/>
      <c r="G4" s="1470"/>
    </row>
    <row r="5" spans="2:9" s="493" customFormat="1" ht="63.75" x14ac:dyDescent="0.25">
      <c r="B5" s="1470"/>
      <c r="C5" s="619" t="s">
        <v>2024</v>
      </c>
      <c r="D5" s="1298" t="s">
        <v>2211</v>
      </c>
      <c r="E5" s="1285"/>
      <c r="F5" s="1470"/>
      <c r="G5" s="1470"/>
      <c r="I5" s="766" t="s">
        <v>2212</v>
      </c>
    </row>
    <row r="6" spans="2:9" s="493" customFormat="1" ht="192" thickBot="1" x14ac:dyDescent="0.3">
      <c r="B6" s="1461"/>
      <c r="C6" s="643" t="s">
        <v>560</v>
      </c>
      <c r="D6" s="620" t="s">
        <v>2213</v>
      </c>
      <c r="E6" s="620"/>
      <c r="F6" s="1461"/>
      <c r="G6" s="1461"/>
    </row>
    <row r="7" spans="2:9" s="493" customFormat="1" ht="90" thickTop="1" x14ac:dyDescent="0.25">
      <c r="B7" s="1470"/>
      <c r="C7" s="594" t="s">
        <v>2024</v>
      </c>
      <c r="D7" s="1286" t="s">
        <v>2214</v>
      </c>
      <c r="E7" s="1285"/>
      <c r="F7" s="1470">
        <v>60</v>
      </c>
      <c r="G7" s="1470" t="s">
        <v>6</v>
      </c>
    </row>
    <row r="8" spans="2:9" s="493" customFormat="1" x14ac:dyDescent="0.25">
      <c r="B8" s="1470"/>
      <c r="C8" s="621" t="s">
        <v>840</v>
      </c>
      <c r="D8" s="586"/>
      <c r="E8" s="1285"/>
      <c r="F8" s="1470"/>
      <c r="G8" s="1470"/>
    </row>
    <row r="9" spans="2:9" s="493" customFormat="1" ht="63.75" x14ac:dyDescent="0.25">
      <c r="B9" s="1470"/>
      <c r="C9" s="619" t="s">
        <v>2024</v>
      </c>
      <c r="D9" s="1298" t="s">
        <v>2211</v>
      </c>
      <c r="E9" s="1285"/>
      <c r="F9" s="1470"/>
      <c r="G9" s="1470"/>
    </row>
    <row r="10" spans="2:9" s="493" customFormat="1" ht="192" thickBot="1" x14ac:dyDescent="0.3">
      <c r="B10" s="1461"/>
      <c r="C10" s="643" t="s">
        <v>560</v>
      </c>
      <c r="D10" s="620" t="s">
        <v>2215</v>
      </c>
      <c r="E10" s="620"/>
      <c r="F10" s="1461"/>
      <c r="G10" s="1461"/>
    </row>
    <row r="11" spans="2:9" s="493" customFormat="1" ht="39.75" thickTop="1" thickBot="1" x14ac:dyDescent="0.3">
      <c r="B11" s="494"/>
      <c r="C11" s="643" t="s">
        <v>2024</v>
      </c>
      <c r="D11" s="1287" t="s">
        <v>2216</v>
      </c>
      <c r="E11" s="1287"/>
      <c r="F11" s="494">
        <v>65</v>
      </c>
      <c r="G11" s="494" t="s">
        <v>6</v>
      </c>
    </row>
    <row r="12" spans="2:9" s="493" customFormat="1" ht="15.75" thickTop="1" x14ac:dyDescent="0.25">
      <c r="B12" s="1471"/>
      <c r="C12" s="1288" t="s">
        <v>2024</v>
      </c>
      <c r="D12" s="1286" t="s">
        <v>2139</v>
      </c>
      <c r="E12" s="1247"/>
      <c r="F12" s="1810" t="s">
        <v>2217</v>
      </c>
      <c r="G12" s="1471" t="s">
        <v>6</v>
      </c>
    </row>
    <row r="13" spans="2:9" s="493" customFormat="1" x14ac:dyDescent="0.25">
      <c r="B13" s="1470"/>
      <c r="C13" s="617" t="s">
        <v>863</v>
      </c>
      <c r="D13" s="1298" t="s">
        <v>2138</v>
      </c>
      <c r="E13" s="1247"/>
      <c r="F13" s="1811"/>
      <c r="G13" s="1470"/>
    </row>
    <row r="14" spans="2:9" s="493" customFormat="1" x14ac:dyDescent="0.25">
      <c r="B14" s="1470"/>
      <c r="C14" s="1300" t="s">
        <v>514</v>
      </c>
      <c r="D14" s="1298" t="s">
        <v>878</v>
      </c>
      <c r="E14" s="1247"/>
      <c r="F14" s="1811"/>
      <c r="G14" s="1470"/>
    </row>
    <row r="15" spans="2:9" s="493" customFormat="1" x14ac:dyDescent="0.25">
      <c r="B15" s="1470"/>
      <c r="C15" s="618" t="s">
        <v>840</v>
      </c>
      <c r="D15" s="586"/>
      <c r="E15" s="1247"/>
      <c r="F15" s="1811"/>
      <c r="G15" s="1470"/>
    </row>
    <row r="16" spans="2:9" s="493" customFormat="1" x14ac:dyDescent="0.25">
      <c r="B16" s="1470"/>
      <c r="C16" s="1288" t="s">
        <v>2024</v>
      </c>
      <c r="D16" s="1286" t="s">
        <v>2139</v>
      </c>
      <c r="E16" s="1247"/>
      <c r="F16" s="1811"/>
      <c r="G16" s="1470"/>
    </row>
    <row r="17" spans="2:7" s="493" customFormat="1" x14ac:dyDescent="0.25">
      <c r="B17" s="1470"/>
      <c r="C17" s="617" t="s">
        <v>863</v>
      </c>
      <c r="D17" s="1298" t="s">
        <v>2140</v>
      </c>
      <c r="E17" s="1247"/>
      <c r="F17" s="1811"/>
      <c r="G17" s="1470"/>
    </row>
    <row r="18" spans="2:7" s="493" customFormat="1" ht="15.75" thickBot="1" x14ac:dyDescent="0.3">
      <c r="B18" s="1461"/>
      <c r="C18" s="1274" t="s">
        <v>514</v>
      </c>
      <c r="D18" s="1299" t="s">
        <v>879</v>
      </c>
      <c r="E18" s="1275"/>
      <c r="F18" s="1812"/>
      <c r="G18" s="1461"/>
    </row>
    <row r="19" spans="2:7" s="493" customFormat="1" ht="15.75" thickTop="1" x14ac:dyDescent="0.25">
      <c r="B19" s="1471"/>
      <c r="C19" s="583" t="s">
        <v>2024</v>
      </c>
      <c r="D19" s="1286" t="s">
        <v>2139</v>
      </c>
      <c r="E19" s="1249"/>
      <c r="F19" s="1810" t="s">
        <v>2218</v>
      </c>
      <c r="G19" s="1471" t="s">
        <v>6</v>
      </c>
    </row>
    <row r="20" spans="2:7" s="493" customFormat="1" x14ac:dyDescent="0.25">
      <c r="B20" s="1470"/>
      <c r="C20" s="617" t="s">
        <v>863</v>
      </c>
      <c r="D20" s="1298" t="s">
        <v>2138</v>
      </c>
      <c r="E20" s="1247"/>
      <c r="F20" s="1811"/>
      <c r="G20" s="1470"/>
    </row>
    <row r="21" spans="2:7" s="493" customFormat="1" x14ac:dyDescent="0.25">
      <c r="B21" s="1470"/>
      <c r="C21" s="1300" t="s">
        <v>514</v>
      </c>
      <c r="D21" s="1298" t="s">
        <v>879</v>
      </c>
      <c r="E21" s="1247"/>
      <c r="F21" s="1811"/>
      <c r="G21" s="1470"/>
    </row>
    <row r="22" spans="2:7" s="493" customFormat="1" x14ac:dyDescent="0.25">
      <c r="B22" s="1470"/>
      <c r="C22" s="618" t="s">
        <v>840</v>
      </c>
      <c r="D22" s="586"/>
      <c r="E22" s="1247"/>
      <c r="F22" s="1811"/>
      <c r="G22" s="1470"/>
    </row>
    <row r="23" spans="2:7" s="493" customFormat="1" x14ac:dyDescent="0.25">
      <c r="B23" s="1470"/>
      <c r="C23" s="1288" t="s">
        <v>2024</v>
      </c>
      <c r="D23" s="1286" t="s">
        <v>2139</v>
      </c>
      <c r="E23" s="1247"/>
      <c r="F23" s="1811"/>
      <c r="G23" s="1470"/>
    </row>
    <row r="24" spans="2:7" s="493" customFormat="1" x14ac:dyDescent="0.25">
      <c r="B24" s="1470"/>
      <c r="C24" s="617" t="s">
        <v>863</v>
      </c>
      <c r="D24" s="1298" t="s">
        <v>2140</v>
      </c>
      <c r="E24" s="1247"/>
      <c r="F24" s="1811"/>
      <c r="G24" s="1470"/>
    </row>
    <row r="25" spans="2:7" s="493" customFormat="1" ht="15.75" thickBot="1" x14ac:dyDescent="0.3">
      <c r="B25" s="1461"/>
      <c r="C25" s="1274" t="s">
        <v>514</v>
      </c>
      <c r="D25" s="1299" t="s">
        <v>880</v>
      </c>
      <c r="E25" s="1275"/>
      <c r="F25" s="1812"/>
      <c r="G25" s="1461"/>
    </row>
    <row r="26" spans="2:7" s="493" customFormat="1" ht="15.75" thickTop="1" x14ac:dyDescent="0.25">
      <c r="B26" s="1471"/>
      <c r="C26" s="583" t="s">
        <v>2024</v>
      </c>
      <c r="D26" s="1286" t="s">
        <v>2139</v>
      </c>
      <c r="E26" s="1249"/>
      <c r="F26" s="1810">
        <v>11</v>
      </c>
      <c r="G26" s="1471" t="s">
        <v>6</v>
      </c>
    </row>
    <row r="27" spans="2:7" s="493" customFormat="1" x14ac:dyDescent="0.25">
      <c r="B27" s="1470"/>
      <c r="C27" s="617" t="s">
        <v>863</v>
      </c>
      <c r="D27" s="1298" t="s">
        <v>2138</v>
      </c>
      <c r="E27" s="1247"/>
      <c r="F27" s="1811"/>
      <c r="G27" s="1470"/>
    </row>
    <row r="28" spans="2:7" s="493" customFormat="1" ht="26.25" thickBot="1" x14ac:dyDescent="0.3">
      <c r="B28" s="1461"/>
      <c r="C28" s="1274" t="s">
        <v>514</v>
      </c>
      <c r="D28" s="1299" t="s">
        <v>2047</v>
      </c>
      <c r="E28" s="1275"/>
      <c r="F28" s="1812"/>
      <c r="G28" s="1461"/>
    </row>
    <row r="29" spans="2:7" s="493" customFormat="1" ht="15.75" thickTop="1" x14ac:dyDescent="0.25">
      <c r="B29" s="1471"/>
      <c r="C29" s="583" t="s">
        <v>2024</v>
      </c>
      <c r="D29" s="1286" t="s">
        <v>2139</v>
      </c>
      <c r="E29" s="1249"/>
      <c r="F29" s="1810">
        <v>16</v>
      </c>
      <c r="G29" s="1471" t="s">
        <v>6</v>
      </c>
    </row>
    <row r="30" spans="2:7" s="493" customFormat="1" x14ac:dyDescent="0.25">
      <c r="B30" s="1470"/>
      <c r="C30" s="617" t="s">
        <v>863</v>
      </c>
      <c r="D30" s="1298" t="s">
        <v>2138</v>
      </c>
      <c r="E30" s="1247"/>
      <c r="F30" s="1811"/>
      <c r="G30" s="1470"/>
    </row>
    <row r="31" spans="2:7" s="493" customFormat="1" ht="15.75" thickBot="1" x14ac:dyDescent="0.3">
      <c r="B31" s="1461"/>
      <c r="C31" s="1274" t="s">
        <v>514</v>
      </c>
      <c r="D31" s="1299" t="s">
        <v>2219</v>
      </c>
      <c r="E31" s="1275"/>
      <c r="F31" s="1812"/>
      <c r="G31" s="1461"/>
    </row>
    <row r="32" spans="2:7" s="493" customFormat="1" ht="15.75" thickTop="1" x14ac:dyDescent="0.25">
      <c r="B32" s="1471"/>
      <c r="C32" s="583" t="s">
        <v>2024</v>
      </c>
      <c r="D32" s="1286" t="s">
        <v>2139</v>
      </c>
      <c r="E32" s="1249"/>
      <c r="F32" s="1810">
        <v>20</v>
      </c>
      <c r="G32" s="1471" t="s">
        <v>6</v>
      </c>
    </row>
    <row r="33" spans="2:7" s="493" customFormat="1" x14ac:dyDescent="0.25">
      <c r="B33" s="1470"/>
      <c r="C33" s="617" t="s">
        <v>863</v>
      </c>
      <c r="D33" s="1298" t="s">
        <v>2138</v>
      </c>
      <c r="E33" s="1247"/>
      <c r="F33" s="1811"/>
      <c r="G33" s="1470"/>
    </row>
    <row r="34" spans="2:7" s="493" customFormat="1" ht="15.75" thickBot="1" x14ac:dyDescent="0.3">
      <c r="B34" s="1461"/>
      <c r="C34" s="1274" t="s">
        <v>514</v>
      </c>
      <c r="D34" s="1299" t="s">
        <v>890</v>
      </c>
      <c r="E34" s="1275"/>
      <c r="F34" s="1812"/>
      <c r="G34" s="1461"/>
    </row>
    <row r="35" spans="2:7" s="493" customFormat="1" ht="15.75" thickTop="1" x14ac:dyDescent="0.25">
      <c r="B35" s="1471"/>
      <c r="C35" s="583" t="s">
        <v>2024</v>
      </c>
      <c r="D35" s="1286" t="s">
        <v>2139</v>
      </c>
      <c r="E35" s="1249"/>
      <c r="F35" s="1810">
        <v>21</v>
      </c>
      <c r="G35" s="1471" t="s">
        <v>6</v>
      </c>
    </row>
    <row r="36" spans="2:7" s="493" customFormat="1" x14ac:dyDescent="0.25">
      <c r="B36" s="1470"/>
      <c r="C36" s="617" t="s">
        <v>863</v>
      </c>
      <c r="D36" s="1298" t="s">
        <v>2138</v>
      </c>
      <c r="E36" s="1247"/>
      <c r="F36" s="1811"/>
      <c r="G36" s="1470"/>
    </row>
    <row r="37" spans="2:7" s="493" customFormat="1" ht="15.75" thickBot="1" x14ac:dyDescent="0.3">
      <c r="B37" s="1461"/>
      <c r="C37" s="1274" t="s">
        <v>514</v>
      </c>
      <c r="D37" s="1299" t="s">
        <v>882</v>
      </c>
      <c r="E37" s="1275"/>
      <c r="F37" s="1812"/>
      <c r="G37" s="1461"/>
    </row>
    <row r="38" spans="2:7" s="493" customFormat="1" ht="15.75" thickTop="1" x14ac:dyDescent="0.25">
      <c r="B38" s="1471"/>
      <c r="C38" s="583" t="s">
        <v>2024</v>
      </c>
      <c r="D38" s="584" t="s">
        <v>2139</v>
      </c>
      <c r="E38" s="1249"/>
      <c r="F38" s="1810">
        <v>31</v>
      </c>
      <c r="G38" s="1471" t="s">
        <v>6</v>
      </c>
    </row>
    <row r="39" spans="2:7" s="493" customFormat="1" x14ac:dyDescent="0.25">
      <c r="B39" s="1470"/>
      <c r="C39" s="617" t="s">
        <v>863</v>
      </c>
      <c r="D39" s="1298" t="s">
        <v>2138</v>
      </c>
      <c r="E39" s="1247"/>
      <c r="F39" s="1811"/>
      <c r="G39" s="1470"/>
    </row>
    <row r="40" spans="2:7" s="493" customFormat="1" ht="15.75" thickBot="1" x14ac:dyDescent="0.3">
      <c r="B40" s="1461"/>
      <c r="C40" s="1274" t="s">
        <v>514</v>
      </c>
      <c r="D40" s="1299" t="s">
        <v>883</v>
      </c>
      <c r="E40" s="1275"/>
      <c r="F40" s="1812"/>
      <c r="G40" s="1461"/>
    </row>
    <row r="41" spans="2:7" s="493" customFormat="1" ht="15.75" thickTop="1" x14ac:dyDescent="0.25">
      <c r="B41" s="1471"/>
      <c r="C41" s="583" t="s">
        <v>2024</v>
      </c>
      <c r="D41" s="584" t="s">
        <v>2139</v>
      </c>
      <c r="E41" s="1249"/>
      <c r="F41" s="1810">
        <v>33</v>
      </c>
      <c r="G41" s="1471" t="s">
        <v>6</v>
      </c>
    </row>
    <row r="42" spans="2:7" s="493" customFormat="1" x14ac:dyDescent="0.25">
      <c r="B42" s="1470"/>
      <c r="C42" s="617" t="s">
        <v>863</v>
      </c>
      <c r="D42" s="1298" t="s">
        <v>2138</v>
      </c>
      <c r="E42" s="1247"/>
      <c r="F42" s="1811"/>
      <c r="G42" s="1470"/>
    </row>
    <row r="43" spans="2:7" s="493" customFormat="1" ht="15.75" thickBot="1" x14ac:dyDescent="0.3">
      <c r="B43" s="1461"/>
      <c r="C43" s="1274" t="s">
        <v>514</v>
      </c>
      <c r="D43" s="1299" t="s">
        <v>891</v>
      </c>
      <c r="E43" s="1275"/>
      <c r="F43" s="1812"/>
      <c r="G43" s="1461"/>
    </row>
    <row r="44" spans="2:7" s="493" customFormat="1" ht="15.75" thickTop="1" x14ac:dyDescent="0.25">
      <c r="B44" s="1471"/>
      <c r="C44" s="583" t="s">
        <v>2024</v>
      </c>
      <c r="D44" s="584" t="s">
        <v>2139</v>
      </c>
      <c r="E44" s="1249"/>
      <c r="F44" s="1810">
        <v>40</v>
      </c>
      <c r="G44" s="1471" t="s">
        <v>6</v>
      </c>
    </row>
    <row r="45" spans="2:7" s="493" customFormat="1" x14ac:dyDescent="0.25">
      <c r="B45" s="1470"/>
      <c r="C45" s="617" t="s">
        <v>863</v>
      </c>
      <c r="D45" s="1298" t="s">
        <v>2138</v>
      </c>
      <c r="E45" s="1247"/>
      <c r="F45" s="1811"/>
      <c r="G45" s="1470"/>
    </row>
    <row r="46" spans="2:7" s="493" customFormat="1" ht="15.75" thickBot="1" x14ac:dyDescent="0.3">
      <c r="B46" s="1461"/>
      <c r="C46" s="1274" t="s">
        <v>514</v>
      </c>
      <c r="D46" s="1299" t="s">
        <v>884</v>
      </c>
      <c r="E46" s="1275"/>
      <c r="F46" s="1812"/>
      <c r="G46" s="1461"/>
    </row>
    <row r="47" spans="2:7" s="493" customFormat="1" ht="15.75" thickTop="1" x14ac:dyDescent="0.25">
      <c r="B47" s="1471"/>
      <c r="C47" s="583" t="s">
        <v>2024</v>
      </c>
      <c r="D47" s="584" t="s">
        <v>2139</v>
      </c>
      <c r="E47" s="1249"/>
      <c r="F47" s="1810">
        <v>42</v>
      </c>
      <c r="G47" s="1471" t="s">
        <v>6</v>
      </c>
    </row>
    <row r="48" spans="2:7" s="493" customFormat="1" x14ac:dyDescent="0.25">
      <c r="B48" s="1470"/>
      <c r="C48" s="617" t="s">
        <v>863</v>
      </c>
      <c r="D48" s="1298" t="s">
        <v>2138</v>
      </c>
      <c r="E48" s="1247"/>
      <c r="F48" s="1811"/>
      <c r="G48" s="1470"/>
    </row>
    <row r="49" spans="2:7" s="493" customFormat="1" ht="15.75" thickBot="1" x14ac:dyDescent="0.3">
      <c r="B49" s="1461"/>
      <c r="C49" s="1274" t="s">
        <v>514</v>
      </c>
      <c r="D49" s="1299" t="s">
        <v>892</v>
      </c>
      <c r="E49" s="1275"/>
      <c r="F49" s="1812"/>
      <c r="G49" s="1461"/>
    </row>
    <row r="50" spans="2:7" s="493" customFormat="1" ht="15.75" thickTop="1" x14ac:dyDescent="0.25">
      <c r="B50" s="1471"/>
      <c r="C50" s="583" t="s">
        <v>2024</v>
      </c>
      <c r="D50" s="584" t="s">
        <v>2139</v>
      </c>
      <c r="E50" s="1249"/>
      <c r="F50" s="1810">
        <v>14</v>
      </c>
      <c r="G50" s="1471" t="s">
        <v>6</v>
      </c>
    </row>
    <row r="51" spans="2:7" s="493" customFormat="1" x14ac:dyDescent="0.25">
      <c r="B51" s="1470"/>
      <c r="C51" s="617" t="s">
        <v>863</v>
      </c>
      <c r="D51" s="1298" t="s">
        <v>2140</v>
      </c>
      <c r="E51" s="1247"/>
      <c r="F51" s="1811"/>
      <c r="G51" s="1470"/>
    </row>
    <row r="52" spans="2:7" s="493" customFormat="1" ht="15.75" thickBot="1" x14ac:dyDescent="0.3">
      <c r="B52" s="1461"/>
      <c r="C52" s="1274" t="s">
        <v>514</v>
      </c>
      <c r="D52" s="1299" t="s">
        <v>881</v>
      </c>
      <c r="E52" s="1275"/>
      <c r="F52" s="1812"/>
      <c r="G52" s="1461"/>
    </row>
    <row r="53" spans="2:7" s="493" customFormat="1" ht="15.75" thickTop="1" x14ac:dyDescent="0.25">
      <c r="B53" s="1471"/>
      <c r="C53" s="583" t="s">
        <v>2024</v>
      </c>
      <c r="D53" s="584" t="s">
        <v>2139</v>
      </c>
      <c r="E53" s="1249"/>
      <c r="F53" s="1810">
        <v>19</v>
      </c>
      <c r="G53" s="1471" t="s">
        <v>6</v>
      </c>
    </row>
    <row r="54" spans="2:7" s="493" customFormat="1" x14ac:dyDescent="0.25">
      <c r="B54" s="1470"/>
      <c r="C54" s="617" t="s">
        <v>863</v>
      </c>
      <c r="D54" s="1298" t="s">
        <v>2140</v>
      </c>
      <c r="E54" s="1247"/>
      <c r="F54" s="1811"/>
      <c r="G54" s="1470"/>
    </row>
    <row r="55" spans="2:7" s="493" customFormat="1" ht="15.75" thickBot="1" x14ac:dyDescent="0.3">
      <c r="B55" s="1461"/>
      <c r="C55" s="1274" t="s">
        <v>514</v>
      </c>
      <c r="D55" s="1299" t="s">
        <v>882</v>
      </c>
      <c r="E55" s="1275"/>
      <c r="F55" s="1812"/>
      <c r="G55" s="1461"/>
    </row>
    <row r="56" spans="2:7" s="493" customFormat="1" ht="15.75" thickTop="1" x14ac:dyDescent="0.25">
      <c r="B56" s="1471"/>
      <c r="C56" s="583" t="s">
        <v>2024</v>
      </c>
      <c r="D56" s="584" t="s">
        <v>2139</v>
      </c>
      <c r="E56" s="1249"/>
      <c r="F56" s="1810">
        <v>24</v>
      </c>
      <c r="G56" s="1471" t="s">
        <v>6</v>
      </c>
    </row>
    <row r="57" spans="2:7" s="493" customFormat="1" x14ac:dyDescent="0.25">
      <c r="B57" s="1470"/>
      <c r="C57" s="617" t="s">
        <v>863</v>
      </c>
      <c r="D57" s="1298" t="s">
        <v>2140</v>
      </c>
      <c r="E57" s="1247"/>
      <c r="F57" s="1811"/>
      <c r="G57" s="1470"/>
    </row>
    <row r="58" spans="2:7" s="493" customFormat="1" ht="15.75" thickBot="1" x14ac:dyDescent="0.3">
      <c r="B58" s="1461"/>
      <c r="C58" s="1274" t="s">
        <v>514</v>
      </c>
      <c r="D58" s="1299" t="s">
        <v>1397</v>
      </c>
      <c r="E58" s="1275"/>
      <c r="F58" s="1812"/>
      <c r="G58" s="1461"/>
    </row>
    <row r="59" spans="2:7" s="493" customFormat="1" ht="15.75" thickTop="1" x14ac:dyDescent="0.25">
      <c r="B59" s="1471"/>
      <c r="C59" s="583" t="s">
        <v>2024</v>
      </c>
      <c r="D59" s="584" t="s">
        <v>2139</v>
      </c>
      <c r="E59" s="1249"/>
      <c r="F59" s="1810">
        <v>29</v>
      </c>
      <c r="G59" s="1471" t="s">
        <v>6</v>
      </c>
    </row>
    <row r="60" spans="2:7" s="493" customFormat="1" x14ac:dyDescent="0.25">
      <c r="B60" s="1470"/>
      <c r="C60" s="617" t="s">
        <v>863</v>
      </c>
      <c r="D60" s="1298" t="s">
        <v>2140</v>
      </c>
      <c r="E60" s="1247"/>
      <c r="F60" s="1811"/>
      <c r="G60" s="1470"/>
    </row>
    <row r="61" spans="2:7" s="493" customFormat="1" ht="15.75" thickBot="1" x14ac:dyDescent="0.3">
      <c r="B61" s="1461"/>
      <c r="C61" s="1274" t="s">
        <v>514</v>
      </c>
      <c r="D61" s="1299" t="s">
        <v>883</v>
      </c>
      <c r="E61" s="1275"/>
      <c r="F61" s="1812"/>
      <c r="G61" s="1461"/>
    </row>
    <row r="62" spans="2:7" s="493" customFormat="1" ht="15.75" thickTop="1" x14ac:dyDescent="0.25">
      <c r="B62" s="1471"/>
      <c r="C62" s="583" t="s">
        <v>2024</v>
      </c>
      <c r="D62" s="584" t="s">
        <v>2139</v>
      </c>
      <c r="E62" s="1249"/>
      <c r="F62" s="1810">
        <v>29</v>
      </c>
      <c r="G62" s="1471" t="s">
        <v>6</v>
      </c>
    </row>
    <row r="63" spans="2:7" s="493" customFormat="1" x14ac:dyDescent="0.25">
      <c r="B63" s="1470"/>
      <c r="C63" s="617" t="s">
        <v>863</v>
      </c>
      <c r="D63" s="1298" t="s">
        <v>2140</v>
      </c>
      <c r="E63" s="1247"/>
      <c r="F63" s="1811"/>
      <c r="G63" s="1470"/>
    </row>
    <row r="64" spans="2:7" s="493" customFormat="1" ht="15.75" thickBot="1" x14ac:dyDescent="0.3">
      <c r="B64" s="1461"/>
      <c r="C64" s="1274" t="s">
        <v>514</v>
      </c>
      <c r="D64" s="1299" t="s">
        <v>884</v>
      </c>
      <c r="E64" s="1275"/>
      <c r="F64" s="1812"/>
      <c r="G64" s="1461"/>
    </row>
    <row r="65" s="493" customFormat="1" ht="15.75" thickTop="1" x14ac:dyDescent="0.25"/>
    <row r="66" s="493" customFormat="1" x14ac:dyDescent="0.25"/>
  </sheetData>
  <mergeCells count="52">
    <mergeCell ref="B62:B64"/>
    <mergeCell ref="F62:F64"/>
    <mergeCell ref="G62:G64"/>
    <mergeCell ref="B59:B61"/>
    <mergeCell ref="F59:F61"/>
    <mergeCell ref="G59:G61"/>
    <mergeCell ref="B56:B58"/>
    <mergeCell ref="F56:F58"/>
    <mergeCell ref="G56:G58"/>
    <mergeCell ref="B53:B55"/>
    <mergeCell ref="F53:F55"/>
    <mergeCell ref="G53:G55"/>
    <mergeCell ref="B50:B52"/>
    <mergeCell ref="F50:F52"/>
    <mergeCell ref="G50:G52"/>
    <mergeCell ref="B47:B49"/>
    <mergeCell ref="F47:F49"/>
    <mergeCell ref="G47:G49"/>
    <mergeCell ref="B44:B46"/>
    <mergeCell ref="F44:F46"/>
    <mergeCell ref="G44:G46"/>
    <mergeCell ref="B41:B43"/>
    <mergeCell ref="F41:F43"/>
    <mergeCell ref="G41:G43"/>
    <mergeCell ref="B38:B40"/>
    <mergeCell ref="F38:F40"/>
    <mergeCell ref="G38:G40"/>
    <mergeCell ref="B35:B37"/>
    <mergeCell ref="F35:F37"/>
    <mergeCell ref="G35:G37"/>
    <mergeCell ref="B32:B34"/>
    <mergeCell ref="F32:F34"/>
    <mergeCell ref="G32:G34"/>
    <mergeCell ref="B29:B31"/>
    <mergeCell ref="F29:F31"/>
    <mergeCell ref="G29:G31"/>
    <mergeCell ref="C2:D2"/>
    <mergeCell ref="B3:B6"/>
    <mergeCell ref="F3:F6"/>
    <mergeCell ref="G3:G6"/>
    <mergeCell ref="G26:G28"/>
    <mergeCell ref="B26:B28"/>
    <mergeCell ref="F26:F28"/>
    <mergeCell ref="B7:B10"/>
    <mergeCell ref="F7:F10"/>
    <mergeCell ref="G7:G10"/>
    <mergeCell ref="B12:B18"/>
    <mergeCell ref="F12:F18"/>
    <mergeCell ref="G12:G18"/>
    <mergeCell ref="B19:B25"/>
    <mergeCell ref="F19:F25"/>
    <mergeCell ref="G19:G25"/>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F11"/>
  <sheetViews>
    <sheetView zoomScale="85" zoomScaleNormal="85" workbookViewId="0">
      <selection activeCell="H13" sqref="H13"/>
    </sheetView>
  </sheetViews>
  <sheetFormatPr defaultColWidth="8.85546875" defaultRowHeight="15" x14ac:dyDescent="0.25"/>
  <cols>
    <col min="1" max="1" width="2.5703125" style="145" customWidth="1"/>
    <col min="2" max="2" width="19.42578125" style="145" bestFit="1" customWidth="1"/>
    <col min="3" max="3" width="13.5703125" style="145" bestFit="1" customWidth="1"/>
    <col min="4" max="5" width="23.42578125" style="145" bestFit="1" customWidth="1"/>
    <col min="6" max="6" width="11" style="145" bestFit="1" customWidth="1"/>
    <col min="7" max="7" width="23" style="145" bestFit="1" customWidth="1"/>
    <col min="8" max="8" width="29.42578125" style="145" customWidth="1"/>
    <col min="9" max="9" width="4" style="145" customWidth="1"/>
    <col min="10" max="10" width="28.140625" style="145" bestFit="1" customWidth="1"/>
    <col min="11" max="11" width="29.42578125" style="145" bestFit="1" customWidth="1"/>
    <col min="12" max="12" width="3.5703125" style="145" customWidth="1"/>
    <col min="13" max="13" width="21.140625" style="145" bestFit="1" customWidth="1"/>
    <col min="14" max="14" width="5.85546875" style="145" bestFit="1" customWidth="1"/>
    <col min="15" max="16384" width="8.85546875" style="145"/>
  </cols>
  <sheetData>
    <row r="2" spans="2:6" ht="30" x14ac:dyDescent="0.25">
      <c r="B2" s="1313" t="s">
        <v>1813</v>
      </c>
      <c r="C2" s="1314" t="s">
        <v>2220</v>
      </c>
      <c r="D2" s="1262" t="s">
        <v>1</v>
      </c>
      <c r="E2" s="493"/>
      <c r="F2" s="493"/>
    </row>
    <row r="3" spans="2:6" x14ac:dyDescent="0.25">
      <c r="B3" s="1347" t="s">
        <v>1816</v>
      </c>
      <c r="C3" s="286" t="s">
        <v>2221</v>
      </c>
      <c r="D3" s="286" t="s">
        <v>6</v>
      </c>
      <c r="E3" s="493"/>
      <c r="F3" s="493"/>
    </row>
    <row r="4" spans="2:6" x14ac:dyDescent="0.25">
      <c r="B4" s="1347" t="s">
        <v>1818</v>
      </c>
      <c r="C4" s="286" t="s">
        <v>2222</v>
      </c>
      <c r="D4" s="286" t="s">
        <v>6</v>
      </c>
      <c r="E4" s="493"/>
      <c r="F4" s="750" t="s">
        <v>2174</v>
      </c>
    </row>
    <row r="5" spans="2:6" x14ac:dyDescent="0.25">
      <c r="B5" s="1347" t="s">
        <v>1819</v>
      </c>
      <c r="C5" s="286" t="s">
        <v>2223</v>
      </c>
      <c r="D5" s="286" t="s">
        <v>6</v>
      </c>
      <c r="E5" s="193"/>
      <c r="F5" s="193" t="s">
        <v>2224</v>
      </c>
    </row>
    <row r="6" spans="2:6" x14ac:dyDescent="0.25">
      <c r="B6" s="493"/>
      <c r="C6" s="493"/>
      <c r="D6" s="493"/>
      <c r="E6" s="493"/>
      <c r="F6" s="193" t="s">
        <v>2225</v>
      </c>
    </row>
    <row r="7" spans="2:6" x14ac:dyDescent="0.25">
      <c r="B7" s="493"/>
      <c r="C7" s="493"/>
      <c r="D7" s="493"/>
      <c r="E7" s="493"/>
      <c r="F7" s="193" t="s">
        <v>2226</v>
      </c>
    </row>
    <row r="10" spans="2:6" x14ac:dyDescent="0.25">
      <c r="B10" s="493" t="s">
        <v>2227</v>
      </c>
      <c r="C10" s="751" t="s">
        <v>2228</v>
      </c>
      <c r="D10" s="493" t="s">
        <v>6</v>
      </c>
      <c r="E10" s="193" t="s">
        <v>2229</v>
      </c>
      <c r="F10" s="493"/>
    </row>
    <row r="11" spans="2:6" x14ac:dyDescent="0.25">
      <c r="B11" s="493"/>
      <c r="C11" s="493"/>
      <c r="D11" s="493"/>
      <c r="E11" s="193" t="s">
        <v>2230</v>
      </c>
      <c r="F11" s="493"/>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G35"/>
  <sheetViews>
    <sheetView zoomScale="85" zoomScaleNormal="85" workbookViewId="0">
      <selection activeCell="G30" sqref="G30"/>
    </sheetView>
  </sheetViews>
  <sheetFormatPr defaultColWidth="8.85546875" defaultRowHeight="15" x14ac:dyDescent="0.25"/>
  <cols>
    <col min="1" max="1" width="2.5703125" style="145" customWidth="1"/>
    <col min="2" max="2" width="35.42578125" style="145" bestFit="1" customWidth="1"/>
    <col min="3" max="3" width="32.42578125" style="145" bestFit="1" customWidth="1"/>
    <col min="4" max="4" width="12.5703125" style="145" bestFit="1" customWidth="1"/>
    <col min="5" max="6" width="23.42578125" style="145" bestFit="1" customWidth="1"/>
    <col min="7" max="7" width="11" style="145" bestFit="1" customWidth="1"/>
    <col min="8" max="8" width="23" style="145" bestFit="1" customWidth="1"/>
    <col min="9" max="9" width="29.42578125" style="145" customWidth="1"/>
    <col min="10" max="10" width="4" style="145" customWidth="1"/>
    <col min="11" max="11" width="28.140625" style="145" bestFit="1" customWidth="1"/>
    <col min="12" max="12" width="29.42578125" style="145" bestFit="1" customWidth="1"/>
    <col min="13" max="13" width="3.5703125" style="145" customWidth="1"/>
    <col min="14" max="14" width="21.140625" style="145" bestFit="1" customWidth="1"/>
    <col min="15" max="15" width="5.85546875" style="145" bestFit="1" customWidth="1"/>
    <col min="16" max="16384" width="8.85546875" style="145"/>
  </cols>
  <sheetData>
    <row r="2" spans="2:7" ht="30" x14ac:dyDescent="0.25">
      <c r="B2" s="179" t="s">
        <v>802</v>
      </c>
      <c r="C2" s="179" t="s">
        <v>560</v>
      </c>
      <c r="D2" s="1314" t="s">
        <v>2231</v>
      </c>
      <c r="E2" s="1262" t="s">
        <v>1</v>
      </c>
      <c r="F2" s="493"/>
      <c r="G2" s="750" t="s">
        <v>2174</v>
      </c>
    </row>
    <row r="3" spans="2:7" x14ac:dyDescent="0.25">
      <c r="B3" s="1817" t="s">
        <v>2232</v>
      </c>
      <c r="C3" s="1383" t="s">
        <v>1051</v>
      </c>
      <c r="D3" s="1813" t="s">
        <v>2233</v>
      </c>
      <c r="E3" s="1813" t="s">
        <v>6</v>
      </c>
      <c r="F3" s="493"/>
      <c r="G3" s="193" t="s">
        <v>2234</v>
      </c>
    </row>
    <row r="4" spans="2:7" x14ac:dyDescent="0.25">
      <c r="B4" s="1818"/>
      <c r="C4" s="1384" t="s">
        <v>1052</v>
      </c>
      <c r="D4" s="1815"/>
      <c r="E4" s="1815"/>
      <c r="F4" s="493"/>
      <c r="G4" s="193" t="s">
        <v>2235</v>
      </c>
    </row>
    <row r="5" spans="2:7" x14ac:dyDescent="0.25">
      <c r="B5" s="1818"/>
      <c r="C5" s="1384" t="s">
        <v>1797</v>
      </c>
      <c r="D5" s="1815"/>
      <c r="E5" s="1815"/>
      <c r="F5" s="493"/>
      <c r="G5" s="493"/>
    </row>
    <row r="6" spans="2:7" x14ac:dyDescent="0.25">
      <c r="B6" s="1818"/>
      <c r="C6" s="1384" t="s">
        <v>2236</v>
      </c>
      <c r="D6" s="1815"/>
      <c r="E6" s="1815"/>
      <c r="F6" s="493"/>
      <c r="G6" s="493"/>
    </row>
    <row r="7" spans="2:7" ht="15.75" thickBot="1" x14ac:dyDescent="0.3">
      <c r="B7" s="1819"/>
      <c r="C7" s="1385" t="s">
        <v>1799</v>
      </c>
      <c r="D7" s="1814"/>
      <c r="E7" s="1814"/>
      <c r="F7" s="493"/>
      <c r="G7" s="493"/>
    </row>
    <row r="8" spans="2:7" ht="15.75" thickTop="1" x14ac:dyDescent="0.25">
      <c r="B8" s="1820" t="s">
        <v>2237</v>
      </c>
      <c r="C8" s="246" t="s">
        <v>1053</v>
      </c>
      <c r="D8" s="1816" t="s">
        <v>2238</v>
      </c>
      <c r="E8" s="1816" t="s">
        <v>6</v>
      </c>
      <c r="F8" s="493"/>
      <c r="G8" s="493"/>
    </row>
    <row r="9" spans="2:7" ht="15.75" thickBot="1" x14ac:dyDescent="0.3">
      <c r="B9" s="1819"/>
      <c r="C9" s="247" t="s">
        <v>1800</v>
      </c>
      <c r="D9" s="1814"/>
      <c r="E9" s="1814"/>
      <c r="F9" s="493"/>
      <c r="G9" s="493"/>
    </row>
    <row r="10" spans="2:7" ht="15.75" thickTop="1" x14ac:dyDescent="0.25">
      <c r="B10" s="1820" t="s">
        <v>2239</v>
      </c>
      <c r="C10" s="249" t="s">
        <v>2240</v>
      </c>
      <c r="D10" s="1816" t="s">
        <v>2241</v>
      </c>
      <c r="E10" s="1816" t="s">
        <v>6</v>
      </c>
      <c r="F10" s="493"/>
      <c r="G10" s="493"/>
    </row>
    <row r="11" spans="2:7" ht="15.75" thickBot="1" x14ac:dyDescent="0.3">
      <c r="B11" s="1819"/>
      <c r="C11" s="1385" t="s">
        <v>1056</v>
      </c>
      <c r="D11" s="1814"/>
      <c r="E11" s="1814"/>
      <c r="F11" s="493"/>
      <c r="G11" s="493"/>
    </row>
    <row r="12" spans="2:7" ht="15.75" thickTop="1" x14ac:dyDescent="0.25">
      <c r="B12" s="1820" t="s">
        <v>2242</v>
      </c>
      <c r="C12" s="246" t="s">
        <v>1057</v>
      </c>
      <c r="D12" s="1815" t="s">
        <v>2243</v>
      </c>
      <c r="E12" s="1815" t="s">
        <v>6</v>
      </c>
      <c r="F12" s="493"/>
      <c r="G12" s="493"/>
    </row>
    <row r="13" spans="2:7" ht="15.75" thickBot="1" x14ac:dyDescent="0.3">
      <c r="B13" s="1819"/>
      <c r="C13" s="247" t="s">
        <v>1801</v>
      </c>
      <c r="D13" s="1814"/>
      <c r="E13" s="1814"/>
      <c r="F13" s="493"/>
      <c r="G13" s="493"/>
    </row>
    <row r="14" spans="2:7" ht="15.75" thickTop="1" x14ac:dyDescent="0.25">
      <c r="B14" s="1820" t="s">
        <v>2244</v>
      </c>
      <c r="C14" s="248" t="s">
        <v>1058</v>
      </c>
      <c r="D14" s="1813" t="s">
        <v>2245</v>
      </c>
      <c r="E14" s="1813" t="s">
        <v>6</v>
      </c>
      <c r="F14" s="493"/>
      <c r="G14" s="493"/>
    </row>
    <row r="15" spans="2:7" ht="15.75" thickBot="1" x14ac:dyDescent="0.3">
      <c r="B15" s="1819"/>
      <c r="C15" s="247" t="s">
        <v>1802</v>
      </c>
      <c r="D15" s="1814"/>
      <c r="E15" s="1814"/>
      <c r="F15" s="493"/>
      <c r="G15" s="493"/>
    </row>
    <row r="16" spans="2:7" ht="15.75" thickTop="1" x14ac:dyDescent="0.25">
      <c r="B16" s="1820" t="s">
        <v>2246</v>
      </c>
      <c r="C16" s="248" t="s">
        <v>1060</v>
      </c>
      <c r="D16" s="1813" t="s">
        <v>2247</v>
      </c>
      <c r="E16" s="1813" t="s">
        <v>6</v>
      </c>
      <c r="F16" s="493"/>
      <c r="G16" s="493"/>
    </row>
    <row r="17" spans="2:5" ht="15.75" thickBot="1" x14ac:dyDescent="0.3">
      <c r="B17" s="1819"/>
      <c r="C17" s="247" t="s">
        <v>1803</v>
      </c>
      <c r="D17" s="1814"/>
      <c r="E17" s="1814"/>
    </row>
    <row r="18" spans="2:5" ht="15.75" thickTop="1" x14ac:dyDescent="0.25">
      <c r="B18" s="1820" t="s">
        <v>2248</v>
      </c>
      <c r="C18" s="248" t="s">
        <v>1177</v>
      </c>
      <c r="D18" s="1813" t="s">
        <v>2249</v>
      </c>
      <c r="E18" s="1813" t="s">
        <v>6</v>
      </c>
    </row>
    <row r="19" spans="2:5" ht="15.75" thickBot="1" x14ac:dyDescent="0.3">
      <c r="B19" s="1819"/>
      <c r="C19" s="247" t="s">
        <v>1804</v>
      </c>
      <c r="D19" s="1814"/>
      <c r="E19" s="1814"/>
    </row>
    <row r="20" spans="2:5" ht="15.75" thickTop="1" x14ac:dyDescent="0.25">
      <c r="B20" s="1820" t="s">
        <v>2250</v>
      </c>
      <c r="C20" s="246" t="s">
        <v>1061</v>
      </c>
      <c r="D20" s="1815" t="s">
        <v>2251</v>
      </c>
      <c r="E20" s="1815" t="s">
        <v>6</v>
      </c>
    </row>
    <row r="21" spans="2:5" ht="15.75" thickBot="1" x14ac:dyDescent="0.3">
      <c r="B21" s="1819"/>
      <c r="C21" s="247" t="s">
        <v>1805</v>
      </c>
      <c r="D21" s="1814"/>
      <c r="E21" s="1814"/>
    </row>
    <row r="22" spans="2:5" ht="15.75" thickTop="1" x14ac:dyDescent="0.25">
      <c r="B22" s="1820" t="s">
        <v>2252</v>
      </c>
      <c r="C22" s="248" t="s">
        <v>1072</v>
      </c>
      <c r="D22" s="1813" t="s">
        <v>2253</v>
      </c>
      <c r="E22" s="1813" t="s">
        <v>6</v>
      </c>
    </row>
    <row r="23" spans="2:5" ht="15.75" thickBot="1" x14ac:dyDescent="0.3">
      <c r="B23" s="1819"/>
      <c r="C23" s="247" t="s">
        <v>1806</v>
      </c>
      <c r="D23" s="1814"/>
      <c r="E23" s="1814"/>
    </row>
    <row r="24" spans="2:5" ht="15.75" thickTop="1" x14ac:dyDescent="0.25">
      <c r="B24" s="1820" t="s">
        <v>2254</v>
      </c>
      <c r="C24" s="248" t="s">
        <v>1062</v>
      </c>
      <c r="D24" s="1813" t="s">
        <v>2255</v>
      </c>
      <c r="E24" s="1813" t="s">
        <v>6</v>
      </c>
    </row>
    <row r="25" spans="2:5" ht="15.75" thickBot="1" x14ac:dyDescent="0.3">
      <c r="B25" s="1819"/>
      <c r="C25" s="247" t="s">
        <v>1807</v>
      </c>
      <c r="D25" s="1814"/>
      <c r="E25" s="1814"/>
    </row>
    <row r="26" spans="2:5" ht="15.75" thickTop="1" x14ac:dyDescent="0.25">
      <c r="B26" s="1820" t="s">
        <v>2256</v>
      </c>
      <c r="C26" s="248" t="s">
        <v>2257</v>
      </c>
      <c r="D26" s="1813" t="s">
        <v>2258</v>
      </c>
      <c r="E26" s="1813" t="s">
        <v>6</v>
      </c>
    </row>
    <row r="27" spans="2:5" ht="15.75" thickBot="1" x14ac:dyDescent="0.3">
      <c r="B27" s="1819"/>
      <c r="C27" s="247" t="s">
        <v>1808</v>
      </c>
      <c r="D27" s="1814"/>
      <c r="E27" s="1814"/>
    </row>
    <row r="28" spans="2:5" ht="16.5" thickTop="1" thickBot="1" x14ac:dyDescent="0.3">
      <c r="B28" s="485" t="s">
        <v>2259</v>
      </c>
      <c r="C28" s="182" t="s">
        <v>1063</v>
      </c>
      <c r="D28" s="287" t="s">
        <v>2260</v>
      </c>
      <c r="E28" s="287" t="s">
        <v>6</v>
      </c>
    </row>
    <row r="29" spans="2:5" ht="15.75" thickTop="1" x14ac:dyDescent="0.25">
      <c r="B29" s="1820" t="s">
        <v>2261</v>
      </c>
      <c r="C29" s="246" t="s">
        <v>1064</v>
      </c>
      <c r="D29" s="1815" t="s">
        <v>2262</v>
      </c>
      <c r="E29" s="1815" t="s">
        <v>6</v>
      </c>
    </row>
    <row r="30" spans="2:5" x14ac:dyDescent="0.25">
      <c r="B30" s="1818"/>
      <c r="C30" s="246" t="s">
        <v>1809</v>
      </c>
      <c r="D30" s="1815"/>
      <c r="E30" s="1815"/>
    </row>
    <row r="31" spans="2:5" x14ac:dyDescent="0.25">
      <c r="B31" s="1818"/>
      <c r="C31" s="246" t="s">
        <v>2263</v>
      </c>
      <c r="D31" s="1815"/>
      <c r="E31" s="1815"/>
    </row>
    <row r="32" spans="2:5" ht="15.75" thickBot="1" x14ac:dyDescent="0.3">
      <c r="B32" s="1819"/>
      <c r="C32" s="247" t="s">
        <v>1810</v>
      </c>
      <c r="D32" s="1814"/>
      <c r="E32" s="1814"/>
    </row>
    <row r="33" spans="2:5" ht="15.75" thickTop="1" x14ac:dyDescent="0.25">
      <c r="B33" s="1820" t="s">
        <v>2264</v>
      </c>
      <c r="C33" s="248" t="s">
        <v>1067</v>
      </c>
      <c r="D33" s="1813" t="s">
        <v>2265</v>
      </c>
      <c r="E33" s="1813" t="s">
        <v>6</v>
      </c>
    </row>
    <row r="34" spans="2:5" ht="15.75" thickBot="1" x14ac:dyDescent="0.3">
      <c r="B34" s="1819"/>
      <c r="C34" s="247" t="s">
        <v>1811</v>
      </c>
      <c r="D34" s="1814"/>
      <c r="E34" s="1814"/>
    </row>
    <row r="35" spans="2:5" ht="15.75" thickTop="1" x14ac:dyDescent="0.25">
      <c r="B35" s="493"/>
      <c r="C35" s="493"/>
      <c r="D35" s="493"/>
      <c r="E35" s="493"/>
    </row>
  </sheetData>
  <mergeCells count="39">
    <mergeCell ref="E29:E32"/>
    <mergeCell ref="E33:E34"/>
    <mergeCell ref="B26:B27"/>
    <mergeCell ref="B29:B32"/>
    <mergeCell ref="B33:B34"/>
    <mergeCell ref="D29:D32"/>
    <mergeCell ref="D33:D34"/>
    <mergeCell ref="B16:B17"/>
    <mergeCell ref="B18:B19"/>
    <mergeCell ref="B20:B21"/>
    <mergeCell ref="B22:B23"/>
    <mergeCell ref="B24:B25"/>
    <mergeCell ref="B3:B7"/>
    <mergeCell ref="B8:B9"/>
    <mergeCell ref="B10:B11"/>
    <mergeCell ref="B14:B15"/>
    <mergeCell ref="B12:B13"/>
    <mergeCell ref="E3:E7"/>
    <mergeCell ref="D8:D9"/>
    <mergeCell ref="D10:D11"/>
    <mergeCell ref="D12:D13"/>
    <mergeCell ref="D26:D27"/>
    <mergeCell ref="D3:D7"/>
    <mergeCell ref="E8:E9"/>
    <mergeCell ref="E10:E11"/>
    <mergeCell ref="E12:E13"/>
    <mergeCell ref="E14:E15"/>
    <mergeCell ref="E16:E17"/>
    <mergeCell ref="E18:E19"/>
    <mergeCell ref="E20:E21"/>
    <mergeCell ref="E22:E23"/>
    <mergeCell ref="E24:E25"/>
    <mergeCell ref="E26:E27"/>
    <mergeCell ref="D24:D25"/>
    <mergeCell ref="D14:D15"/>
    <mergeCell ref="D16:D17"/>
    <mergeCell ref="D18:D19"/>
    <mergeCell ref="D20:D21"/>
    <mergeCell ref="D22:D23"/>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G48011"/>
  <sheetViews>
    <sheetView showGridLines="0" zoomScaleNormal="100" workbookViewId="0">
      <pane ySplit="3" topLeftCell="A177" activePane="bottomLeft" state="frozen"/>
      <selection activeCell="Q42" sqref="Q42"/>
      <selection pane="bottomLeft" activeCell="A44" sqref="A44:XFD44"/>
    </sheetView>
  </sheetViews>
  <sheetFormatPr defaultColWidth="9.140625" defaultRowHeight="12.75" x14ac:dyDescent="0.2"/>
  <cols>
    <col min="1" max="1" width="12.85546875" style="861" customWidth="1"/>
    <col min="2" max="2" width="11.42578125" style="824" customWidth="1"/>
    <col min="3" max="3" width="21.5703125" style="824" customWidth="1"/>
    <col min="4" max="6" width="11.42578125" style="824" customWidth="1"/>
    <col min="7" max="7" width="28.5703125" style="824" customWidth="1"/>
    <col min="8" max="8" width="71.42578125" style="824" customWidth="1"/>
    <col min="9" max="9" width="9.140625" style="823" customWidth="1"/>
    <col min="10" max="293" width="9.140625" style="824" customWidth="1"/>
    <col min="294" max="16384" width="9.140625" style="824"/>
  </cols>
  <sheetData>
    <row r="1" spans="1:11" ht="12.75" customHeight="1" x14ac:dyDescent="0.2">
      <c r="A1" s="822"/>
      <c r="B1" s="1821"/>
      <c r="C1" s="1822"/>
      <c r="D1" s="1822"/>
      <c r="E1" s="1823" t="s">
        <v>2266</v>
      </c>
      <c r="F1" s="1823"/>
      <c r="G1" s="1823"/>
      <c r="H1" s="1823"/>
    </row>
    <row r="2" spans="1:11" s="461" customFormat="1" ht="12.75" customHeight="1" x14ac:dyDescent="0.2">
      <c r="A2" s="822"/>
      <c r="B2" s="1826"/>
      <c r="C2" s="1827"/>
      <c r="D2" s="1827"/>
      <c r="E2" s="1824"/>
      <c r="F2" s="1824"/>
      <c r="G2" s="1824"/>
      <c r="H2" s="1824"/>
      <c r="I2" s="825"/>
    </row>
    <row r="3" spans="1:11" s="828" customFormat="1" ht="12.75" customHeight="1" x14ac:dyDescent="0.2">
      <c r="A3" s="826" t="s">
        <v>1</v>
      </c>
      <c r="B3" s="1828"/>
      <c r="C3" s="1829"/>
      <c r="D3" s="1829"/>
      <c r="E3" s="1825"/>
      <c r="F3" s="1825"/>
      <c r="G3" s="1825"/>
      <c r="H3" s="1825"/>
      <c r="I3" s="827" t="s">
        <v>2267</v>
      </c>
    </row>
    <row r="4" spans="1:11" s="828" customFormat="1" x14ac:dyDescent="0.2">
      <c r="A4" s="829"/>
      <c r="B4" s="830"/>
      <c r="C4" s="831"/>
      <c r="D4" s="831"/>
      <c r="E4" s="831"/>
      <c r="F4" s="831"/>
      <c r="G4" s="831"/>
      <c r="H4" s="831"/>
      <c r="I4" s="823"/>
      <c r="J4" s="870" t="s">
        <v>2268</v>
      </c>
    </row>
    <row r="5" spans="1:11" s="828" customFormat="1" x14ac:dyDescent="0.2">
      <c r="A5" s="829"/>
      <c r="B5" s="830"/>
      <c r="C5" s="831"/>
      <c r="D5" s="831"/>
      <c r="E5" s="831"/>
      <c r="F5" s="831"/>
      <c r="G5" s="831"/>
      <c r="H5" s="831"/>
      <c r="I5" s="823"/>
    </row>
    <row r="6" spans="1:11" s="828" customFormat="1" x14ac:dyDescent="0.2">
      <c r="A6" s="829"/>
      <c r="B6" s="830"/>
      <c r="C6" s="831"/>
      <c r="D6" s="831"/>
      <c r="E6" s="831"/>
      <c r="F6" s="831"/>
      <c r="G6" s="831"/>
      <c r="H6" s="831"/>
      <c r="I6" s="823"/>
    </row>
    <row r="7" spans="1:11" s="828" customFormat="1" x14ac:dyDescent="0.2">
      <c r="A7" s="829"/>
      <c r="B7" s="830"/>
      <c r="C7" s="831"/>
      <c r="D7" s="831"/>
      <c r="E7" s="831"/>
      <c r="F7" s="831"/>
      <c r="G7" s="831"/>
      <c r="H7" s="831"/>
      <c r="I7" s="823"/>
    </row>
    <row r="8" spans="1:11" s="828" customFormat="1" x14ac:dyDescent="0.2">
      <c r="A8" s="829"/>
      <c r="B8" s="830"/>
      <c r="C8" s="831"/>
      <c r="D8" s="831"/>
      <c r="E8" s="831"/>
      <c r="F8" s="831"/>
      <c r="G8" s="831"/>
      <c r="H8" s="831"/>
      <c r="I8" s="823"/>
    </row>
    <row r="9" spans="1:11" s="828" customFormat="1" x14ac:dyDescent="0.2">
      <c r="A9" s="829"/>
      <c r="B9" s="830"/>
      <c r="C9" s="831"/>
      <c r="D9" s="831"/>
      <c r="E9" s="831"/>
      <c r="F9" s="831"/>
      <c r="G9" s="831"/>
      <c r="H9" s="831"/>
      <c r="I9" s="823"/>
    </row>
    <row r="10" spans="1:11" s="828" customFormat="1" x14ac:dyDescent="0.2">
      <c r="A10" s="829"/>
      <c r="B10" s="830"/>
      <c r="C10" s="831"/>
      <c r="D10" s="831"/>
      <c r="E10" s="831"/>
      <c r="F10" s="831"/>
      <c r="G10" s="831"/>
      <c r="H10" s="831"/>
      <c r="I10" s="823"/>
    </row>
    <row r="11" spans="1:11" s="828" customFormat="1" x14ac:dyDescent="0.2">
      <c r="A11" s="829"/>
      <c r="B11" s="830"/>
      <c r="C11" s="831"/>
      <c r="D11" s="831"/>
      <c r="E11" s="831"/>
      <c r="F11" s="831"/>
      <c r="G11" s="831"/>
      <c r="H11" s="831"/>
      <c r="I11" s="823"/>
    </row>
    <row r="12" spans="1:11" s="828" customFormat="1" ht="15" x14ac:dyDescent="0.25">
      <c r="A12" s="829"/>
      <c r="B12" s="832" t="s">
        <v>802</v>
      </c>
      <c r="C12" s="833"/>
      <c r="D12" s="834" t="s">
        <v>2269</v>
      </c>
      <c r="E12" s="834"/>
      <c r="F12" s="834"/>
      <c r="G12" s="834"/>
      <c r="H12" s="834"/>
      <c r="I12" s="823"/>
    </row>
    <row r="13" spans="1:11" s="828" customFormat="1" ht="12.75" customHeight="1" x14ac:dyDescent="0.2">
      <c r="A13" s="829"/>
      <c r="B13" s="835" t="s">
        <v>2270</v>
      </c>
      <c r="C13" s="836"/>
      <c r="D13" s="837"/>
      <c r="E13" s="837"/>
      <c r="F13" s="837"/>
      <c r="G13" s="837"/>
      <c r="H13" s="837"/>
      <c r="I13" s="823"/>
    </row>
    <row r="14" spans="1:11" s="828" customFormat="1" x14ac:dyDescent="0.2">
      <c r="A14" s="829"/>
      <c r="B14" s="830"/>
      <c r="C14" s="831"/>
      <c r="D14" s="838"/>
      <c r="E14" s="838"/>
      <c r="F14" s="838"/>
      <c r="G14" s="838"/>
      <c r="H14" s="838"/>
      <c r="I14" s="823"/>
    </row>
    <row r="15" spans="1:11" s="828" customFormat="1" ht="12.75" customHeight="1" x14ac:dyDescent="0.2">
      <c r="A15" s="829" t="s">
        <v>6</v>
      </c>
      <c r="B15" s="835" t="s">
        <v>803</v>
      </c>
      <c r="C15" s="836"/>
      <c r="D15" s="885" t="s">
        <v>2271</v>
      </c>
      <c r="E15" s="837"/>
      <c r="F15" s="837"/>
      <c r="G15" s="837"/>
      <c r="H15" s="837"/>
      <c r="I15" s="823"/>
    </row>
    <row r="16" spans="1:11" s="828" customFormat="1" ht="12.75" customHeight="1" x14ac:dyDescent="0.2">
      <c r="A16" s="829" t="s">
        <v>6</v>
      </c>
      <c r="B16" s="839"/>
      <c r="C16" s="840"/>
      <c r="D16" s="837" t="s">
        <v>2272</v>
      </c>
      <c r="E16" s="837"/>
      <c r="F16" s="837"/>
      <c r="G16" s="837"/>
      <c r="H16" s="837"/>
      <c r="I16" s="823"/>
      <c r="J16" s="841" t="s">
        <v>2273</v>
      </c>
      <c r="K16" s="842" t="s">
        <v>2274</v>
      </c>
    </row>
    <row r="17" spans="1:11" s="828" customFormat="1" ht="12.75" customHeight="1" x14ac:dyDescent="0.2">
      <c r="A17" s="829"/>
      <c r="B17" s="839"/>
      <c r="C17" s="840"/>
      <c r="D17" s="840"/>
      <c r="E17" s="840"/>
      <c r="F17" s="840"/>
      <c r="G17" s="843"/>
      <c r="H17" s="843"/>
      <c r="I17" s="823"/>
      <c r="J17" s="841" t="s">
        <v>2275</v>
      </c>
      <c r="K17" s="842" t="s">
        <v>2276</v>
      </c>
    </row>
    <row r="18" spans="1:11" s="828" customFormat="1" ht="12.75" customHeight="1" x14ac:dyDescent="0.2">
      <c r="A18" s="829"/>
      <c r="B18" s="844" t="s">
        <v>2277</v>
      </c>
      <c r="C18" s="840"/>
      <c r="D18" s="840"/>
      <c r="E18" s="840"/>
      <c r="F18" s="840"/>
      <c r="G18" s="843"/>
      <c r="H18" s="843"/>
      <c r="I18" s="823"/>
    </row>
    <row r="19" spans="1:11" s="828" customFormat="1" ht="12.75" customHeight="1" x14ac:dyDescent="0.2">
      <c r="A19" s="829"/>
      <c r="B19" s="845" t="s">
        <v>2278</v>
      </c>
      <c r="C19" s="845" t="s">
        <v>2279</v>
      </c>
      <c r="D19" s="845" t="s">
        <v>2273</v>
      </c>
      <c r="E19" s="845" t="s">
        <v>2275</v>
      </c>
      <c r="F19" s="845"/>
      <c r="G19" s="845" t="s">
        <v>2280</v>
      </c>
      <c r="H19" s="846" t="s">
        <v>2281</v>
      </c>
      <c r="I19" s="823"/>
    </row>
    <row r="20" spans="1:11" s="828" customFormat="1" x14ac:dyDescent="0.2">
      <c r="A20" s="829" t="s">
        <v>6</v>
      </c>
      <c r="B20" s="847" t="s">
        <v>2282</v>
      </c>
      <c r="C20" s="848" t="s">
        <v>2283</v>
      </c>
      <c r="D20" s="848" t="s">
        <v>2284</v>
      </c>
      <c r="E20" s="848" t="s">
        <v>2284</v>
      </c>
      <c r="F20" s="849" t="s">
        <v>8</v>
      </c>
      <c r="G20" s="850" t="s">
        <v>2285</v>
      </c>
      <c r="H20" s="851"/>
      <c r="I20" s="823"/>
      <c r="J20" s="842" t="s">
        <v>2286</v>
      </c>
      <c r="K20" s="842" t="s">
        <v>2287</v>
      </c>
    </row>
    <row r="21" spans="1:11" s="828" customFormat="1" x14ac:dyDescent="0.2">
      <c r="A21" s="829" t="s">
        <v>6</v>
      </c>
      <c r="B21" s="847" t="s">
        <v>2282</v>
      </c>
      <c r="C21" s="848" t="s">
        <v>2288</v>
      </c>
      <c r="D21" s="848" t="s">
        <v>2284</v>
      </c>
      <c r="E21" s="848" t="s">
        <v>2284</v>
      </c>
      <c r="F21" s="849" t="s">
        <v>8</v>
      </c>
      <c r="G21" s="850" t="s">
        <v>2289</v>
      </c>
      <c r="H21" s="851"/>
      <c r="I21" s="823"/>
      <c r="J21" s="842" t="s">
        <v>2290</v>
      </c>
      <c r="K21" s="842" t="s">
        <v>888</v>
      </c>
    </row>
    <row r="22" spans="1:11" s="828" customFormat="1" x14ac:dyDescent="0.2">
      <c r="A22" s="829" t="s">
        <v>6</v>
      </c>
      <c r="B22" s="847" t="s">
        <v>2282</v>
      </c>
      <c r="C22" s="848" t="s">
        <v>2288</v>
      </c>
      <c r="D22" s="848">
        <v>7</v>
      </c>
      <c r="E22" s="848" t="s">
        <v>2284</v>
      </c>
      <c r="F22" s="849" t="s">
        <v>8</v>
      </c>
      <c r="G22" s="850" t="s">
        <v>2291</v>
      </c>
      <c r="H22" s="851"/>
      <c r="I22" s="823"/>
      <c r="J22" s="842"/>
      <c r="K22" s="842"/>
    </row>
    <row r="23" spans="1:11" s="828" customFormat="1" x14ac:dyDescent="0.2">
      <c r="A23" s="829" t="s">
        <v>6</v>
      </c>
      <c r="B23" s="847" t="s">
        <v>2282</v>
      </c>
      <c r="C23" s="848" t="s">
        <v>2288</v>
      </c>
      <c r="D23" s="848" t="s">
        <v>2284</v>
      </c>
      <c r="E23" s="848" t="s">
        <v>1114</v>
      </c>
      <c r="F23" s="849" t="s">
        <v>8</v>
      </c>
      <c r="G23" s="850" t="s">
        <v>2292</v>
      </c>
      <c r="H23" s="851"/>
      <c r="I23" s="823"/>
      <c r="J23" s="842"/>
      <c r="K23" s="842"/>
    </row>
    <row r="24" spans="1:11" s="828" customFormat="1" x14ac:dyDescent="0.2">
      <c r="A24" s="829" t="s">
        <v>6</v>
      </c>
      <c r="B24" s="847" t="s">
        <v>2282</v>
      </c>
      <c r="C24" s="848" t="s">
        <v>2293</v>
      </c>
      <c r="D24" s="848" t="s">
        <v>2284</v>
      </c>
      <c r="E24" s="848" t="s">
        <v>2284</v>
      </c>
      <c r="F24" s="849" t="s">
        <v>8</v>
      </c>
      <c r="G24" s="850" t="s">
        <v>2294</v>
      </c>
      <c r="H24" s="851"/>
      <c r="I24" s="823"/>
    </row>
    <row r="25" spans="1:11" s="828" customFormat="1" x14ac:dyDescent="0.2">
      <c r="A25" s="829" t="s">
        <v>6</v>
      </c>
      <c r="B25" s="847" t="s">
        <v>2282</v>
      </c>
      <c r="C25" s="848" t="s">
        <v>2295</v>
      </c>
      <c r="D25" s="848" t="s">
        <v>2284</v>
      </c>
      <c r="E25" s="848" t="s">
        <v>2284</v>
      </c>
      <c r="F25" s="849" t="s">
        <v>8</v>
      </c>
      <c r="G25" s="850" t="s">
        <v>2296</v>
      </c>
      <c r="H25" s="851"/>
      <c r="I25" s="823"/>
    </row>
    <row r="26" spans="1:11" s="828" customFormat="1" x14ac:dyDescent="0.2">
      <c r="A26" s="829" t="s">
        <v>6</v>
      </c>
      <c r="B26" s="847" t="s">
        <v>2282</v>
      </c>
      <c r="C26" s="848" t="s">
        <v>2297</v>
      </c>
      <c r="D26" s="848" t="s">
        <v>2284</v>
      </c>
      <c r="E26" s="848" t="s">
        <v>2284</v>
      </c>
      <c r="F26" s="849" t="s">
        <v>8</v>
      </c>
      <c r="G26" s="850" t="s">
        <v>2298</v>
      </c>
      <c r="H26" s="851"/>
      <c r="I26" s="823"/>
    </row>
    <row r="27" spans="1:11" s="828" customFormat="1" x14ac:dyDescent="0.2">
      <c r="A27" s="829" t="s">
        <v>6</v>
      </c>
      <c r="B27" s="847" t="s">
        <v>2282</v>
      </c>
      <c r="C27" s="848" t="s">
        <v>2299</v>
      </c>
      <c r="D27" s="848" t="s">
        <v>2284</v>
      </c>
      <c r="E27" s="848" t="s">
        <v>2284</v>
      </c>
      <c r="F27" s="849" t="s">
        <v>8</v>
      </c>
      <c r="G27" s="850" t="s">
        <v>2300</v>
      </c>
      <c r="H27" s="851"/>
      <c r="I27" s="823"/>
    </row>
    <row r="28" spans="1:11" s="828" customFormat="1" x14ac:dyDescent="0.2">
      <c r="A28" s="829" t="s">
        <v>6</v>
      </c>
      <c r="B28" s="847" t="s">
        <v>2282</v>
      </c>
      <c r="C28" s="848" t="s">
        <v>2301</v>
      </c>
      <c r="D28" s="848" t="s">
        <v>2284</v>
      </c>
      <c r="E28" s="848" t="s">
        <v>2284</v>
      </c>
      <c r="F28" s="849" t="s">
        <v>8</v>
      </c>
      <c r="G28" s="850" t="s">
        <v>2302</v>
      </c>
      <c r="H28" s="851"/>
      <c r="I28" s="823"/>
    </row>
    <row r="29" spans="1:11" s="828" customFormat="1" x14ac:dyDescent="0.2">
      <c r="A29" s="829" t="s">
        <v>6</v>
      </c>
      <c r="B29" s="847" t="s">
        <v>2282</v>
      </c>
      <c r="C29" s="848" t="s">
        <v>2303</v>
      </c>
      <c r="D29" s="848" t="s">
        <v>2284</v>
      </c>
      <c r="E29" s="848" t="s">
        <v>2284</v>
      </c>
      <c r="F29" s="849" t="s">
        <v>8</v>
      </c>
      <c r="G29" s="850" t="s">
        <v>2304</v>
      </c>
      <c r="H29" s="851"/>
      <c r="I29" s="823"/>
    </row>
    <row r="30" spans="1:11" s="828" customFormat="1" x14ac:dyDescent="0.2">
      <c r="A30" s="829" t="s">
        <v>6</v>
      </c>
      <c r="B30" s="847" t="s">
        <v>2282</v>
      </c>
      <c r="C30" s="852" t="s">
        <v>2305</v>
      </c>
      <c r="D30" s="848" t="s">
        <v>2284</v>
      </c>
      <c r="E30" s="848" t="s">
        <v>2284</v>
      </c>
      <c r="F30" s="849" t="s">
        <v>8</v>
      </c>
      <c r="G30" s="850" t="s">
        <v>2306</v>
      </c>
      <c r="H30" s="851"/>
      <c r="I30" s="823"/>
    </row>
    <row r="31" spans="1:11" s="828" customFormat="1" x14ac:dyDescent="0.2">
      <c r="A31" s="829" t="s">
        <v>6</v>
      </c>
      <c r="B31" s="847" t="s">
        <v>2282</v>
      </c>
      <c r="C31" s="852" t="s">
        <v>2307</v>
      </c>
      <c r="D31" s="848" t="s">
        <v>2284</v>
      </c>
      <c r="E31" s="848" t="s">
        <v>2284</v>
      </c>
      <c r="F31" s="849" t="s">
        <v>8</v>
      </c>
      <c r="G31" s="850" t="s">
        <v>2308</v>
      </c>
      <c r="H31" s="851"/>
      <c r="I31" s="823"/>
    </row>
    <row r="32" spans="1:11" s="828" customFormat="1" x14ac:dyDescent="0.2">
      <c r="A32" s="829" t="s">
        <v>6</v>
      </c>
      <c r="B32" s="847" t="s">
        <v>2282</v>
      </c>
      <c r="C32" s="852" t="s">
        <v>2309</v>
      </c>
      <c r="D32" s="848" t="s">
        <v>2284</v>
      </c>
      <c r="E32" s="848" t="s">
        <v>2284</v>
      </c>
      <c r="F32" s="849" t="s">
        <v>8</v>
      </c>
      <c r="G32" s="850" t="s">
        <v>2310</v>
      </c>
      <c r="H32" s="851"/>
      <c r="I32" s="823"/>
    </row>
    <row r="33" spans="1:9" s="828" customFormat="1" x14ac:dyDescent="0.2">
      <c r="A33" s="829" t="s">
        <v>6</v>
      </c>
      <c r="B33" s="847" t="s">
        <v>2282</v>
      </c>
      <c r="C33" s="852" t="s">
        <v>2311</v>
      </c>
      <c r="D33" s="848" t="s">
        <v>2284</v>
      </c>
      <c r="E33" s="848" t="s">
        <v>2284</v>
      </c>
      <c r="F33" s="849" t="s">
        <v>8</v>
      </c>
      <c r="G33" s="850" t="s">
        <v>2312</v>
      </c>
      <c r="H33" s="851"/>
      <c r="I33" s="823"/>
    </row>
    <row r="34" spans="1:9" s="828" customFormat="1" x14ac:dyDescent="0.2">
      <c r="A34" s="829" t="s">
        <v>6</v>
      </c>
      <c r="B34" s="847" t="s">
        <v>2282</v>
      </c>
      <c r="C34" s="852" t="s">
        <v>2313</v>
      </c>
      <c r="D34" s="848" t="s">
        <v>2284</v>
      </c>
      <c r="E34" s="848" t="s">
        <v>2284</v>
      </c>
      <c r="F34" s="849" t="s">
        <v>8</v>
      </c>
      <c r="G34" s="850" t="s">
        <v>2314</v>
      </c>
      <c r="H34" s="851"/>
      <c r="I34" s="823"/>
    </row>
    <row r="35" spans="1:9" s="828" customFormat="1" x14ac:dyDescent="0.2">
      <c r="A35" s="829" t="s">
        <v>6</v>
      </c>
      <c r="B35" s="847" t="s">
        <v>2282</v>
      </c>
      <c r="C35" s="852" t="s">
        <v>2315</v>
      </c>
      <c r="D35" s="848" t="s">
        <v>2284</v>
      </c>
      <c r="E35" s="848" t="s">
        <v>2284</v>
      </c>
      <c r="F35" s="849" t="s">
        <v>8</v>
      </c>
      <c r="G35" s="850" t="s">
        <v>2316</v>
      </c>
      <c r="H35" s="851"/>
      <c r="I35" s="823"/>
    </row>
    <row r="36" spans="1:9" s="828" customFormat="1" x14ac:dyDescent="0.2">
      <c r="A36" s="829" t="s">
        <v>6</v>
      </c>
      <c r="B36" s="847" t="s">
        <v>2282</v>
      </c>
      <c r="C36" s="852" t="s">
        <v>2317</v>
      </c>
      <c r="D36" s="848" t="s">
        <v>2284</v>
      </c>
      <c r="E36" s="848" t="s">
        <v>2284</v>
      </c>
      <c r="F36" s="849" t="s">
        <v>8</v>
      </c>
      <c r="G36" s="850" t="s">
        <v>2318</v>
      </c>
      <c r="H36" s="851"/>
      <c r="I36" s="823"/>
    </row>
    <row r="37" spans="1:9" s="828" customFormat="1" x14ac:dyDescent="0.2">
      <c r="A37" s="829" t="s">
        <v>6</v>
      </c>
      <c r="B37" s="847" t="s">
        <v>2282</v>
      </c>
      <c r="C37" s="852" t="s">
        <v>2319</v>
      </c>
      <c r="D37" s="848" t="s">
        <v>2284</v>
      </c>
      <c r="E37" s="848" t="s">
        <v>2284</v>
      </c>
      <c r="F37" s="849" t="s">
        <v>8</v>
      </c>
      <c r="G37" s="850" t="s">
        <v>2320</v>
      </c>
      <c r="H37" s="851"/>
      <c r="I37" s="823"/>
    </row>
    <row r="38" spans="1:9" s="828" customFormat="1" x14ac:dyDescent="0.2">
      <c r="A38" s="829" t="s">
        <v>6</v>
      </c>
      <c r="B38" s="847" t="s">
        <v>2282</v>
      </c>
      <c r="C38" s="852" t="s">
        <v>2319</v>
      </c>
      <c r="D38" s="848">
        <v>7</v>
      </c>
      <c r="E38" s="848" t="s">
        <v>2284</v>
      </c>
      <c r="F38" s="849" t="s">
        <v>8</v>
      </c>
      <c r="G38" s="850" t="s">
        <v>2321</v>
      </c>
      <c r="H38" s="851"/>
      <c r="I38" s="823"/>
    </row>
    <row r="39" spans="1:9" s="828" customFormat="1" x14ac:dyDescent="0.2">
      <c r="A39" s="829" t="s">
        <v>6</v>
      </c>
      <c r="B39" s="847" t="s">
        <v>2282</v>
      </c>
      <c r="C39" s="852" t="s">
        <v>2319</v>
      </c>
      <c r="D39" s="848" t="s">
        <v>2284</v>
      </c>
      <c r="E39" s="848" t="s">
        <v>1114</v>
      </c>
      <c r="F39" s="849" t="s">
        <v>8</v>
      </c>
      <c r="G39" s="850" t="s">
        <v>2322</v>
      </c>
      <c r="H39" s="851"/>
      <c r="I39" s="823"/>
    </row>
    <row r="40" spans="1:9" s="828" customFormat="1" x14ac:dyDescent="0.2">
      <c r="A40" s="829" t="s">
        <v>6</v>
      </c>
      <c r="B40" s="847" t="s">
        <v>2282</v>
      </c>
      <c r="C40" s="852" t="s">
        <v>2323</v>
      </c>
      <c r="D40" s="848" t="s">
        <v>2284</v>
      </c>
      <c r="E40" s="848" t="s">
        <v>2284</v>
      </c>
      <c r="F40" s="849" t="s">
        <v>8</v>
      </c>
      <c r="G40" s="850" t="s">
        <v>2324</v>
      </c>
      <c r="H40" s="851"/>
      <c r="I40" s="823"/>
    </row>
    <row r="41" spans="1:9" s="828" customFormat="1" x14ac:dyDescent="0.2">
      <c r="A41" s="829" t="s">
        <v>6</v>
      </c>
      <c r="B41" s="847" t="s">
        <v>2282</v>
      </c>
      <c r="C41" s="852" t="s">
        <v>2323</v>
      </c>
      <c r="D41" s="848">
        <v>7</v>
      </c>
      <c r="E41" s="848" t="s">
        <v>2284</v>
      </c>
      <c r="F41" s="849" t="s">
        <v>8</v>
      </c>
      <c r="G41" s="850" t="s">
        <v>2325</v>
      </c>
      <c r="H41" s="851"/>
      <c r="I41" s="823"/>
    </row>
    <row r="42" spans="1:9" s="828" customFormat="1" x14ac:dyDescent="0.2">
      <c r="A42" s="829" t="s">
        <v>6</v>
      </c>
      <c r="B42" s="847" t="s">
        <v>2282</v>
      </c>
      <c r="C42" s="852" t="s">
        <v>2323</v>
      </c>
      <c r="D42" s="848" t="s">
        <v>2284</v>
      </c>
      <c r="E42" s="848" t="s">
        <v>1114</v>
      </c>
      <c r="F42" s="849" t="s">
        <v>8</v>
      </c>
      <c r="G42" s="850" t="s">
        <v>2326</v>
      </c>
      <c r="H42" s="851"/>
      <c r="I42" s="823"/>
    </row>
    <row r="43" spans="1:9" s="828" customFormat="1" x14ac:dyDescent="0.2">
      <c r="A43" s="829" t="s">
        <v>6</v>
      </c>
      <c r="B43" s="847" t="s">
        <v>2282</v>
      </c>
      <c r="C43" s="852" t="s">
        <v>2327</v>
      </c>
      <c r="D43" s="848" t="s">
        <v>2284</v>
      </c>
      <c r="E43" s="848" t="s">
        <v>2284</v>
      </c>
      <c r="F43" s="849" t="s">
        <v>8</v>
      </c>
      <c r="G43" s="850" t="s">
        <v>2328</v>
      </c>
      <c r="H43" s="851"/>
      <c r="I43" s="823"/>
    </row>
    <row r="44" spans="1:9" s="828" customFormat="1" x14ac:dyDescent="0.2">
      <c r="A44" s="829"/>
      <c r="B44" s="830"/>
      <c r="C44" s="831"/>
      <c r="D44" s="831"/>
      <c r="E44" s="831"/>
      <c r="F44" s="831"/>
      <c r="G44" s="831"/>
      <c r="H44" s="831"/>
      <c r="I44" s="823"/>
    </row>
    <row r="45" spans="1:9" s="828" customFormat="1" x14ac:dyDescent="0.2">
      <c r="A45" s="829"/>
      <c r="B45" s="830"/>
      <c r="C45" s="831"/>
      <c r="D45" s="831"/>
      <c r="E45" s="831"/>
      <c r="F45" s="831"/>
      <c r="G45" s="831"/>
      <c r="H45" s="831"/>
      <c r="I45" s="823"/>
    </row>
    <row r="46" spans="1:9" s="828" customFormat="1" ht="15" x14ac:dyDescent="0.25">
      <c r="A46" s="829"/>
      <c r="B46" s="832" t="s">
        <v>802</v>
      </c>
      <c r="C46" s="833"/>
      <c r="D46" s="834" t="s">
        <v>2269</v>
      </c>
      <c r="E46" s="834"/>
      <c r="F46" s="834"/>
      <c r="G46" s="834"/>
      <c r="H46" s="834"/>
      <c r="I46" s="823"/>
    </row>
    <row r="47" spans="1:9" s="828" customFormat="1" ht="12.75" customHeight="1" x14ac:dyDescent="0.2">
      <c r="A47" s="829"/>
      <c r="B47" s="835" t="s">
        <v>2270</v>
      </c>
      <c r="C47" s="836"/>
      <c r="D47" s="837"/>
      <c r="E47" s="837"/>
      <c r="F47" s="837"/>
      <c r="G47" s="837"/>
      <c r="H47" s="837"/>
      <c r="I47" s="823"/>
    </row>
    <row r="48" spans="1:9" s="828" customFormat="1" x14ac:dyDescent="0.2">
      <c r="A48" s="829"/>
      <c r="B48" s="830"/>
      <c r="C48" s="831"/>
      <c r="D48" s="838"/>
      <c r="E48" s="838"/>
      <c r="F48" s="838"/>
      <c r="G48" s="838"/>
      <c r="H48" s="838"/>
      <c r="I48" s="823"/>
    </row>
    <row r="49" spans="1:11" s="828" customFormat="1" ht="12.75" customHeight="1" x14ac:dyDescent="0.2">
      <c r="A49" s="829" t="s">
        <v>6</v>
      </c>
      <c r="B49" s="835" t="s">
        <v>803</v>
      </c>
      <c r="C49" s="836"/>
      <c r="D49" s="885" t="s">
        <v>2271</v>
      </c>
      <c r="E49" s="837"/>
      <c r="F49" s="837"/>
      <c r="G49" s="837"/>
      <c r="H49" s="837"/>
      <c r="I49" s="823"/>
    </row>
    <row r="50" spans="1:11" s="828" customFormat="1" ht="12.75" customHeight="1" x14ac:dyDescent="0.2">
      <c r="A50" s="829" t="s">
        <v>6</v>
      </c>
      <c r="B50" s="839"/>
      <c r="C50" s="840"/>
      <c r="D50" s="837" t="s">
        <v>2272</v>
      </c>
      <c r="E50" s="837"/>
      <c r="F50" s="837"/>
      <c r="G50" s="837"/>
      <c r="H50" s="837"/>
      <c r="I50" s="823"/>
      <c r="J50" s="841" t="s">
        <v>2273</v>
      </c>
      <c r="K50" s="842" t="s">
        <v>2274</v>
      </c>
    </row>
    <row r="51" spans="1:11" s="828" customFormat="1" ht="12.75" customHeight="1" x14ac:dyDescent="0.2">
      <c r="A51" s="829"/>
      <c r="B51" s="839"/>
      <c r="C51" s="840"/>
      <c r="D51" s="840"/>
      <c r="E51" s="840"/>
      <c r="F51" s="840"/>
      <c r="G51" s="843"/>
      <c r="H51" s="843"/>
      <c r="I51" s="823"/>
      <c r="J51" s="841" t="s">
        <v>2275</v>
      </c>
      <c r="K51" s="842" t="s">
        <v>2276</v>
      </c>
    </row>
    <row r="52" spans="1:11" s="828" customFormat="1" ht="12.75" customHeight="1" x14ac:dyDescent="0.2">
      <c r="A52" s="829"/>
      <c r="B52" s="844" t="s">
        <v>2277</v>
      </c>
      <c r="C52" s="840"/>
      <c r="D52" s="840"/>
      <c r="E52" s="840"/>
      <c r="F52" s="840"/>
      <c r="G52" s="843"/>
      <c r="H52" s="843"/>
      <c r="I52" s="823"/>
    </row>
    <row r="53" spans="1:11" s="828" customFormat="1" ht="12.75" customHeight="1" x14ac:dyDescent="0.2">
      <c r="A53" s="829"/>
      <c r="B53" s="845" t="s">
        <v>2278</v>
      </c>
      <c r="C53" s="845" t="s">
        <v>2279</v>
      </c>
      <c r="D53" s="845" t="s">
        <v>2273</v>
      </c>
      <c r="E53" s="845" t="s">
        <v>2275</v>
      </c>
      <c r="F53" s="845"/>
      <c r="G53" s="845" t="s">
        <v>2280</v>
      </c>
      <c r="H53" s="846" t="s">
        <v>2281</v>
      </c>
      <c r="I53" s="823"/>
    </row>
    <row r="54" spans="1:11" s="828" customFormat="1" x14ac:dyDescent="0.2">
      <c r="A54" s="829" t="s">
        <v>6</v>
      </c>
      <c r="B54" s="847" t="s">
        <v>2282</v>
      </c>
      <c r="C54" s="848" t="s">
        <v>2283</v>
      </c>
      <c r="D54" s="848" t="s">
        <v>2284</v>
      </c>
      <c r="E54" s="848" t="s">
        <v>2284</v>
      </c>
      <c r="F54" s="849" t="s">
        <v>8</v>
      </c>
      <c r="G54" s="850" t="s">
        <v>2285</v>
      </c>
      <c r="H54" s="851"/>
      <c r="I54" s="823"/>
      <c r="J54" s="842" t="s">
        <v>2286</v>
      </c>
      <c r="K54" s="842" t="s">
        <v>2287</v>
      </c>
    </row>
    <row r="55" spans="1:11" s="828" customFormat="1" x14ac:dyDescent="0.2">
      <c r="A55" s="829" t="s">
        <v>6</v>
      </c>
      <c r="B55" s="847" t="s">
        <v>2282</v>
      </c>
      <c r="C55" s="848" t="s">
        <v>2288</v>
      </c>
      <c r="D55" s="848" t="s">
        <v>2284</v>
      </c>
      <c r="E55" s="848" t="s">
        <v>2284</v>
      </c>
      <c r="F55" s="849" t="s">
        <v>8</v>
      </c>
      <c r="G55" s="850" t="s">
        <v>2289</v>
      </c>
      <c r="H55" s="851"/>
      <c r="I55" s="823"/>
      <c r="J55" s="842" t="s">
        <v>2290</v>
      </c>
      <c r="K55" s="842" t="s">
        <v>888</v>
      </c>
    </row>
    <row r="56" spans="1:11" s="828" customFormat="1" x14ac:dyDescent="0.2">
      <c r="A56" s="829" t="s">
        <v>6</v>
      </c>
      <c r="B56" s="847" t="s">
        <v>2282</v>
      </c>
      <c r="C56" s="848" t="s">
        <v>2288</v>
      </c>
      <c r="D56" s="848">
        <v>7</v>
      </c>
      <c r="E56" s="848" t="s">
        <v>2284</v>
      </c>
      <c r="F56" s="849" t="s">
        <v>8</v>
      </c>
      <c r="G56" s="850" t="s">
        <v>2291</v>
      </c>
      <c r="H56" s="851"/>
      <c r="I56" s="823"/>
      <c r="J56" s="842"/>
      <c r="K56" s="842"/>
    </row>
    <row r="57" spans="1:11" s="828" customFormat="1" x14ac:dyDescent="0.2">
      <c r="A57" s="829" t="s">
        <v>6</v>
      </c>
      <c r="B57" s="847" t="s">
        <v>2282</v>
      </c>
      <c r="C57" s="848" t="s">
        <v>2288</v>
      </c>
      <c r="D57" s="848" t="s">
        <v>2284</v>
      </c>
      <c r="E57" s="848" t="s">
        <v>1114</v>
      </c>
      <c r="F57" s="849" t="s">
        <v>8</v>
      </c>
      <c r="G57" s="850" t="s">
        <v>2292</v>
      </c>
      <c r="H57" s="851"/>
      <c r="I57" s="823"/>
      <c r="J57" s="842"/>
      <c r="K57" s="842"/>
    </row>
    <row r="58" spans="1:11" s="828" customFormat="1" x14ac:dyDescent="0.2">
      <c r="A58" s="829" t="s">
        <v>6</v>
      </c>
      <c r="B58" s="847" t="s">
        <v>2282</v>
      </c>
      <c r="C58" s="848" t="s">
        <v>2293</v>
      </c>
      <c r="D58" s="848" t="s">
        <v>2284</v>
      </c>
      <c r="E58" s="848" t="s">
        <v>2284</v>
      </c>
      <c r="F58" s="849" t="s">
        <v>8</v>
      </c>
      <c r="G58" s="850" t="s">
        <v>2294</v>
      </c>
      <c r="H58" s="851"/>
      <c r="I58" s="823"/>
    </row>
    <row r="59" spans="1:11" s="828" customFormat="1" x14ac:dyDescent="0.2">
      <c r="A59" s="829" t="s">
        <v>6</v>
      </c>
      <c r="B59" s="847" t="s">
        <v>2282</v>
      </c>
      <c r="C59" s="848" t="s">
        <v>2295</v>
      </c>
      <c r="D59" s="848" t="s">
        <v>2284</v>
      </c>
      <c r="E59" s="848" t="s">
        <v>2284</v>
      </c>
      <c r="F59" s="849" t="s">
        <v>8</v>
      </c>
      <c r="G59" s="850" t="s">
        <v>2296</v>
      </c>
      <c r="H59" s="851"/>
      <c r="I59" s="823"/>
    </row>
    <row r="60" spans="1:11" s="828" customFormat="1" x14ac:dyDescent="0.2">
      <c r="A60" s="829" t="s">
        <v>6</v>
      </c>
      <c r="B60" s="847" t="s">
        <v>2282</v>
      </c>
      <c r="C60" s="848" t="s">
        <v>2297</v>
      </c>
      <c r="D60" s="848" t="s">
        <v>2284</v>
      </c>
      <c r="E60" s="848" t="s">
        <v>2284</v>
      </c>
      <c r="F60" s="849" t="s">
        <v>8</v>
      </c>
      <c r="G60" s="850" t="s">
        <v>2298</v>
      </c>
      <c r="H60" s="851"/>
      <c r="I60" s="823"/>
    </row>
    <row r="61" spans="1:11" s="828" customFormat="1" x14ac:dyDescent="0.2">
      <c r="A61" s="829" t="s">
        <v>6</v>
      </c>
      <c r="B61" s="847" t="s">
        <v>2282</v>
      </c>
      <c r="C61" s="848" t="s">
        <v>2299</v>
      </c>
      <c r="D61" s="848" t="s">
        <v>2284</v>
      </c>
      <c r="E61" s="848" t="s">
        <v>2284</v>
      </c>
      <c r="F61" s="849" t="s">
        <v>8</v>
      </c>
      <c r="G61" s="850" t="s">
        <v>2300</v>
      </c>
      <c r="H61" s="851"/>
      <c r="I61" s="823"/>
    </row>
    <row r="62" spans="1:11" s="828" customFormat="1" x14ac:dyDescent="0.2">
      <c r="A62" s="829" t="s">
        <v>6</v>
      </c>
      <c r="B62" s="847" t="s">
        <v>2282</v>
      </c>
      <c r="C62" s="848" t="s">
        <v>2301</v>
      </c>
      <c r="D62" s="848" t="s">
        <v>2284</v>
      </c>
      <c r="E62" s="848" t="s">
        <v>2284</v>
      </c>
      <c r="F62" s="849" t="s">
        <v>8</v>
      </c>
      <c r="G62" s="850" t="s">
        <v>2302</v>
      </c>
      <c r="H62" s="851"/>
      <c r="I62" s="823"/>
    </row>
    <row r="63" spans="1:11" s="828" customFormat="1" x14ac:dyDescent="0.2">
      <c r="A63" s="829" t="s">
        <v>6</v>
      </c>
      <c r="B63" s="847" t="s">
        <v>2282</v>
      </c>
      <c r="C63" s="848" t="s">
        <v>2303</v>
      </c>
      <c r="D63" s="848" t="s">
        <v>2284</v>
      </c>
      <c r="E63" s="848" t="s">
        <v>2284</v>
      </c>
      <c r="F63" s="849" t="s">
        <v>8</v>
      </c>
      <c r="G63" s="850" t="s">
        <v>2304</v>
      </c>
      <c r="H63" s="851"/>
      <c r="I63" s="823"/>
    </row>
    <row r="64" spans="1:11" s="828" customFormat="1" x14ac:dyDescent="0.2">
      <c r="A64" s="829" t="s">
        <v>6</v>
      </c>
      <c r="B64" s="847" t="s">
        <v>2282</v>
      </c>
      <c r="C64" s="852" t="s">
        <v>2305</v>
      </c>
      <c r="D64" s="848" t="s">
        <v>2284</v>
      </c>
      <c r="E64" s="848" t="s">
        <v>2284</v>
      </c>
      <c r="F64" s="849" t="s">
        <v>8</v>
      </c>
      <c r="G64" s="850" t="s">
        <v>2306</v>
      </c>
      <c r="H64" s="851"/>
      <c r="I64" s="823"/>
    </row>
    <row r="65" spans="1:9" s="828" customFormat="1" x14ac:dyDescent="0.2">
      <c r="A65" s="829" t="s">
        <v>6</v>
      </c>
      <c r="B65" s="847" t="s">
        <v>2282</v>
      </c>
      <c r="C65" s="852" t="s">
        <v>2307</v>
      </c>
      <c r="D65" s="848" t="s">
        <v>2284</v>
      </c>
      <c r="E65" s="848" t="s">
        <v>2284</v>
      </c>
      <c r="F65" s="849" t="s">
        <v>8</v>
      </c>
      <c r="G65" s="850" t="s">
        <v>2308</v>
      </c>
      <c r="H65" s="851"/>
      <c r="I65" s="823"/>
    </row>
    <row r="66" spans="1:9" s="828" customFormat="1" x14ac:dyDescent="0.2">
      <c r="A66" s="829" t="s">
        <v>6</v>
      </c>
      <c r="B66" s="847" t="s">
        <v>2282</v>
      </c>
      <c r="C66" s="852" t="s">
        <v>2309</v>
      </c>
      <c r="D66" s="848" t="s">
        <v>2284</v>
      </c>
      <c r="E66" s="848" t="s">
        <v>2284</v>
      </c>
      <c r="F66" s="849" t="s">
        <v>8</v>
      </c>
      <c r="G66" s="850" t="s">
        <v>2310</v>
      </c>
      <c r="H66" s="851"/>
      <c r="I66" s="823"/>
    </row>
    <row r="67" spans="1:9" s="828" customFormat="1" x14ac:dyDescent="0.2">
      <c r="A67" s="829" t="s">
        <v>6</v>
      </c>
      <c r="B67" s="847" t="s">
        <v>2282</v>
      </c>
      <c r="C67" s="852" t="s">
        <v>2311</v>
      </c>
      <c r="D67" s="848" t="s">
        <v>2284</v>
      </c>
      <c r="E67" s="848" t="s">
        <v>2284</v>
      </c>
      <c r="F67" s="849" t="s">
        <v>8</v>
      </c>
      <c r="G67" s="850" t="s">
        <v>2312</v>
      </c>
      <c r="H67" s="851"/>
      <c r="I67" s="823"/>
    </row>
    <row r="68" spans="1:9" s="828" customFormat="1" x14ac:dyDescent="0.2">
      <c r="A68" s="829" t="s">
        <v>6</v>
      </c>
      <c r="B68" s="847" t="s">
        <v>2282</v>
      </c>
      <c r="C68" s="852" t="s">
        <v>2313</v>
      </c>
      <c r="D68" s="848" t="s">
        <v>2284</v>
      </c>
      <c r="E68" s="848" t="s">
        <v>2284</v>
      </c>
      <c r="F68" s="849" t="s">
        <v>8</v>
      </c>
      <c r="G68" s="850" t="s">
        <v>2314</v>
      </c>
      <c r="H68" s="851"/>
      <c r="I68" s="823"/>
    </row>
    <row r="69" spans="1:9" s="828" customFormat="1" x14ac:dyDescent="0.2">
      <c r="A69" s="829" t="s">
        <v>6</v>
      </c>
      <c r="B69" s="847" t="s">
        <v>2282</v>
      </c>
      <c r="C69" s="852" t="s">
        <v>2315</v>
      </c>
      <c r="D69" s="848" t="s">
        <v>2284</v>
      </c>
      <c r="E69" s="848" t="s">
        <v>2284</v>
      </c>
      <c r="F69" s="849" t="s">
        <v>8</v>
      </c>
      <c r="G69" s="850" t="s">
        <v>2316</v>
      </c>
      <c r="H69" s="851"/>
      <c r="I69" s="823"/>
    </row>
    <row r="70" spans="1:9" s="828" customFormat="1" x14ac:dyDescent="0.2">
      <c r="A70" s="829" t="s">
        <v>6</v>
      </c>
      <c r="B70" s="847" t="s">
        <v>2282</v>
      </c>
      <c r="C70" s="852" t="s">
        <v>2317</v>
      </c>
      <c r="D70" s="848" t="s">
        <v>2284</v>
      </c>
      <c r="E70" s="848" t="s">
        <v>2284</v>
      </c>
      <c r="F70" s="849" t="s">
        <v>8</v>
      </c>
      <c r="G70" s="850" t="s">
        <v>2318</v>
      </c>
      <c r="H70" s="851"/>
      <c r="I70" s="823"/>
    </row>
    <row r="71" spans="1:9" s="828" customFormat="1" x14ac:dyDescent="0.2">
      <c r="A71" s="829" t="s">
        <v>6</v>
      </c>
      <c r="B71" s="847" t="s">
        <v>2282</v>
      </c>
      <c r="C71" s="852" t="s">
        <v>2319</v>
      </c>
      <c r="D71" s="848" t="s">
        <v>2284</v>
      </c>
      <c r="E71" s="848" t="s">
        <v>2284</v>
      </c>
      <c r="F71" s="849" t="s">
        <v>8</v>
      </c>
      <c r="G71" s="850" t="s">
        <v>2320</v>
      </c>
      <c r="H71" s="851"/>
      <c r="I71" s="823"/>
    </row>
    <row r="72" spans="1:9" s="828" customFormat="1" x14ac:dyDescent="0.2">
      <c r="A72" s="829" t="s">
        <v>6</v>
      </c>
      <c r="B72" s="847" t="s">
        <v>2282</v>
      </c>
      <c r="C72" s="852" t="s">
        <v>2319</v>
      </c>
      <c r="D72" s="848">
        <v>7</v>
      </c>
      <c r="E72" s="848" t="s">
        <v>2284</v>
      </c>
      <c r="F72" s="849" t="s">
        <v>8</v>
      </c>
      <c r="G72" s="850" t="s">
        <v>2321</v>
      </c>
      <c r="H72" s="851"/>
      <c r="I72" s="823"/>
    </row>
    <row r="73" spans="1:9" s="828" customFormat="1" x14ac:dyDescent="0.2">
      <c r="A73" s="829" t="s">
        <v>6</v>
      </c>
      <c r="B73" s="847" t="s">
        <v>2282</v>
      </c>
      <c r="C73" s="852" t="s">
        <v>2319</v>
      </c>
      <c r="D73" s="848" t="s">
        <v>2284</v>
      </c>
      <c r="E73" s="848" t="s">
        <v>1114</v>
      </c>
      <c r="F73" s="849" t="s">
        <v>8</v>
      </c>
      <c r="G73" s="850" t="s">
        <v>2322</v>
      </c>
      <c r="H73" s="851"/>
      <c r="I73" s="823"/>
    </row>
    <row r="74" spans="1:9" s="828" customFormat="1" x14ac:dyDescent="0.2">
      <c r="A74" s="829" t="s">
        <v>6</v>
      </c>
      <c r="B74" s="847" t="s">
        <v>2282</v>
      </c>
      <c r="C74" s="852" t="s">
        <v>2323</v>
      </c>
      <c r="D74" s="848" t="s">
        <v>2284</v>
      </c>
      <c r="E74" s="848" t="s">
        <v>2284</v>
      </c>
      <c r="F74" s="849" t="s">
        <v>8</v>
      </c>
      <c r="G74" s="850" t="s">
        <v>2324</v>
      </c>
      <c r="H74" s="851"/>
      <c r="I74" s="823"/>
    </row>
    <row r="75" spans="1:9" s="828" customFormat="1" x14ac:dyDescent="0.2">
      <c r="A75" s="829" t="s">
        <v>6</v>
      </c>
      <c r="B75" s="847" t="s">
        <v>2282</v>
      </c>
      <c r="C75" s="852" t="s">
        <v>2323</v>
      </c>
      <c r="D75" s="848">
        <v>7</v>
      </c>
      <c r="E75" s="848" t="s">
        <v>2284</v>
      </c>
      <c r="F75" s="849" t="s">
        <v>8</v>
      </c>
      <c r="G75" s="850" t="s">
        <v>2325</v>
      </c>
      <c r="H75" s="851"/>
      <c r="I75" s="823"/>
    </row>
    <row r="76" spans="1:9" s="828" customFormat="1" x14ac:dyDescent="0.2">
      <c r="A76" s="829" t="s">
        <v>6</v>
      </c>
      <c r="B76" s="847" t="s">
        <v>2282</v>
      </c>
      <c r="C76" s="852" t="s">
        <v>2323</v>
      </c>
      <c r="D76" s="848" t="s">
        <v>2284</v>
      </c>
      <c r="E76" s="848" t="s">
        <v>1114</v>
      </c>
      <c r="F76" s="849" t="s">
        <v>8</v>
      </c>
      <c r="G76" s="850" t="s">
        <v>2326</v>
      </c>
      <c r="H76" s="851"/>
      <c r="I76" s="823"/>
    </row>
    <row r="77" spans="1:9" s="828" customFormat="1" x14ac:dyDescent="0.2">
      <c r="A77" s="829" t="s">
        <v>6</v>
      </c>
      <c r="B77" s="847" t="s">
        <v>2282</v>
      </c>
      <c r="C77" s="852" t="s">
        <v>2327</v>
      </c>
      <c r="D77" s="848" t="s">
        <v>2284</v>
      </c>
      <c r="E77" s="848" t="s">
        <v>2284</v>
      </c>
      <c r="F77" s="849" t="s">
        <v>8</v>
      </c>
      <c r="G77" s="850" t="s">
        <v>2328</v>
      </c>
      <c r="H77" s="851"/>
      <c r="I77" s="823"/>
    </row>
    <row r="78" spans="1:9" s="828" customFormat="1" x14ac:dyDescent="0.2">
      <c r="A78" s="829" t="s">
        <v>6</v>
      </c>
      <c r="B78" s="847" t="s">
        <v>2282</v>
      </c>
      <c r="C78" s="852" t="s">
        <v>2327</v>
      </c>
      <c r="D78" s="848" t="s">
        <v>2284</v>
      </c>
      <c r="E78" s="848" t="s">
        <v>1114</v>
      </c>
      <c r="F78" s="849" t="s">
        <v>8</v>
      </c>
      <c r="G78" s="850" t="s">
        <v>2329</v>
      </c>
      <c r="H78" s="851"/>
      <c r="I78" s="823"/>
    </row>
    <row r="79" spans="1:9" s="828" customFormat="1" x14ac:dyDescent="0.2">
      <c r="A79" s="829" t="s">
        <v>6</v>
      </c>
      <c r="B79" s="847" t="s">
        <v>2282</v>
      </c>
      <c r="C79" s="852" t="s">
        <v>2330</v>
      </c>
      <c r="D79" s="848" t="s">
        <v>2284</v>
      </c>
      <c r="E79" s="848" t="s">
        <v>2284</v>
      </c>
      <c r="F79" s="849" t="s">
        <v>8</v>
      </c>
      <c r="G79" s="850" t="s">
        <v>2331</v>
      </c>
      <c r="H79" s="851"/>
      <c r="I79" s="823"/>
    </row>
    <row r="80" spans="1:9" s="828" customFormat="1" x14ac:dyDescent="0.2">
      <c r="A80" s="829" t="s">
        <v>6</v>
      </c>
      <c r="B80" s="847" t="s">
        <v>2282</v>
      </c>
      <c r="C80" s="852" t="s">
        <v>2330</v>
      </c>
      <c r="D80" s="848" t="s">
        <v>2284</v>
      </c>
      <c r="E80" s="848" t="s">
        <v>1114</v>
      </c>
      <c r="F80" s="849" t="s">
        <v>8</v>
      </c>
      <c r="G80" s="850" t="s">
        <v>2332</v>
      </c>
      <c r="H80" s="851"/>
      <c r="I80" s="823"/>
    </row>
    <row r="81" spans="1:11" s="828" customFormat="1" x14ac:dyDescent="0.2">
      <c r="A81" s="829" t="s">
        <v>6</v>
      </c>
      <c r="B81" s="847" t="s">
        <v>2282</v>
      </c>
      <c r="C81" s="852" t="s">
        <v>2333</v>
      </c>
      <c r="D81" s="848" t="s">
        <v>2284</v>
      </c>
      <c r="E81" s="848" t="s">
        <v>2284</v>
      </c>
      <c r="F81" s="849" t="s">
        <v>8</v>
      </c>
      <c r="G81" s="850" t="s">
        <v>2334</v>
      </c>
      <c r="H81" s="851"/>
      <c r="I81" s="823"/>
    </row>
    <row r="82" spans="1:11" s="828" customFormat="1" x14ac:dyDescent="0.2">
      <c r="A82" s="829" t="s">
        <v>6</v>
      </c>
      <c r="B82" s="847" t="s">
        <v>2282</v>
      </c>
      <c r="C82" s="852" t="s">
        <v>2335</v>
      </c>
      <c r="D82" s="848" t="s">
        <v>2284</v>
      </c>
      <c r="E82" s="848" t="s">
        <v>2284</v>
      </c>
      <c r="F82" s="849" t="s">
        <v>8</v>
      </c>
      <c r="G82" s="850" t="s">
        <v>2336</v>
      </c>
      <c r="H82" s="851"/>
      <c r="I82" s="823"/>
    </row>
    <row r="83" spans="1:11" s="828" customFormat="1" x14ac:dyDescent="0.2">
      <c r="A83" s="829" t="s">
        <v>6</v>
      </c>
      <c r="B83" s="847" t="s">
        <v>2282</v>
      </c>
      <c r="C83" s="852" t="s">
        <v>2337</v>
      </c>
      <c r="D83" s="848" t="s">
        <v>2284</v>
      </c>
      <c r="E83" s="848" t="s">
        <v>2284</v>
      </c>
      <c r="F83" s="849" t="s">
        <v>8</v>
      </c>
      <c r="G83" s="850" t="s">
        <v>2338</v>
      </c>
      <c r="H83" s="851"/>
      <c r="I83" s="823"/>
    </row>
    <row r="84" spans="1:11" s="828" customFormat="1" x14ac:dyDescent="0.2">
      <c r="A84" s="829" t="s">
        <v>6</v>
      </c>
      <c r="B84" s="847" t="s">
        <v>2282</v>
      </c>
      <c r="C84" s="852" t="s">
        <v>2337</v>
      </c>
      <c r="D84" s="848">
        <v>7</v>
      </c>
      <c r="E84" s="848" t="s">
        <v>2284</v>
      </c>
      <c r="F84" s="849" t="s">
        <v>8</v>
      </c>
      <c r="G84" s="850" t="s">
        <v>2339</v>
      </c>
      <c r="H84" s="851"/>
      <c r="I84" s="823"/>
    </row>
    <row r="85" spans="1:11" s="828" customFormat="1" x14ac:dyDescent="0.2">
      <c r="A85" s="829" t="s">
        <v>6</v>
      </c>
      <c r="B85" s="847" t="s">
        <v>2282</v>
      </c>
      <c r="C85" s="852" t="s">
        <v>2340</v>
      </c>
      <c r="D85" s="848" t="s">
        <v>2284</v>
      </c>
      <c r="E85" s="848" t="s">
        <v>2284</v>
      </c>
      <c r="F85" s="849" t="s">
        <v>8</v>
      </c>
      <c r="G85" s="850" t="s">
        <v>2341</v>
      </c>
      <c r="H85" s="851"/>
      <c r="I85" s="823"/>
    </row>
    <row r="86" spans="1:11" s="828" customFormat="1" x14ac:dyDescent="0.2">
      <c r="A86" s="829" t="s">
        <v>6</v>
      </c>
      <c r="B86" s="847" t="s">
        <v>2282</v>
      </c>
      <c r="C86" s="852" t="s">
        <v>2342</v>
      </c>
      <c r="D86" s="848" t="s">
        <v>2284</v>
      </c>
      <c r="E86" s="848" t="s">
        <v>2284</v>
      </c>
      <c r="F86" s="849" t="s">
        <v>8</v>
      </c>
      <c r="G86" s="850" t="s">
        <v>2343</v>
      </c>
      <c r="H86" s="851"/>
      <c r="I86" s="823"/>
    </row>
    <row r="87" spans="1:11" s="828" customFormat="1" x14ac:dyDescent="0.2">
      <c r="A87" s="829" t="s">
        <v>6</v>
      </c>
      <c r="B87" s="847" t="s">
        <v>2282</v>
      </c>
      <c r="C87" s="852" t="s">
        <v>2344</v>
      </c>
      <c r="D87" s="848" t="s">
        <v>2284</v>
      </c>
      <c r="E87" s="848" t="s">
        <v>2284</v>
      </c>
      <c r="F87" s="849" t="s">
        <v>8</v>
      </c>
      <c r="G87" s="850" t="s">
        <v>2345</v>
      </c>
      <c r="H87" s="851"/>
      <c r="I87" s="823"/>
    </row>
    <row r="88" spans="1:11" s="828" customFormat="1" x14ac:dyDescent="0.2">
      <c r="A88" s="829" t="s">
        <v>6</v>
      </c>
      <c r="B88" s="847" t="s">
        <v>2282</v>
      </c>
      <c r="C88" s="852" t="s">
        <v>2346</v>
      </c>
      <c r="D88" s="848" t="s">
        <v>2284</v>
      </c>
      <c r="E88" s="848" t="s">
        <v>2284</v>
      </c>
      <c r="F88" s="849" t="s">
        <v>8</v>
      </c>
      <c r="G88" s="850" t="s">
        <v>2347</v>
      </c>
      <c r="H88" s="851"/>
      <c r="I88" s="823"/>
    </row>
    <row r="89" spans="1:11" s="828" customFormat="1" x14ac:dyDescent="0.2">
      <c r="A89" s="829" t="s">
        <v>6</v>
      </c>
      <c r="B89" s="847" t="s">
        <v>2282</v>
      </c>
      <c r="C89" s="852" t="s">
        <v>2348</v>
      </c>
      <c r="D89" s="848" t="s">
        <v>2284</v>
      </c>
      <c r="E89" s="848" t="s">
        <v>2284</v>
      </c>
      <c r="F89" s="849" t="s">
        <v>8</v>
      </c>
      <c r="G89" s="850" t="s">
        <v>2349</v>
      </c>
      <c r="H89" s="851"/>
      <c r="I89" s="823"/>
    </row>
    <row r="90" spans="1:11" s="828" customFormat="1" x14ac:dyDescent="0.2">
      <c r="A90" s="829" t="s">
        <v>6</v>
      </c>
      <c r="B90" s="847" t="s">
        <v>2282</v>
      </c>
      <c r="C90" s="852" t="s">
        <v>2350</v>
      </c>
      <c r="D90" s="848" t="s">
        <v>2284</v>
      </c>
      <c r="E90" s="848" t="s">
        <v>2284</v>
      </c>
      <c r="F90" s="849" t="s">
        <v>8</v>
      </c>
      <c r="G90" s="850" t="s">
        <v>2351</v>
      </c>
      <c r="H90" s="851"/>
      <c r="I90" s="823"/>
    </row>
    <row r="91" spans="1:11" s="828" customFormat="1" x14ac:dyDescent="0.2">
      <c r="A91" s="829" t="s">
        <v>6</v>
      </c>
      <c r="B91" s="847" t="s">
        <v>2352</v>
      </c>
      <c r="C91" s="848" t="s">
        <v>2283</v>
      </c>
      <c r="D91" s="848" t="s">
        <v>2284</v>
      </c>
      <c r="E91" s="848" t="s">
        <v>2284</v>
      </c>
      <c r="F91" s="849" t="s">
        <v>8</v>
      </c>
      <c r="G91" s="850" t="s">
        <v>2353</v>
      </c>
      <c r="H91" s="851"/>
      <c r="I91" s="823"/>
      <c r="J91" s="842" t="s">
        <v>2354</v>
      </c>
      <c r="K91" s="842" t="s">
        <v>2355</v>
      </c>
    </row>
    <row r="92" spans="1:11" s="828" customFormat="1" x14ac:dyDescent="0.2">
      <c r="A92" s="829" t="s">
        <v>6</v>
      </c>
      <c r="B92" s="847" t="s">
        <v>2352</v>
      </c>
      <c r="C92" s="848" t="s">
        <v>2288</v>
      </c>
      <c r="D92" s="848" t="s">
        <v>2284</v>
      </c>
      <c r="E92" s="848" t="s">
        <v>2284</v>
      </c>
      <c r="F92" s="849" t="s">
        <v>8</v>
      </c>
      <c r="G92" s="850" t="s">
        <v>2356</v>
      </c>
      <c r="H92" s="851"/>
      <c r="I92" s="823"/>
      <c r="J92" s="842" t="s">
        <v>2357</v>
      </c>
      <c r="K92" s="842" t="s">
        <v>889</v>
      </c>
    </row>
    <row r="93" spans="1:11" s="828" customFormat="1" x14ac:dyDescent="0.2">
      <c r="A93" s="829" t="s">
        <v>6</v>
      </c>
      <c r="B93" s="847" t="s">
        <v>2352</v>
      </c>
      <c r="C93" s="848" t="s">
        <v>2288</v>
      </c>
      <c r="D93" s="848">
        <v>7</v>
      </c>
      <c r="E93" s="848" t="s">
        <v>2284</v>
      </c>
      <c r="F93" s="849" t="s">
        <v>8</v>
      </c>
      <c r="G93" s="850" t="s">
        <v>2358</v>
      </c>
      <c r="H93" s="851"/>
      <c r="I93" s="823"/>
      <c r="J93" s="842"/>
      <c r="K93" s="842"/>
    </row>
    <row r="94" spans="1:11" s="828" customFormat="1" x14ac:dyDescent="0.2">
      <c r="A94" s="829" t="s">
        <v>6</v>
      </c>
      <c r="B94" s="847" t="s">
        <v>2352</v>
      </c>
      <c r="C94" s="848" t="s">
        <v>2288</v>
      </c>
      <c r="D94" s="848" t="s">
        <v>2284</v>
      </c>
      <c r="E94" s="848" t="s">
        <v>1114</v>
      </c>
      <c r="F94" s="849" t="s">
        <v>8</v>
      </c>
      <c r="G94" s="850" t="s">
        <v>2359</v>
      </c>
      <c r="H94" s="851"/>
      <c r="I94" s="823"/>
      <c r="J94" s="842"/>
      <c r="K94" s="842"/>
    </row>
    <row r="95" spans="1:11" s="828" customFormat="1" x14ac:dyDescent="0.2">
      <c r="A95" s="829" t="s">
        <v>6</v>
      </c>
      <c r="B95" s="847" t="s">
        <v>2352</v>
      </c>
      <c r="C95" s="848" t="s">
        <v>2293</v>
      </c>
      <c r="D95" s="848" t="s">
        <v>2284</v>
      </c>
      <c r="E95" s="848" t="s">
        <v>2284</v>
      </c>
      <c r="F95" s="849" t="s">
        <v>8</v>
      </c>
      <c r="G95" s="850" t="s">
        <v>2360</v>
      </c>
      <c r="H95" s="851"/>
      <c r="I95" s="823"/>
    </row>
    <row r="96" spans="1:11" s="828" customFormat="1" x14ac:dyDescent="0.2">
      <c r="A96" s="829" t="s">
        <v>6</v>
      </c>
      <c r="B96" s="847" t="s">
        <v>2352</v>
      </c>
      <c r="C96" s="848" t="s">
        <v>2295</v>
      </c>
      <c r="D96" s="848" t="s">
        <v>2284</v>
      </c>
      <c r="E96" s="848" t="s">
        <v>2284</v>
      </c>
      <c r="F96" s="849" t="s">
        <v>8</v>
      </c>
      <c r="G96" s="850" t="s">
        <v>2361</v>
      </c>
      <c r="H96" s="851"/>
      <c r="I96" s="823"/>
    </row>
    <row r="97" spans="1:9" s="828" customFormat="1" x14ac:dyDescent="0.2">
      <c r="A97" s="829" t="s">
        <v>6</v>
      </c>
      <c r="B97" s="847" t="s">
        <v>2352</v>
      </c>
      <c r="C97" s="848" t="s">
        <v>2297</v>
      </c>
      <c r="D97" s="848" t="s">
        <v>2284</v>
      </c>
      <c r="E97" s="848" t="s">
        <v>2284</v>
      </c>
      <c r="F97" s="849" t="s">
        <v>8</v>
      </c>
      <c r="G97" s="850" t="s">
        <v>2362</v>
      </c>
      <c r="H97" s="851"/>
      <c r="I97" s="823"/>
    </row>
    <row r="98" spans="1:9" s="828" customFormat="1" x14ac:dyDescent="0.2">
      <c r="A98" s="829" t="s">
        <v>6</v>
      </c>
      <c r="B98" s="847" t="s">
        <v>2352</v>
      </c>
      <c r="C98" s="848" t="s">
        <v>2299</v>
      </c>
      <c r="D98" s="848" t="s">
        <v>2284</v>
      </c>
      <c r="E98" s="848" t="s">
        <v>2284</v>
      </c>
      <c r="F98" s="849" t="s">
        <v>8</v>
      </c>
      <c r="G98" s="850" t="s">
        <v>2363</v>
      </c>
      <c r="H98" s="851"/>
      <c r="I98" s="823"/>
    </row>
    <row r="99" spans="1:9" s="828" customFormat="1" x14ac:dyDescent="0.2">
      <c r="A99" s="829" t="s">
        <v>6</v>
      </c>
      <c r="B99" s="847" t="s">
        <v>2352</v>
      </c>
      <c r="C99" s="848" t="s">
        <v>2301</v>
      </c>
      <c r="D99" s="848" t="s">
        <v>2284</v>
      </c>
      <c r="E99" s="848" t="s">
        <v>2284</v>
      </c>
      <c r="F99" s="849" t="s">
        <v>8</v>
      </c>
      <c r="G99" s="850" t="s">
        <v>2364</v>
      </c>
      <c r="H99" s="851"/>
      <c r="I99" s="823"/>
    </row>
    <row r="100" spans="1:9" s="828" customFormat="1" x14ac:dyDescent="0.2">
      <c r="A100" s="829" t="s">
        <v>6</v>
      </c>
      <c r="B100" s="847" t="s">
        <v>2352</v>
      </c>
      <c r="C100" s="848" t="s">
        <v>2303</v>
      </c>
      <c r="D100" s="848" t="s">
        <v>2284</v>
      </c>
      <c r="E100" s="848" t="s">
        <v>2284</v>
      </c>
      <c r="F100" s="849" t="s">
        <v>8</v>
      </c>
      <c r="G100" s="850" t="s">
        <v>2365</v>
      </c>
      <c r="H100" s="851"/>
      <c r="I100" s="823"/>
    </row>
    <row r="101" spans="1:9" s="828" customFormat="1" x14ac:dyDescent="0.2">
      <c r="A101" s="829" t="s">
        <v>6</v>
      </c>
      <c r="B101" s="847" t="s">
        <v>2352</v>
      </c>
      <c r="C101" s="852" t="s">
        <v>2305</v>
      </c>
      <c r="D101" s="848" t="s">
        <v>2284</v>
      </c>
      <c r="E101" s="848" t="s">
        <v>2284</v>
      </c>
      <c r="F101" s="849" t="s">
        <v>8</v>
      </c>
      <c r="G101" s="850" t="s">
        <v>2366</v>
      </c>
      <c r="H101" s="851"/>
      <c r="I101" s="823"/>
    </row>
    <row r="102" spans="1:9" s="828" customFormat="1" x14ac:dyDescent="0.2">
      <c r="A102" s="829" t="s">
        <v>6</v>
      </c>
      <c r="B102" s="847" t="s">
        <v>2352</v>
      </c>
      <c r="C102" s="852" t="s">
        <v>2307</v>
      </c>
      <c r="D102" s="848" t="s">
        <v>2284</v>
      </c>
      <c r="E102" s="848" t="s">
        <v>2284</v>
      </c>
      <c r="F102" s="849" t="s">
        <v>8</v>
      </c>
      <c r="G102" s="850" t="s">
        <v>2367</v>
      </c>
      <c r="H102" s="851"/>
      <c r="I102" s="823"/>
    </row>
    <row r="103" spans="1:9" s="828" customFormat="1" x14ac:dyDescent="0.2">
      <c r="A103" s="829" t="s">
        <v>6</v>
      </c>
      <c r="B103" s="847" t="s">
        <v>2352</v>
      </c>
      <c r="C103" s="852" t="s">
        <v>2309</v>
      </c>
      <c r="D103" s="848" t="s">
        <v>2284</v>
      </c>
      <c r="E103" s="848" t="s">
        <v>2284</v>
      </c>
      <c r="F103" s="849" t="s">
        <v>8</v>
      </c>
      <c r="G103" s="850" t="s">
        <v>2368</v>
      </c>
      <c r="H103" s="851"/>
      <c r="I103" s="823"/>
    </row>
    <row r="104" spans="1:9" s="828" customFormat="1" x14ac:dyDescent="0.2">
      <c r="A104" s="829" t="s">
        <v>6</v>
      </c>
      <c r="B104" s="847" t="s">
        <v>2352</v>
      </c>
      <c r="C104" s="852" t="s">
        <v>2311</v>
      </c>
      <c r="D104" s="848" t="s">
        <v>2284</v>
      </c>
      <c r="E104" s="848" t="s">
        <v>2284</v>
      </c>
      <c r="F104" s="849" t="s">
        <v>8</v>
      </c>
      <c r="G104" s="850" t="s">
        <v>2369</v>
      </c>
      <c r="H104" s="851"/>
      <c r="I104" s="823"/>
    </row>
    <row r="105" spans="1:9" s="828" customFormat="1" x14ac:dyDescent="0.2">
      <c r="A105" s="829" t="s">
        <v>6</v>
      </c>
      <c r="B105" s="847" t="s">
        <v>2352</v>
      </c>
      <c r="C105" s="852" t="s">
        <v>2313</v>
      </c>
      <c r="D105" s="848" t="s">
        <v>2284</v>
      </c>
      <c r="E105" s="848" t="s">
        <v>2284</v>
      </c>
      <c r="F105" s="849" t="s">
        <v>8</v>
      </c>
      <c r="G105" s="850" t="s">
        <v>2370</v>
      </c>
      <c r="H105" s="851"/>
      <c r="I105" s="823"/>
    </row>
    <row r="106" spans="1:9" s="828" customFormat="1" x14ac:dyDescent="0.2">
      <c r="A106" s="829" t="s">
        <v>6</v>
      </c>
      <c r="B106" s="847" t="s">
        <v>2352</v>
      </c>
      <c r="C106" s="852" t="s">
        <v>2315</v>
      </c>
      <c r="D106" s="848" t="s">
        <v>2284</v>
      </c>
      <c r="E106" s="848" t="s">
        <v>2284</v>
      </c>
      <c r="F106" s="849" t="s">
        <v>8</v>
      </c>
      <c r="G106" s="850" t="s">
        <v>2371</v>
      </c>
      <c r="H106" s="851"/>
      <c r="I106" s="823"/>
    </row>
    <row r="107" spans="1:9" s="828" customFormat="1" x14ac:dyDescent="0.2">
      <c r="A107" s="829" t="s">
        <v>6</v>
      </c>
      <c r="B107" s="847" t="s">
        <v>2352</v>
      </c>
      <c r="C107" s="852" t="s">
        <v>2317</v>
      </c>
      <c r="D107" s="848" t="s">
        <v>2284</v>
      </c>
      <c r="E107" s="848" t="s">
        <v>2284</v>
      </c>
      <c r="F107" s="849" t="s">
        <v>8</v>
      </c>
      <c r="G107" s="850" t="s">
        <v>2372</v>
      </c>
      <c r="H107" s="851"/>
      <c r="I107" s="823"/>
    </row>
    <row r="108" spans="1:9" s="828" customFormat="1" x14ac:dyDescent="0.2">
      <c r="A108" s="829" t="s">
        <v>6</v>
      </c>
      <c r="B108" s="847" t="s">
        <v>2352</v>
      </c>
      <c r="C108" s="852" t="s">
        <v>2319</v>
      </c>
      <c r="D108" s="848" t="s">
        <v>2284</v>
      </c>
      <c r="E108" s="848" t="s">
        <v>2284</v>
      </c>
      <c r="F108" s="849" t="s">
        <v>8</v>
      </c>
      <c r="G108" s="850" t="s">
        <v>2373</v>
      </c>
      <c r="H108" s="851"/>
      <c r="I108" s="823"/>
    </row>
    <row r="109" spans="1:9" s="828" customFormat="1" x14ac:dyDescent="0.2">
      <c r="A109" s="829" t="s">
        <v>6</v>
      </c>
      <c r="B109" s="847" t="s">
        <v>2352</v>
      </c>
      <c r="C109" s="852" t="s">
        <v>2319</v>
      </c>
      <c r="D109" s="848">
        <v>7</v>
      </c>
      <c r="E109" s="848" t="s">
        <v>2284</v>
      </c>
      <c r="F109" s="849" t="s">
        <v>8</v>
      </c>
      <c r="G109" s="850" t="s">
        <v>2374</v>
      </c>
      <c r="H109" s="851"/>
      <c r="I109" s="823"/>
    </row>
    <row r="110" spans="1:9" s="828" customFormat="1" x14ac:dyDescent="0.2">
      <c r="A110" s="829" t="s">
        <v>6</v>
      </c>
      <c r="B110" s="847" t="s">
        <v>2352</v>
      </c>
      <c r="C110" s="852" t="s">
        <v>2319</v>
      </c>
      <c r="D110" s="848" t="s">
        <v>2284</v>
      </c>
      <c r="E110" s="848" t="s">
        <v>1114</v>
      </c>
      <c r="F110" s="849" t="s">
        <v>8</v>
      </c>
      <c r="G110" s="850" t="s">
        <v>2375</v>
      </c>
      <c r="H110" s="851"/>
      <c r="I110" s="823"/>
    </row>
    <row r="111" spans="1:9" s="828" customFormat="1" x14ac:dyDescent="0.2">
      <c r="A111" s="829" t="s">
        <v>6</v>
      </c>
      <c r="B111" s="847" t="s">
        <v>2352</v>
      </c>
      <c r="C111" s="852" t="s">
        <v>2323</v>
      </c>
      <c r="D111" s="848" t="s">
        <v>2284</v>
      </c>
      <c r="E111" s="848" t="s">
        <v>2284</v>
      </c>
      <c r="F111" s="849" t="s">
        <v>8</v>
      </c>
      <c r="G111" s="850" t="s">
        <v>2376</v>
      </c>
      <c r="H111" s="851"/>
      <c r="I111" s="823"/>
    </row>
    <row r="112" spans="1:9" s="828" customFormat="1" x14ac:dyDescent="0.2">
      <c r="A112" s="829" t="s">
        <v>6</v>
      </c>
      <c r="B112" s="847" t="s">
        <v>2352</v>
      </c>
      <c r="C112" s="852" t="s">
        <v>2323</v>
      </c>
      <c r="D112" s="848">
        <v>7</v>
      </c>
      <c r="E112" s="848" t="s">
        <v>2284</v>
      </c>
      <c r="F112" s="849" t="s">
        <v>8</v>
      </c>
      <c r="G112" s="850" t="s">
        <v>2377</v>
      </c>
      <c r="H112" s="851"/>
      <c r="I112" s="823"/>
    </row>
    <row r="113" spans="1:11" s="828" customFormat="1" x14ac:dyDescent="0.2">
      <c r="A113" s="829" t="s">
        <v>6</v>
      </c>
      <c r="B113" s="847" t="s">
        <v>2352</v>
      </c>
      <c r="C113" s="852" t="s">
        <v>2323</v>
      </c>
      <c r="D113" s="848" t="s">
        <v>2284</v>
      </c>
      <c r="E113" s="848" t="s">
        <v>1114</v>
      </c>
      <c r="F113" s="849" t="s">
        <v>8</v>
      </c>
      <c r="G113" s="850" t="s">
        <v>2378</v>
      </c>
      <c r="H113" s="851"/>
      <c r="I113" s="823"/>
    </row>
    <row r="114" spans="1:11" s="828" customFormat="1" x14ac:dyDescent="0.2">
      <c r="A114" s="829" t="s">
        <v>6</v>
      </c>
      <c r="B114" s="847" t="s">
        <v>2352</v>
      </c>
      <c r="C114" s="852" t="s">
        <v>2327</v>
      </c>
      <c r="D114" s="848" t="s">
        <v>2284</v>
      </c>
      <c r="E114" s="848" t="s">
        <v>2284</v>
      </c>
      <c r="F114" s="849" t="s">
        <v>8</v>
      </c>
      <c r="G114" s="850" t="s">
        <v>2379</v>
      </c>
      <c r="H114" s="851"/>
      <c r="I114" s="823"/>
    </row>
    <row r="115" spans="1:11" s="828" customFormat="1" x14ac:dyDescent="0.2">
      <c r="A115" s="829" t="s">
        <v>6</v>
      </c>
      <c r="B115" s="847" t="s">
        <v>2352</v>
      </c>
      <c r="C115" s="852" t="s">
        <v>2327</v>
      </c>
      <c r="D115" s="848" t="s">
        <v>2284</v>
      </c>
      <c r="E115" s="848" t="s">
        <v>1114</v>
      </c>
      <c r="F115" s="849" t="s">
        <v>8</v>
      </c>
      <c r="G115" s="850" t="s">
        <v>2380</v>
      </c>
      <c r="H115" s="851"/>
      <c r="I115" s="823"/>
    </row>
    <row r="116" spans="1:11" s="828" customFormat="1" x14ac:dyDescent="0.2">
      <c r="A116" s="829" t="s">
        <v>6</v>
      </c>
      <c r="B116" s="847" t="s">
        <v>2352</v>
      </c>
      <c r="C116" s="852" t="s">
        <v>2330</v>
      </c>
      <c r="D116" s="848" t="s">
        <v>2284</v>
      </c>
      <c r="E116" s="848" t="s">
        <v>2284</v>
      </c>
      <c r="F116" s="849" t="s">
        <v>8</v>
      </c>
      <c r="G116" s="850" t="s">
        <v>2381</v>
      </c>
      <c r="H116" s="851"/>
      <c r="I116" s="823"/>
    </row>
    <row r="117" spans="1:11" s="828" customFormat="1" x14ac:dyDescent="0.2">
      <c r="A117" s="829" t="s">
        <v>6</v>
      </c>
      <c r="B117" s="847" t="s">
        <v>2352</v>
      </c>
      <c r="C117" s="852" t="s">
        <v>2330</v>
      </c>
      <c r="D117" s="848" t="s">
        <v>2284</v>
      </c>
      <c r="E117" s="848" t="s">
        <v>1114</v>
      </c>
      <c r="F117" s="849" t="s">
        <v>8</v>
      </c>
      <c r="G117" s="850" t="s">
        <v>2382</v>
      </c>
      <c r="H117" s="851"/>
      <c r="I117" s="823"/>
    </row>
    <row r="118" spans="1:11" s="828" customFormat="1" x14ac:dyDescent="0.2">
      <c r="A118" s="829" t="s">
        <v>6</v>
      </c>
      <c r="B118" s="847" t="s">
        <v>2352</v>
      </c>
      <c r="C118" s="852" t="s">
        <v>2333</v>
      </c>
      <c r="D118" s="848" t="s">
        <v>2284</v>
      </c>
      <c r="E118" s="848" t="s">
        <v>2284</v>
      </c>
      <c r="F118" s="849" t="s">
        <v>8</v>
      </c>
      <c r="G118" s="850" t="s">
        <v>2383</v>
      </c>
      <c r="H118" s="851"/>
      <c r="I118" s="823"/>
    </row>
    <row r="119" spans="1:11" s="828" customFormat="1" x14ac:dyDescent="0.2">
      <c r="A119" s="829" t="s">
        <v>6</v>
      </c>
      <c r="B119" s="847" t="s">
        <v>2352</v>
      </c>
      <c r="C119" s="852" t="s">
        <v>2335</v>
      </c>
      <c r="D119" s="848" t="s">
        <v>2284</v>
      </c>
      <c r="E119" s="848" t="s">
        <v>2284</v>
      </c>
      <c r="F119" s="849" t="s">
        <v>8</v>
      </c>
      <c r="G119" s="850" t="s">
        <v>2384</v>
      </c>
      <c r="H119" s="851"/>
      <c r="I119" s="823"/>
    </row>
    <row r="120" spans="1:11" s="828" customFormat="1" x14ac:dyDescent="0.2">
      <c r="A120" s="829" t="s">
        <v>6</v>
      </c>
      <c r="B120" s="847" t="s">
        <v>2352</v>
      </c>
      <c r="C120" s="852" t="s">
        <v>2337</v>
      </c>
      <c r="D120" s="848" t="s">
        <v>2284</v>
      </c>
      <c r="E120" s="848" t="s">
        <v>2284</v>
      </c>
      <c r="F120" s="849" t="s">
        <v>8</v>
      </c>
      <c r="G120" s="850" t="s">
        <v>2385</v>
      </c>
      <c r="H120" s="851"/>
      <c r="I120" s="823"/>
    </row>
    <row r="121" spans="1:11" s="828" customFormat="1" x14ac:dyDescent="0.2">
      <c r="A121" s="829" t="s">
        <v>6</v>
      </c>
      <c r="B121" s="847" t="s">
        <v>2352</v>
      </c>
      <c r="C121" s="852" t="s">
        <v>2337</v>
      </c>
      <c r="D121" s="848">
        <v>7</v>
      </c>
      <c r="E121" s="848" t="s">
        <v>2284</v>
      </c>
      <c r="F121" s="849" t="s">
        <v>8</v>
      </c>
      <c r="G121" s="850" t="s">
        <v>2386</v>
      </c>
      <c r="H121" s="851"/>
      <c r="I121" s="823"/>
    </row>
    <row r="122" spans="1:11" s="828" customFormat="1" x14ac:dyDescent="0.2">
      <c r="A122" s="829" t="s">
        <v>6</v>
      </c>
      <c r="B122" s="847" t="s">
        <v>2352</v>
      </c>
      <c r="C122" s="852" t="s">
        <v>2340</v>
      </c>
      <c r="D122" s="848" t="s">
        <v>2284</v>
      </c>
      <c r="E122" s="848" t="s">
        <v>2284</v>
      </c>
      <c r="F122" s="849" t="s">
        <v>8</v>
      </c>
      <c r="G122" s="850" t="s">
        <v>2387</v>
      </c>
      <c r="H122" s="851"/>
      <c r="I122" s="823"/>
    </row>
    <row r="123" spans="1:11" s="828" customFormat="1" x14ac:dyDescent="0.2">
      <c r="A123" s="829" t="s">
        <v>6</v>
      </c>
      <c r="B123" s="847" t="s">
        <v>2352</v>
      </c>
      <c r="C123" s="852" t="s">
        <v>2342</v>
      </c>
      <c r="D123" s="848" t="s">
        <v>2284</v>
      </c>
      <c r="E123" s="848" t="s">
        <v>2284</v>
      </c>
      <c r="F123" s="849" t="s">
        <v>8</v>
      </c>
      <c r="G123" s="850" t="s">
        <v>2388</v>
      </c>
      <c r="H123" s="851"/>
      <c r="I123" s="823"/>
    </row>
    <row r="124" spans="1:11" s="828" customFormat="1" x14ac:dyDescent="0.2">
      <c r="A124" s="829" t="s">
        <v>6</v>
      </c>
      <c r="B124" s="847" t="s">
        <v>2352</v>
      </c>
      <c r="C124" s="852" t="s">
        <v>2344</v>
      </c>
      <c r="D124" s="848" t="s">
        <v>2284</v>
      </c>
      <c r="E124" s="848" t="s">
        <v>2284</v>
      </c>
      <c r="F124" s="849" t="s">
        <v>8</v>
      </c>
      <c r="G124" s="850" t="s">
        <v>2389</v>
      </c>
      <c r="H124" s="851"/>
      <c r="I124" s="823"/>
    </row>
    <row r="125" spans="1:11" s="828" customFormat="1" x14ac:dyDescent="0.2">
      <c r="A125" s="829" t="s">
        <v>6</v>
      </c>
      <c r="B125" s="847" t="s">
        <v>2352</v>
      </c>
      <c r="C125" s="852" t="s">
        <v>2346</v>
      </c>
      <c r="D125" s="848" t="s">
        <v>2284</v>
      </c>
      <c r="E125" s="848" t="s">
        <v>2284</v>
      </c>
      <c r="F125" s="849" t="s">
        <v>8</v>
      </c>
      <c r="G125" s="850" t="s">
        <v>2390</v>
      </c>
      <c r="H125" s="851"/>
      <c r="I125" s="823"/>
    </row>
    <row r="126" spans="1:11" s="828" customFormat="1" x14ac:dyDescent="0.2">
      <c r="A126" s="829" t="s">
        <v>6</v>
      </c>
      <c r="B126" s="847" t="s">
        <v>2352</v>
      </c>
      <c r="C126" s="852" t="s">
        <v>2348</v>
      </c>
      <c r="D126" s="848" t="s">
        <v>2284</v>
      </c>
      <c r="E126" s="848" t="s">
        <v>2284</v>
      </c>
      <c r="F126" s="849" t="s">
        <v>8</v>
      </c>
      <c r="G126" s="850" t="s">
        <v>2391</v>
      </c>
      <c r="H126" s="851"/>
      <c r="I126" s="823"/>
    </row>
    <row r="127" spans="1:11" s="828" customFormat="1" x14ac:dyDescent="0.2">
      <c r="A127" s="829" t="s">
        <v>6</v>
      </c>
      <c r="B127" s="847" t="s">
        <v>2352</v>
      </c>
      <c r="C127" s="852" t="s">
        <v>2350</v>
      </c>
      <c r="D127" s="848" t="s">
        <v>2284</v>
      </c>
      <c r="E127" s="848" t="s">
        <v>2284</v>
      </c>
      <c r="F127" s="849" t="s">
        <v>8</v>
      </c>
      <c r="G127" s="850" t="s">
        <v>2392</v>
      </c>
      <c r="H127" s="851"/>
      <c r="I127" s="823"/>
    </row>
    <row r="128" spans="1:11" s="828" customFormat="1" x14ac:dyDescent="0.2">
      <c r="A128" s="829" t="s">
        <v>6</v>
      </c>
      <c r="B128" s="847" t="s">
        <v>1278</v>
      </c>
      <c r="C128" s="848" t="s">
        <v>2283</v>
      </c>
      <c r="D128" s="848" t="s">
        <v>2284</v>
      </c>
      <c r="E128" s="848" t="s">
        <v>2284</v>
      </c>
      <c r="F128" s="849" t="s">
        <v>8</v>
      </c>
      <c r="G128" s="850" t="s">
        <v>2393</v>
      </c>
      <c r="H128" s="851"/>
      <c r="I128" s="823"/>
      <c r="J128" s="842" t="s">
        <v>2394</v>
      </c>
      <c r="K128" s="842" t="s">
        <v>2395</v>
      </c>
    </row>
    <row r="129" spans="1:11" s="828" customFormat="1" x14ac:dyDescent="0.2">
      <c r="A129" s="829" t="s">
        <v>6</v>
      </c>
      <c r="B129" s="847" t="s">
        <v>1278</v>
      </c>
      <c r="C129" s="848" t="s">
        <v>2288</v>
      </c>
      <c r="D129" s="848" t="s">
        <v>2284</v>
      </c>
      <c r="E129" s="848" t="s">
        <v>2284</v>
      </c>
      <c r="F129" s="849" t="s">
        <v>8</v>
      </c>
      <c r="G129" s="850" t="s">
        <v>2396</v>
      </c>
      <c r="H129" s="851"/>
      <c r="I129" s="823"/>
      <c r="J129" s="842"/>
      <c r="K129" s="842" t="s">
        <v>890</v>
      </c>
    </row>
    <row r="130" spans="1:11" s="828" customFormat="1" x14ac:dyDescent="0.2">
      <c r="A130" s="829" t="s">
        <v>6</v>
      </c>
      <c r="B130" s="847" t="s">
        <v>1278</v>
      </c>
      <c r="C130" s="848" t="s">
        <v>2288</v>
      </c>
      <c r="D130" s="848">
        <v>7</v>
      </c>
      <c r="E130" s="848" t="s">
        <v>2284</v>
      </c>
      <c r="F130" s="849" t="s">
        <v>8</v>
      </c>
      <c r="G130" s="850" t="s">
        <v>2397</v>
      </c>
      <c r="H130" s="851"/>
      <c r="I130" s="823"/>
      <c r="J130" s="842"/>
      <c r="K130" s="842"/>
    </row>
    <row r="131" spans="1:11" s="828" customFormat="1" x14ac:dyDescent="0.2">
      <c r="A131" s="829" t="s">
        <v>6</v>
      </c>
      <c r="B131" s="847" t="s">
        <v>1278</v>
      </c>
      <c r="C131" s="848" t="s">
        <v>2288</v>
      </c>
      <c r="D131" s="848" t="s">
        <v>2284</v>
      </c>
      <c r="E131" s="848" t="s">
        <v>1114</v>
      </c>
      <c r="F131" s="849" t="s">
        <v>8</v>
      </c>
      <c r="G131" s="850" t="s">
        <v>2398</v>
      </c>
      <c r="H131" s="851"/>
      <c r="I131" s="823"/>
      <c r="J131" s="842"/>
      <c r="K131" s="842"/>
    </row>
    <row r="132" spans="1:11" s="828" customFormat="1" x14ac:dyDescent="0.2">
      <c r="A132" s="829" t="s">
        <v>6</v>
      </c>
      <c r="B132" s="847" t="s">
        <v>1278</v>
      </c>
      <c r="C132" s="848" t="s">
        <v>2293</v>
      </c>
      <c r="D132" s="848" t="s">
        <v>2284</v>
      </c>
      <c r="E132" s="848" t="s">
        <v>2284</v>
      </c>
      <c r="F132" s="849" t="s">
        <v>8</v>
      </c>
      <c r="G132" s="850" t="s">
        <v>2399</v>
      </c>
      <c r="H132" s="851"/>
      <c r="I132" s="823"/>
    </row>
    <row r="133" spans="1:11" s="828" customFormat="1" x14ac:dyDescent="0.2">
      <c r="A133" s="829" t="s">
        <v>6</v>
      </c>
      <c r="B133" s="847" t="s">
        <v>1278</v>
      </c>
      <c r="C133" s="848" t="s">
        <v>2295</v>
      </c>
      <c r="D133" s="848" t="s">
        <v>2284</v>
      </c>
      <c r="E133" s="848" t="s">
        <v>2284</v>
      </c>
      <c r="F133" s="849" t="s">
        <v>8</v>
      </c>
      <c r="G133" s="850" t="s">
        <v>2400</v>
      </c>
      <c r="H133" s="851"/>
      <c r="I133" s="823"/>
    </row>
    <row r="134" spans="1:11" s="828" customFormat="1" x14ac:dyDescent="0.2">
      <c r="A134" s="829" t="s">
        <v>6</v>
      </c>
      <c r="B134" s="847" t="s">
        <v>1278</v>
      </c>
      <c r="C134" s="848" t="s">
        <v>2297</v>
      </c>
      <c r="D134" s="848" t="s">
        <v>2284</v>
      </c>
      <c r="E134" s="848" t="s">
        <v>2284</v>
      </c>
      <c r="F134" s="849" t="s">
        <v>8</v>
      </c>
      <c r="G134" s="850" t="s">
        <v>2401</v>
      </c>
      <c r="H134" s="851"/>
      <c r="I134" s="823"/>
    </row>
    <row r="135" spans="1:11" s="828" customFormat="1" x14ac:dyDescent="0.2">
      <c r="A135" s="829" t="s">
        <v>6</v>
      </c>
      <c r="B135" s="847" t="s">
        <v>1278</v>
      </c>
      <c r="C135" s="848" t="s">
        <v>2299</v>
      </c>
      <c r="D135" s="848" t="s">
        <v>2284</v>
      </c>
      <c r="E135" s="848" t="s">
        <v>2284</v>
      </c>
      <c r="F135" s="849" t="s">
        <v>8</v>
      </c>
      <c r="G135" s="850" t="s">
        <v>2402</v>
      </c>
      <c r="H135" s="851"/>
      <c r="I135" s="823"/>
    </row>
    <row r="136" spans="1:11" s="828" customFormat="1" x14ac:dyDescent="0.2">
      <c r="A136" s="829" t="s">
        <v>6</v>
      </c>
      <c r="B136" s="847" t="s">
        <v>1278</v>
      </c>
      <c r="C136" s="848" t="s">
        <v>2301</v>
      </c>
      <c r="D136" s="848" t="s">
        <v>2284</v>
      </c>
      <c r="E136" s="848" t="s">
        <v>2284</v>
      </c>
      <c r="F136" s="849" t="s">
        <v>8</v>
      </c>
      <c r="G136" s="850" t="s">
        <v>2403</v>
      </c>
      <c r="H136" s="851"/>
      <c r="I136" s="823"/>
    </row>
    <row r="137" spans="1:11" s="828" customFormat="1" x14ac:dyDescent="0.2">
      <c r="A137" s="829" t="s">
        <v>6</v>
      </c>
      <c r="B137" s="847" t="s">
        <v>1278</v>
      </c>
      <c r="C137" s="848" t="s">
        <v>2303</v>
      </c>
      <c r="D137" s="848" t="s">
        <v>2284</v>
      </c>
      <c r="E137" s="848" t="s">
        <v>2284</v>
      </c>
      <c r="F137" s="849" t="s">
        <v>8</v>
      </c>
      <c r="G137" s="850" t="s">
        <v>2404</v>
      </c>
      <c r="H137" s="851"/>
      <c r="I137" s="823"/>
    </row>
    <row r="138" spans="1:11" s="828" customFormat="1" x14ac:dyDescent="0.2">
      <c r="A138" s="829" t="s">
        <v>6</v>
      </c>
      <c r="B138" s="847" t="s">
        <v>1278</v>
      </c>
      <c r="C138" s="852" t="s">
        <v>2305</v>
      </c>
      <c r="D138" s="848" t="s">
        <v>2284</v>
      </c>
      <c r="E138" s="848" t="s">
        <v>2284</v>
      </c>
      <c r="F138" s="849" t="s">
        <v>8</v>
      </c>
      <c r="G138" s="850" t="s">
        <v>2405</v>
      </c>
      <c r="H138" s="851"/>
      <c r="I138" s="823"/>
    </row>
    <row r="139" spans="1:11" s="828" customFormat="1" x14ac:dyDescent="0.2">
      <c r="A139" s="829" t="s">
        <v>6</v>
      </c>
      <c r="B139" s="847" t="s">
        <v>1278</v>
      </c>
      <c r="C139" s="852" t="s">
        <v>2307</v>
      </c>
      <c r="D139" s="848" t="s">
        <v>2284</v>
      </c>
      <c r="E139" s="848" t="s">
        <v>2284</v>
      </c>
      <c r="F139" s="849" t="s">
        <v>8</v>
      </c>
      <c r="G139" s="850" t="s">
        <v>2406</v>
      </c>
      <c r="H139" s="851"/>
      <c r="I139" s="823"/>
    </row>
    <row r="140" spans="1:11" s="828" customFormat="1" x14ac:dyDescent="0.2">
      <c r="A140" s="829" t="s">
        <v>6</v>
      </c>
      <c r="B140" s="847" t="s">
        <v>1278</v>
      </c>
      <c r="C140" s="852" t="s">
        <v>2309</v>
      </c>
      <c r="D140" s="848" t="s">
        <v>2284</v>
      </c>
      <c r="E140" s="848" t="s">
        <v>2284</v>
      </c>
      <c r="F140" s="849" t="s">
        <v>8</v>
      </c>
      <c r="G140" s="850" t="s">
        <v>2407</v>
      </c>
      <c r="H140" s="851"/>
      <c r="I140" s="823"/>
    </row>
    <row r="141" spans="1:11" s="828" customFormat="1" x14ac:dyDescent="0.2">
      <c r="A141" s="829" t="s">
        <v>6</v>
      </c>
      <c r="B141" s="847" t="s">
        <v>1278</v>
      </c>
      <c r="C141" s="852" t="s">
        <v>2311</v>
      </c>
      <c r="D141" s="848" t="s">
        <v>2284</v>
      </c>
      <c r="E141" s="848" t="s">
        <v>2284</v>
      </c>
      <c r="F141" s="849" t="s">
        <v>8</v>
      </c>
      <c r="G141" s="850" t="s">
        <v>2408</v>
      </c>
      <c r="H141" s="851"/>
      <c r="I141" s="823"/>
    </row>
    <row r="142" spans="1:11" s="828" customFormat="1" x14ac:dyDescent="0.2">
      <c r="A142" s="829" t="s">
        <v>6</v>
      </c>
      <c r="B142" s="847" t="s">
        <v>1278</v>
      </c>
      <c r="C142" s="852" t="s">
        <v>2313</v>
      </c>
      <c r="D142" s="848" t="s">
        <v>2284</v>
      </c>
      <c r="E142" s="848" t="s">
        <v>2284</v>
      </c>
      <c r="F142" s="849" t="s">
        <v>8</v>
      </c>
      <c r="G142" s="850" t="s">
        <v>2409</v>
      </c>
      <c r="H142" s="851"/>
      <c r="I142" s="823"/>
    </row>
    <row r="143" spans="1:11" s="828" customFormat="1" x14ac:dyDescent="0.2">
      <c r="A143" s="829" t="s">
        <v>6</v>
      </c>
      <c r="B143" s="847" t="s">
        <v>1278</v>
      </c>
      <c r="C143" s="852" t="s">
        <v>2315</v>
      </c>
      <c r="D143" s="848" t="s">
        <v>2284</v>
      </c>
      <c r="E143" s="848" t="s">
        <v>2284</v>
      </c>
      <c r="F143" s="849" t="s">
        <v>8</v>
      </c>
      <c r="G143" s="850" t="s">
        <v>2410</v>
      </c>
      <c r="H143" s="851"/>
      <c r="I143" s="823"/>
    </row>
    <row r="144" spans="1:11" s="828" customFormat="1" x14ac:dyDescent="0.2">
      <c r="A144" s="829" t="s">
        <v>6</v>
      </c>
      <c r="B144" s="847" t="s">
        <v>1278</v>
      </c>
      <c r="C144" s="852" t="s">
        <v>2317</v>
      </c>
      <c r="D144" s="848" t="s">
        <v>2284</v>
      </c>
      <c r="E144" s="848" t="s">
        <v>2284</v>
      </c>
      <c r="F144" s="849" t="s">
        <v>8</v>
      </c>
      <c r="G144" s="850" t="s">
        <v>2411</v>
      </c>
      <c r="H144" s="851"/>
      <c r="I144" s="823"/>
    </row>
    <row r="145" spans="1:9" s="828" customFormat="1" x14ac:dyDescent="0.2">
      <c r="A145" s="829" t="s">
        <v>6</v>
      </c>
      <c r="B145" s="847" t="s">
        <v>1278</v>
      </c>
      <c r="C145" s="852" t="s">
        <v>2319</v>
      </c>
      <c r="D145" s="848" t="s">
        <v>2284</v>
      </c>
      <c r="E145" s="848" t="s">
        <v>2284</v>
      </c>
      <c r="F145" s="849" t="s">
        <v>8</v>
      </c>
      <c r="G145" s="850" t="s">
        <v>2412</v>
      </c>
      <c r="H145" s="851"/>
      <c r="I145" s="823"/>
    </row>
    <row r="146" spans="1:9" s="828" customFormat="1" x14ac:dyDescent="0.2">
      <c r="A146" s="829" t="s">
        <v>6</v>
      </c>
      <c r="B146" s="847" t="s">
        <v>1278</v>
      </c>
      <c r="C146" s="852" t="s">
        <v>2319</v>
      </c>
      <c r="D146" s="848">
        <v>7</v>
      </c>
      <c r="E146" s="848" t="s">
        <v>2284</v>
      </c>
      <c r="F146" s="849" t="s">
        <v>8</v>
      </c>
      <c r="G146" s="850" t="s">
        <v>2413</v>
      </c>
      <c r="H146" s="851"/>
      <c r="I146" s="823"/>
    </row>
    <row r="147" spans="1:9" s="828" customFormat="1" x14ac:dyDescent="0.2">
      <c r="A147" s="829" t="s">
        <v>6</v>
      </c>
      <c r="B147" s="847" t="s">
        <v>1278</v>
      </c>
      <c r="C147" s="852" t="s">
        <v>2319</v>
      </c>
      <c r="D147" s="848" t="s">
        <v>2284</v>
      </c>
      <c r="E147" s="848" t="s">
        <v>1114</v>
      </c>
      <c r="F147" s="849" t="s">
        <v>8</v>
      </c>
      <c r="G147" s="850" t="s">
        <v>2414</v>
      </c>
      <c r="H147" s="851"/>
      <c r="I147" s="823"/>
    </row>
    <row r="148" spans="1:9" s="828" customFormat="1" x14ac:dyDescent="0.2">
      <c r="A148" s="829" t="s">
        <v>6</v>
      </c>
      <c r="B148" s="847" t="s">
        <v>1278</v>
      </c>
      <c r="C148" s="852" t="s">
        <v>2323</v>
      </c>
      <c r="D148" s="848" t="s">
        <v>2284</v>
      </c>
      <c r="E148" s="848" t="s">
        <v>2284</v>
      </c>
      <c r="F148" s="849" t="s">
        <v>8</v>
      </c>
      <c r="G148" s="850" t="s">
        <v>2415</v>
      </c>
      <c r="H148" s="851"/>
      <c r="I148" s="823"/>
    </row>
    <row r="149" spans="1:9" s="828" customFormat="1" x14ac:dyDescent="0.2">
      <c r="A149" s="829" t="s">
        <v>6</v>
      </c>
      <c r="B149" s="847" t="s">
        <v>1278</v>
      </c>
      <c r="C149" s="852" t="s">
        <v>2323</v>
      </c>
      <c r="D149" s="848">
        <v>7</v>
      </c>
      <c r="E149" s="848" t="s">
        <v>2284</v>
      </c>
      <c r="F149" s="849" t="s">
        <v>8</v>
      </c>
      <c r="G149" s="850" t="s">
        <v>2416</v>
      </c>
      <c r="H149" s="851"/>
      <c r="I149" s="823"/>
    </row>
    <row r="150" spans="1:9" s="828" customFormat="1" x14ac:dyDescent="0.2">
      <c r="A150" s="829" t="s">
        <v>6</v>
      </c>
      <c r="B150" s="847" t="s">
        <v>1278</v>
      </c>
      <c r="C150" s="852" t="s">
        <v>2323</v>
      </c>
      <c r="D150" s="848" t="s">
        <v>2284</v>
      </c>
      <c r="E150" s="848" t="s">
        <v>1114</v>
      </c>
      <c r="F150" s="849" t="s">
        <v>8</v>
      </c>
      <c r="G150" s="850" t="s">
        <v>2417</v>
      </c>
      <c r="H150" s="851"/>
      <c r="I150" s="823"/>
    </row>
    <row r="151" spans="1:9" s="828" customFormat="1" x14ac:dyDescent="0.2">
      <c r="A151" s="829" t="s">
        <v>6</v>
      </c>
      <c r="B151" s="847" t="s">
        <v>1278</v>
      </c>
      <c r="C151" s="852" t="s">
        <v>2327</v>
      </c>
      <c r="D151" s="848" t="s">
        <v>2284</v>
      </c>
      <c r="E151" s="848" t="s">
        <v>2284</v>
      </c>
      <c r="F151" s="849" t="s">
        <v>8</v>
      </c>
      <c r="G151" s="850" t="s">
        <v>2418</v>
      </c>
      <c r="H151" s="851"/>
      <c r="I151" s="823"/>
    </row>
    <row r="152" spans="1:9" s="828" customFormat="1" x14ac:dyDescent="0.2">
      <c r="A152" s="829" t="s">
        <v>6</v>
      </c>
      <c r="B152" s="847" t="s">
        <v>1278</v>
      </c>
      <c r="C152" s="852" t="s">
        <v>2327</v>
      </c>
      <c r="D152" s="848" t="s">
        <v>2284</v>
      </c>
      <c r="E152" s="848" t="s">
        <v>1114</v>
      </c>
      <c r="F152" s="849" t="s">
        <v>8</v>
      </c>
      <c r="G152" s="850" t="s">
        <v>2419</v>
      </c>
      <c r="H152" s="851"/>
      <c r="I152" s="823"/>
    </row>
    <row r="153" spans="1:9" s="828" customFormat="1" x14ac:dyDescent="0.2">
      <c r="A153" s="829" t="s">
        <v>6</v>
      </c>
      <c r="B153" s="847" t="s">
        <v>1278</v>
      </c>
      <c r="C153" s="852" t="s">
        <v>2330</v>
      </c>
      <c r="D153" s="848" t="s">
        <v>2284</v>
      </c>
      <c r="E153" s="848" t="s">
        <v>2284</v>
      </c>
      <c r="F153" s="849" t="s">
        <v>8</v>
      </c>
      <c r="G153" s="850" t="s">
        <v>2420</v>
      </c>
      <c r="H153" s="851"/>
      <c r="I153" s="823"/>
    </row>
    <row r="154" spans="1:9" s="828" customFormat="1" x14ac:dyDescent="0.2">
      <c r="A154" s="829" t="s">
        <v>6</v>
      </c>
      <c r="B154" s="847" t="s">
        <v>1278</v>
      </c>
      <c r="C154" s="852" t="s">
        <v>2330</v>
      </c>
      <c r="D154" s="848" t="s">
        <v>2284</v>
      </c>
      <c r="E154" s="848" t="s">
        <v>1114</v>
      </c>
      <c r="F154" s="849" t="s">
        <v>8</v>
      </c>
      <c r="G154" s="850" t="s">
        <v>2421</v>
      </c>
      <c r="H154" s="851"/>
      <c r="I154" s="823"/>
    </row>
    <row r="155" spans="1:9" s="828" customFormat="1" x14ac:dyDescent="0.2">
      <c r="A155" s="829" t="s">
        <v>6</v>
      </c>
      <c r="B155" s="847" t="s">
        <v>1278</v>
      </c>
      <c r="C155" s="852" t="s">
        <v>2333</v>
      </c>
      <c r="D155" s="848" t="s">
        <v>2284</v>
      </c>
      <c r="E155" s="848" t="s">
        <v>2284</v>
      </c>
      <c r="F155" s="849" t="s">
        <v>8</v>
      </c>
      <c r="G155" s="850" t="s">
        <v>2422</v>
      </c>
      <c r="H155" s="851"/>
      <c r="I155" s="823"/>
    </row>
    <row r="156" spans="1:9" s="828" customFormat="1" x14ac:dyDescent="0.2">
      <c r="A156" s="829" t="s">
        <v>6</v>
      </c>
      <c r="B156" s="847" t="s">
        <v>1278</v>
      </c>
      <c r="C156" s="852" t="s">
        <v>2335</v>
      </c>
      <c r="D156" s="848" t="s">
        <v>2284</v>
      </c>
      <c r="E156" s="848" t="s">
        <v>2284</v>
      </c>
      <c r="F156" s="849" t="s">
        <v>8</v>
      </c>
      <c r="G156" s="850" t="s">
        <v>2423</v>
      </c>
      <c r="H156" s="851"/>
      <c r="I156" s="823"/>
    </row>
    <row r="157" spans="1:9" s="828" customFormat="1" x14ac:dyDescent="0.2">
      <c r="A157" s="829" t="s">
        <v>6</v>
      </c>
      <c r="B157" s="847" t="s">
        <v>1278</v>
      </c>
      <c r="C157" s="852" t="s">
        <v>2337</v>
      </c>
      <c r="D157" s="848" t="s">
        <v>2284</v>
      </c>
      <c r="E157" s="848" t="s">
        <v>2284</v>
      </c>
      <c r="F157" s="849" t="s">
        <v>8</v>
      </c>
      <c r="G157" s="850" t="s">
        <v>2424</v>
      </c>
      <c r="H157" s="851"/>
      <c r="I157" s="823"/>
    </row>
    <row r="158" spans="1:9" s="828" customFormat="1" x14ac:dyDescent="0.2">
      <c r="A158" s="829" t="s">
        <v>6</v>
      </c>
      <c r="B158" s="847" t="s">
        <v>1278</v>
      </c>
      <c r="C158" s="852" t="s">
        <v>2337</v>
      </c>
      <c r="D158" s="848">
        <v>7</v>
      </c>
      <c r="E158" s="848" t="s">
        <v>2284</v>
      </c>
      <c r="F158" s="849" t="s">
        <v>8</v>
      </c>
      <c r="G158" s="850" t="s">
        <v>2425</v>
      </c>
      <c r="H158" s="851"/>
      <c r="I158" s="823"/>
    </row>
    <row r="159" spans="1:9" s="828" customFormat="1" x14ac:dyDescent="0.2">
      <c r="A159" s="829" t="s">
        <v>6</v>
      </c>
      <c r="B159" s="847" t="s">
        <v>1278</v>
      </c>
      <c r="C159" s="852" t="s">
        <v>2340</v>
      </c>
      <c r="D159" s="848" t="s">
        <v>2284</v>
      </c>
      <c r="E159" s="848" t="s">
        <v>2284</v>
      </c>
      <c r="F159" s="849" t="s">
        <v>8</v>
      </c>
      <c r="G159" s="850" t="s">
        <v>2426</v>
      </c>
      <c r="H159" s="851"/>
      <c r="I159" s="823"/>
    </row>
    <row r="160" spans="1:9" s="828" customFormat="1" x14ac:dyDescent="0.2">
      <c r="A160" s="829" t="s">
        <v>6</v>
      </c>
      <c r="B160" s="847" t="s">
        <v>1278</v>
      </c>
      <c r="C160" s="852" t="s">
        <v>2342</v>
      </c>
      <c r="D160" s="848" t="s">
        <v>2284</v>
      </c>
      <c r="E160" s="848" t="s">
        <v>2284</v>
      </c>
      <c r="F160" s="849" t="s">
        <v>8</v>
      </c>
      <c r="G160" s="850" t="s">
        <v>2427</v>
      </c>
      <c r="H160" s="851"/>
      <c r="I160" s="823"/>
    </row>
    <row r="161" spans="1:11" s="828" customFormat="1" x14ac:dyDescent="0.2">
      <c r="A161" s="829" t="s">
        <v>6</v>
      </c>
      <c r="B161" s="847" t="s">
        <v>1278</v>
      </c>
      <c r="C161" s="852" t="s">
        <v>2344</v>
      </c>
      <c r="D161" s="848" t="s">
        <v>2284</v>
      </c>
      <c r="E161" s="848" t="s">
        <v>2284</v>
      </c>
      <c r="F161" s="849" t="s">
        <v>8</v>
      </c>
      <c r="G161" s="850" t="s">
        <v>2428</v>
      </c>
      <c r="H161" s="851"/>
      <c r="I161" s="823"/>
    </row>
    <row r="162" spans="1:11" s="828" customFormat="1" x14ac:dyDescent="0.2">
      <c r="A162" s="829" t="s">
        <v>6</v>
      </c>
      <c r="B162" s="847" t="s">
        <v>1278</v>
      </c>
      <c r="C162" s="852" t="s">
        <v>2346</v>
      </c>
      <c r="D162" s="848" t="s">
        <v>2284</v>
      </c>
      <c r="E162" s="848" t="s">
        <v>2284</v>
      </c>
      <c r="F162" s="849" t="s">
        <v>8</v>
      </c>
      <c r="G162" s="850" t="s">
        <v>2429</v>
      </c>
      <c r="H162" s="851"/>
      <c r="I162" s="823"/>
    </row>
    <row r="163" spans="1:11" s="828" customFormat="1" x14ac:dyDescent="0.2">
      <c r="A163" s="829" t="s">
        <v>6</v>
      </c>
      <c r="B163" s="847" t="s">
        <v>1278</v>
      </c>
      <c r="C163" s="852" t="s">
        <v>2348</v>
      </c>
      <c r="D163" s="848" t="s">
        <v>2284</v>
      </c>
      <c r="E163" s="848" t="s">
        <v>2284</v>
      </c>
      <c r="F163" s="849" t="s">
        <v>8</v>
      </c>
      <c r="G163" s="850" t="s">
        <v>2430</v>
      </c>
      <c r="H163" s="851"/>
      <c r="I163" s="823"/>
    </row>
    <row r="164" spans="1:11" s="828" customFormat="1" x14ac:dyDescent="0.2">
      <c r="A164" s="829" t="s">
        <v>6</v>
      </c>
      <c r="B164" s="847" t="s">
        <v>1278</v>
      </c>
      <c r="C164" s="852" t="s">
        <v>2350</v>
      </c>
      <c r="D164" s="848" t="s">
        <v>2284</v>
      </c>
      <c r="E164" s="848" t="s">
        <v>2284</v>
      </c>
      <c r="F164" s="849" t="s">
        <v>8</v>
      </c>
      <c r="G164" s="850" t="s">
        <v>2431</v>
      </c>
      <c r="H164" s="851"/>
      <c r="I164" s="823"/>
    </row>
    <row r="165" spans="1:11" s="828" customFormat="1" x14ac:dyDescent="0.2">
      <c r="A165" s="829" t="s">
        <v>6</v>
      </c>
      <c r="B165" s="847" t="s">
        <v>2432</v>
      </c>
      <c r="C165" s="848" t="s">
        <v>2283</v>
      </c>
      <c r="D165" s="848" t="s">
        <v>2284</v>
      </c>
      <c r="E165" s="848" t="s">
        <v>2284</v>
      </c>
      <c r="F165" s="849" t="s">
        <v>8</v>
      </c>
      <c r="G165" s="850" t="s">
        <v>2433</v>
      </c>
      <c r="H165" s="851"/>
      <c r="I165" s="823"/>
      <c r="J165" s="842" t="s">
        <v>2434</v>
      </c>
      <c r="K165" s="842" t="s">
        <v>2435</v>
      </c>
    </row>
    <row r="166" spans="1:11" s="828" customFormat="1" x14ac:dyDescent="0.2">
      <c r="A166" s="829" t="s">
        <v>6</v>
      </c>
      <c r="B166" s="847" t="s">
        <v>2432</v>
      </c>
      <c r="C166" s="848" t="s">
        <v>2288</v>
      </c>
      <c r="D166" s="848" t="s">
        <v>2284</v>
      </c>
      <c r="E166" s="848" t="s">
        <v>2284</v>
      </c>
      <c r="F166" s="849" t="s">
        <v>8</v>
      </c>
      <c r="G166" s="850" t="s">
        <v>2436</v>
      </c>
      <c r="H166" s="851"/>
      <c r="I166" s="823"/>
      <c r="J166" s="842" t="s">
        <v>2437</v>
      </c>
      <c r="K166" s="842" t="s">
        <v>891</v>
      </c>
    </row>
    <row r="167" spans="1:11" s="828" customFormat="1" x14ac:dyDescent="0.2">
      <c r="A167" s="829" t="s">
        <v>6</v>
      </c>
      <c r="B167" s="847" t="s">
        <v>2432</v>
      </c>
      <c r="C167" s="848" t="s">
        <v>2288</v>
      </c>
      <c r="D167" s="848">
        <v>7</v>
      </c>
      <c r="E167" s="848" t="s">
        <v>2284</v>
      </c>
      <c r="F167" s="849" t="s">
        <v>8</v>
      </c>
      <c r="G167" s="850" t="s">
        <v>2438</v>
      </c>
      <c r="H167" s="851"/>
      <c r="I167" s="823"/>
      <c r="J167" s="842" t="s">
        <v>2439</v>
      </c>
      <c r="K167" s="842" t="s">
        <v>2440</v>
      </c>
    </row>
    <row r="168" spans="1:11" s="828" customFormat="1" x14ac:dyDescent="0.2">
      <c r="A168" s="829" t="s">
        <v>6</v>
      </c>
      <c r="B168" s="847" t="s">
        <v>2432</v>
      </c>
      <c r="C168" s="848" t="s">
        <v>2288</v>
      </c>
      <c r="D168" s="848" t="s">
        <v>2284</v>
      </c>
      <c r="E168" s="848" t="s">
        <v>1114</v>
      </c>
      <c r="F168" s="849" t="s">
        <v>8</v>
      </c>
      <c r="G168" s="850" t="s">
        <v>2441</v>
      </c>
      <c r="H168" s="851"/>
      <c r="I168" s="823"/>
      <c r="J168" s="842"/>
      <c r="K168" s="842"/>
    </row>
    <row r="169" spans="1:11" s="828" customFormat="1" x14ac:dyDescent="0.2">
      <c r="A169" s="829" t="s">
        <v>6</v>
      </c>
      <c r="B169" s="847" t="s">
        <v>2432</v>
      </c>
      <c r="C169" s="848" t="s">
        <v>2293</v>
      </c>
      <c r="D169" s="848" t="s">
        <v>2284</v>
      </c>
      <c r="E169" s="848" t="s">
        <v>2284</v>
      </c>
      <c r="F169" s="849" t="s">
        <v>8</v>
      </c>
      <c r="G169" s="850" t="s">
        <v>2442</v>
      </c>
      <c r="H169" s="851"/>
      <c r="I169" s="823"/>
    </row>
    <row r="170" spans="1:11" s="828" customFormat="1" x14ac:dyDescent="0.2">
      <c r="A170" s="829" t="s">
        <v>6</v>
      </c>
      <c r="B170" s="847" t="s">
        <v>2432</v>
      </c>
      <c r="C170" s="848" t="s">
        <v>2295</v>
      </c>
      <c r="D170" s="848" t="s">
        <v>2284</v>
      </c>
      <c r="E170" s="848" t="s">
        <v>2284</v>
      </c>
      <c r="F170" s="849" t="s">
        <v>8</v>
      </c>
      <c r="G170" s="850" t="s">
        <v>2443</v>
      </c>
      <c r="H170" s="851"/>
      <c r="I170" s="823"/>
    </row>
    <row r="171" spans="1:11" s="828" customFormat="1" x14ac:dyDescent="0.2">
      <c r="A171" s="829" t="s">
        <v>6</v>
      </c>
      <c r="B171" s="847" t="s">
        <v>2432</v>
      </c>
      <c r="C171" s="848" t="s">
        <v>2297</v>
      </c>
      <c r="D171" s="848" t="s">
        <v>2284</v>
      </c>
      <c r="E171" s="848" t="s">
        <v>2284</v>
      </c>
      <c r="F171" s="849" t="s">
        <v>8</v>
      </c>
      <c r="G171" s="850" t="s">
        <v>2444</v>
      </c>
      <c r="H171" s="851"/>
      <c r="I171" s="823"/>
    </row>
    <row r="172" spans="1:11" s="828" customFormat="1" x14ac:dyDescent="0.2">
      <c r="A172" s="829" t="s">
        <v>6</v>
      </c>
      <c r="B172" s="847" t="s">
        <v>2432</v>
      </c>
      <c r="C172" s="848" t="s">
        <v>2299</v>
      </c>
      <c r="D172" s="848" t="s">
        <v>2284</v>
      </c>
      <c r="E172" s="848" t="s">
        <v>2284</v>
      </c>
      <c r="F172" s="849" t="s">
        <v>8</v>
      </c>
      <c r="G172" s="850" t="s">
        <v>2445</v>
      </c>
      <c r="H172" s="851"/>
      <c r="I172" s="823"/>
    </row>
    <row r="173" spans="1:11" s="828" customFormat="1" x14ac:dyDescent="0.2">
      <c r="A173" s="829" t="s">
        <v>6</v>
      </c>
      <c r="B173" s="847" t="s">
        <v>2432</v>
      </c>
      <c r="C173" s="848" t="s">
        <v>2301</v>
      </c>
      <c r="D173" s="848" t="s">
        <v>2284</v>
      </c>
      <c r="E173" s="848" t="s">
        <v>2284</v>
      </c>
      <c r="F173" s="849" t="s">
        <v>8</v>
      </c>
      <c r="G173" s="850" t="s">
        <v>2446</v>
      </c>
      <c r="H173" s="851"/>
      <c r="I173" s="823"/>
    </row>
    <row r="174" spans="1:11" s="828" customFormat="1" x14ac:dyDescent="0.2">
      <c r="A174" s="829" t="s">
        <v>6</v>
      </c>
      <c r="B174" s="847" t="s">
        <v>2432</v>
      </c>
      <c r="C174" s="848" t="s">
        <v>2303</v>
      </c>
      <c r="D174" s="848" t="s">
        <v>2284</v>
      </c>
      <c r="E174" s="848" t="s">
        <v>2284</v>
      </c>
      <c r="F174" s="849" t="s">
        <v>8</v>
      </c>
      <c r="G174" s="850" t="s">
        <v>2447</v>
      </c>
      <c r="H174" s="851"/>
      <c r="I174" s="823"/>
    </row>
    <row r="175" spans="1:11" s="828" customFormat="1" x14ac:dyDescent="0.2">
      <c r="A175" s="829" t="s">
        <v>6</v>
      </c>
      <c r="B175" s="847" t="s">
        <v>2432</v>
      </c>
      <c r="C175" s="852" t="s">
        <v>2305</v>
      </c>
      <c r="D175" s="848" t="s">
        <v>2284</v>
      </c>
      <c r="E175" s="848" t="s">
        <v>2284</v>
      </c>
      <c r="F175" s="849" t="s">
        <v>8</v>
      </c>
      <c r="G175" s="850" t="s">
        <v>2448</v>
      </c>
      <c r="H175" s="851"/>
      <c r="I175" s="823"/>
    </row>
    <row r="176" spans="1:11" s="828" customFormat="1" x14ac:dyDescent="0.2">
      <c r="A176" s="829" t="s">
        <v>6</v>
      </c>
      <c r="B176" s="847" t="s">
        <v>2432</v>
      </c>
      <c r="C176" s="852" t="s">
        <v>2307</v>
      </c>
      <c r="D176" s="848" t="s">
        <v>2284</v>
      </c>
      <c r="E176" s="848" t="s">
        <v>2284</v>
      </c>
      <c r="F176" s="849" t="s">
        <v>8</v>
      </c>
      <c r="G176" s="850" t="s">
        <v>2449</v>
      </c>
      <c r="H176" s="851"/>
      <c r="I176" s="823"/>
    </row>
    <row r="177" spans="1:9" s="828" customFormat="1" x14ac:dyDescent="0.2">
      <c r="A177" s="829" t="s">
        <v>6</v>
      </c>
      <c r="B177" s="847" t="s">
        <v>2432</v>
      </c>
      <c r="C177" s="852" t="s">
        <v>2309</v>
      </c>
      <c r="D177" s="848" t="s">
        <v>2284</v>
      </c>
      <c r="E177" s="848" t="s">
        <v>2284</v>
      </c>
      <c r="F177" s="849" t="s">
        <v>8</v>
      </c>
      <c r="G177" s="850" t="s">
        <v>2450</v>
      </c>
      <c r="H177" s="851"/>
      <c r="I177" s="823"/>
    </row>
    <row r="178" spans="1:9" s="828" customFormat="1" x14ac:dyDescent="0.2">
      <c r="A178" s="829" t="s">
        <v>6</v>
      </c>
      <c r="B178" s="847" t="s">
        <v>2432</v>
      </c>
      <c r="C178" s="852" t="s">
        <v>2311</v>
      </c>
      <c r="D178" s="848" t="s">
        <v>2284</v>
      </c>
      <c r="E178" s="848" t="s">
        <v>2284</v>
      </c>
      <c r="F178" s="849" t="s">
        <v>8</v>
      </c>
      <c r="G178" s="850" t="s">
        <v>2451</v>
      </c>
      <c r="H178" s="851"/>
      <c r="I178" s="823"/>
    </row>
    <row r="179" spans="1:9" s="828" customFormat="1" x14ac:dyDescent="0.2">
      <c r="A179" s="829" t="s">
        <v>6</v>
      </c>
      <c r="B179" s="847" t="s">
        <v>2432</v>
      </c>
      <c r="C179" s="852" t="s">
        <v>2313</v>
      </c>
      <c r="D179" s="848" t="s">
        <v>2284</v>
      </c>
      <c r="E179" s="848" t="s">
        <v>2284</v>
      </c>
      <c r="F179" s="849" t="s">
        <v>8</v>
      </c>
      <c r="G179" s="850" t="s">
        <v>2452</v>
      </c>
      <c r="H179" s="851"/>
      <c r="I179" s="823"/>
    </row>
    <row r="180" spans="1:9" s="828" customFormat="1" x14ac:dyDescent="0.2">
      <c r="A180" s="829" t="s">
        <v>6</v>
      </c>
      <c r="B180" s="847" t="s">
        <v>2432</v>
      </c>
      <c r="C180" s="852" t="s">
        <v>2315</v>
      </c>
      <c r="D180" s="848" t="s">
        <v>2284</v>
      </c>
      <c r="E180" s="848" t="s">
        <v>2284</v>
      </c>
      <c r="F180" s="849" t="s">
        <v>8</v>
      </c>
      <c r="G180" s="850" t="s">
        <v>2453</v>
      </c>
      <c r="H180" s="851"/>
      <c r="I180" s="823"/>
    </row>
    <row r="181" spans="1:9" s="828" customFormat="1" x14ac:dyDescent="0.2">
      <c r="A181" s="829" t="s">
        <v>6</v>
      </c>
      <c r="B181" s="847" t="s">
        <v>2432</v>
      </c>
      <c r="C181" s="852" t="s">
        <v>2317</v>
      </c>
      <c r="D181" s="848" t="s">
        <v>2284</v>
      </c>
      <c r="E181" s="848" t="s">
        <v>2284</v>
      </c>
      <c r="F181" s="849" t="s">
        <v>8</v>
      </c>
      <c r="G181" s="850" t="s">
        <v>2454</v>
      </c>
      <c r="H181" s="851"/>
      <c r="I181" s="823"/>
    </row>
    <row r="182" spans="1:9" s="828" customFormat="1" x14ac:dyDescent="0.2">
      <c r="A182" s="829" t="s">
        <v>6</v>
      </c>
      <c r="B182" s="847" t="s">
        <v>2432</v>
      </c>
      <c r="C182" s="852" t="s">
        <v>2319</v>
      </c>
      <c r="D182" s="848" t="s">
        <v>2284</v>
      </c>
      <c r="E182" s="848" t="s">
        <v>2284</v>
      </c>
      <c r="F182" s="849" t="s">
        <v>8</v>
      </c>
      <c r="G182" s="850" t="s">
        <v>2455</v>
      </c>
      <c r="H182" s="851"/>
      <c r="I182" s="823"/>
    </row>
    <row r="183" spans="1:9" s="828" customFormat="1" x14ac:dyDescent="0.2">
      <c r="A183" s="829" t="s">
        <v>6</v>
      </c>
      <c r="B183" s="847" t="s">
        <v>2432</v>
      </c>
      <c r="C183" s="852" t="s">
        <v>2319</v>
      </c>
      <c r="D183" s="848">
        <v>7</v>
      </c>
      <c r="E183" s="848" t="s">
        <v>2284</v>
      </c>
      <c r="F183" s="849" t="s">
        <v>8</v>
      </c>
      <c r="G183" s="850" t="s">
        <v>2456</v>
      </c>
      <c r="H183" s="851"/>
      <c r="I183" s="823"/>
    </row>
    <row r="184" spans="1:9" s="828" customFormat="1" x14ac:dyDescent="0.2">
      <c r="A184" s="829" t="s">
        <v>6</v>
      </c>
      <c r="B184" s="847" t="s">
        <v>2432</v>
      </c>
      <c r="C184" s="852" t="s">
        <v>2319</v>
      </c>
      <c r="D184" s="848" t="s">
        <v>2284</v>
      </c>
      <c r="E184" s="848" t="s">
        <v>1114</v>
      </c>
      <c r="F184" s="849" t="s">
        <v>8</v>
      </c>
      <c r="G184" s="850" t="s">
        <v>2457</v>
      </c>
      <c r="H184" s="851"/>
      <c r="I184" s="823"/>
    </row>
    <row r="185" spans="1:9" s="828" customFormat="1" x14ac:dyDescent="0.2">
      <c r="A185" s="829" t="s">
        <v>6</v>
      </c>
      <c r="B185" s="847" t="s">
        <v>2432</v>
      </c>
      <c r="C185" s="852" t="s">
        <v>2323</v>
      </c>
      <c r="D185" s="848" t="s">
        <v>2284</v>
      </c>
      <c r="E185" s="848" t="s">
        <v>2284</v>
      </c>
      <c r="F185" s="849" t="s">
        <v>8</v>
      </c>
      <c r="G185" s="850" t="s">
        <v>2458</v>
      </c>
      <c r="H185" s="851"/>
      <c r="I185" s="823"/>
    </row>
    <row r="186" spans="1:9" s="828" customFormat="1" x14ac:dyDescent="0.2">
      <c r="A186" s="829" t="s">
        <v>6</v>
      </c>
      <c r="B186" s="847" t="s">
        <v>2432</v>
      </c>
      <c r="C186" s="852" t="s">
        <v>2323</v>
      </c>
      <c r="D186" s="848">
        <v>7</v>
      </c>
      <c r="E186" s="848" t="s">
        <v>2284</v>
      </c>
      <c r="F186" s="849" t="s">
        <v>8</v>
      </c>
      <c r="G186" s="850" t="s">
        <v>2459</v>
      </c>
      <c r="H186" s="851"/>
      <c r="I186" s="823"/>
    </row>
    <row r="187" spans="1:9" s="828" customFormat="1" x14ac:dyDescent="0.2">
      <c r="A187" s="829" t="s">
        <v>6</v>
      </c>
      <c r="B187" s="847" t="s">
        <v>2432</v>
      </c>
      <c r="C187" s="852" t="s">
        <v>2323</v>
      </c>
      <c r="D187" s="848" t="s">
        <v>2284</v>
      </c>
      <c r="E187" s="848" t="s">
        <v>1114</v>
      </c>
      <c r="F187" s="849" t="s">
        <v>8</v>
      </c>
      <c r="G187" s="850" t="s">
        <v>2460</v>
      </c>
      <c r="H187" s="851"/>
      <c r="I187" s="823"/>
    </row>
    <row r="188" spans="1:9" s="828" customFormat="1" x14ac:dyDescent="0.2">
      <c r="A188" s="829" t="s">
        <v>6</v>
      </c>
      <c r="B188" s="847" t="s">
        <v>2432</v>
      </c>
      <c r="C188" s="852" t="s">
        <v>2327</v>
      </c>
      <c r="D188" s="848" t="s">
        <v>2284</v>
      </c>
      <c r="E188" s="848" t="s">
        <v>2284</v>
      </c>
      <c r="F188" s="849" t="s">
        <v>8</v>
      </c>
      <c r="G188" s="850" t="s">
        <v>2461</v>
      </c>
      <c r="H188" s="851"/>
      <c r="I188" s="823"/>
    </row>
    <row r="189" spans="1:9" s="828" customFormat="1" x14ac:dyDescent="0.2">
      <c r="A189" s="829" t="s">
        <v>6</v>
      </c>
      <c r="B189" s="847" t="s">
        <v>2432</v>
      </c>
      <c r="C189" s="852" t="s">
        <v>2327</v>
      </c>
      <c r="D189" s="848" t="s">
        <v>2284</v>
      </c>
      <c r="E189" s="848" t="s">
        <v>1114</v>
      </c>
      <c r="F189" s="849" t="s">
        <v>8</v>
      </c>
      <c r="G189" s="850" t="s">
        <v>2462</v>
      </c>
      <c r="H189" s="851"/>
      <c r="I189" s="823"/>
    </row>
    <row r="190" spans="1:9" s="828" customFormat="1" x14ac:dyDescent="0.2">
      <c r="A190" s="829" t="s">
        <v>6</v>
      </c>
      <c r="B190" s="847" t="s">
        <v>2432</v>
      </c>
      <c r="C190" s="852" t="s">
        <v>2330</v>
      </c>
      <c r="D190" s="848" t="s">
        <v>2284</v>
      </c>
      <c r="E190" s="848" t="s">
        <v>2284</v>
      </c>
      <c r="F190" s="849" t="s">
        <v>8</v>
      </c>
      <c r="G190" s="850" t="s">
        <v>2463</v>
      </c>
      <c r="H190" s="851"/>
      <c r="I190" s="823"/>
    </row>
    <row r="191" spans="1:9" s="828" customFormat="1" x14ac:dyDescent="0.2">
      <c r="A191" s="829" t="s">
        <v>6</v>
      </c>
      <c r="B191" s="847" t="s">
        <v>2432</v>
      </c>
      <c r="C191" s="852" t="s">
        <v>2330</v>
      </c>
      <c r="D191" s="848" t="s">
        <v>2284</v>
      </c>
      <c r="E191" s="848" t="s">
        <v>1114</v>
      </c>
      <c r="F191" s="849" t="s">
        <v>8</v>
      </c>
      <c r="G191" s="850" t="s">
        <v>2464</v>
      </c>
      <c r="H191" s="851"/>
      <c r="I191" s="823"/>
    </row>
    <row r="192" spans="1:9" s="828" customFormat="1" x14ac:dyDescent="0.2">
      <c r="A192" s="829" t="s">
        <v>6</v>
      </c>
      <c r="B192" s="847" t="s">
        <v>2432</v>
      </c>
      <c r="C192" s="852" t="s">
        <v>2333</v>
      </c>
      <c r="D192" s="848" t="s">
        <v>2284</v>
      </c>
      <c r="E192" s="848" t="s">
        <v>2284</v>
      </c>
      <c r="F192" s="849" t="s">
        <v>8</v>
      </c>
      <c r="G192" s="850" t="s">
        <v>2465</v>
      </c>
      <c r="H192" s="851"/>
      <c r="I192" s="823"/>
    </row>
    <row r="193" spans="1:11" s="828" customFormat="1" x14ac:dyDescent="0.2">
      <c r="A193" s="829" t="s">
        <v>6</v>
      </c>
      <c r="B193" s="847" t="s">
        <v>2432</v>
      </c>
      <c r="C193" s="852" t="s">
        <v>2335</v>
      </c>
      <c r="D193" s="848" t="s">
        <v>2284</v>
      </c>
      <c r="E193" s="848" t="s">
        <v>2284</v>
      </c>
      <c r="F193" s="849" t="s">
        <v>8</v>
      </c>
      <c r="G193" s="850" t="s">
        <v>2466</v>
      </c>
      <c r="H193" s="851"/>
      <c r="I193" s="823"/>
    </row>
    <row r="194" spans="1:11" s="828" customFormat="1" x14ac:dyDescent="0.2">
      <c r="A194" s="829" t="s">
        <v>6</v>
      </c>
      <c r="B194" s="847" t="s">
        <v>2432</v>
      </c>
      <c r="C194" s="852" t="s">
        <v>2337</v>
      </c>
      <c r="D194" s="848" t="s">
        <v>2284</v>
      </c>
      <c r="E194" s="848" t="s">
        <v>2284</v>
      </c>
      <c r="F194" s="849" t="s">
        <v>8</v>
      </c>
      <c r="G194" s="850" t="s">
        <v>2467</v>
      </c>
      <c r="H194" s="851"/>
      <c r="I194" s="823"/>
    </row>
    <row r="195" spans="1:11" s="828" customFormat="1" x14ac:dyDescent="0.2">
      <c r="A195" s="829" t="s">
        <v>6</v>
      </c>
      <c r="B195" s="847" t="s">
        <v>2432</v>
      </c>
      <c r="C195" s="852" t="s">
        <v>2337</v>
      </c>
      <c r="D195" s="848">
        <v>7</v>
      </c>
      <c r="E195" s="848" t="s">
        <v>2284</v>
      </c>
      <c r="F195" s="849" t="s">
        <v>8</v>
      </c>
      <c r="G195" s="850" t="s">
        <v>2468</v>
      </c>
      <c r="H195" s="851"/>
      <c r="I195" s="823"/>
    </row>
    <row r="196" spans="1:11" s="828" customFormat="1" x14ac:dyDescent="0.2">
      <c r="A196" s="829" t="s">
        <v>6</v>
      </c>
      <c r="B196" s="847" t="s">
        <v>2432</v>
      </c>
      <c r="C196" s="852" t="s">
        <v>2340</v>
      </c>
      <c r="D196" s="848" t="s">
        <v>2284</v>
      </c>
      <c r="E196" s="848" t="s">
        <v>2284</v>
      </c>
      <c r="F196" s="849" t="s">
        <v>8</v>
      </c>
      <c r="G196" s="850" t="s">
        <v>2469</v>
      </c>
      <c r="H196" s="851"/>
      <c r="I196" s="823"/>
    </row>
    <row r="197" spans="1:11" s="828" customFormat="1" x14ac:dyDescent="0.2">
      <c r="A197" s="829" t="s">
        <v>6</v>
      </c>
      <c r="B197" s="847" t="s">
        <v>2432</v>
      </c>
      <c r="C197" s="852" t="s">
        <v>2342</v>
      </c>
      <c r="D197" s="848" t="s">
        <v>2284</v>
      </c>
      <c r="E197" s="848" t="s">
        <v>2284</v>
      </c>
      <c r="F197" s="849" t="s">
        <v>8</v>
      </c>
      <c r="G197" s="850" t="s">
        <v>2470</v>
      </c>
      <c r="H197" s="851"/>
      <c r="I197" s="823"/>
    </row>
    <row r="198" spans="1:11" s="828" customFormat="1" x14ac:dyDescent="0.2">
      <c r="A198" s="829" t="s">
        <v>6</v>
      </c>
      <c r="B198" s="847" t="s">
        <v>2432</v>
      </c>
      <c r="C198" s="852" t="s">
        <v>2344</v>
      </c>
      <c r="D198" s="848" t="s">
        <v>2284</v>
      </c>
      <c r="E198" s="848" t="s">
        <v>2284</v>
      </c>
      <c r="F198" s="849" t="s">
        <v>8</v>
      </c>
      <c r="G198" s="850" t="s">
        <v>2471</v>
      </c>
      <c r="H198" s="851"/>
      <c r="I198" s="823"/>
    </row>
    <row r="199" spans="1:11" s="828" customFormat="1" x14ac:dyDescent="0.2">
      <c r="A199" s="829" t="s">
        <v>6</v>
      </c>
      <c r="B199" s="847" t="s">
        <v>2432</v>
      </c>
      <c r="C199" s="852" t="s">
        <v>2346</v>
      </c>
      <c r="D199" s="848" t="s">
        <v>2284</v>
      </c>
      <c r="E199" s="848" t="s">
        <v>2284</v>
      </c>
      <c r="F199" s="849" t="s">
        <v>8</v>
      </c>
      <c r="G199" s="850" t="s">
        <v>2472</v>
      </c>
      <c r="H199" s="851"/>
      <c r="I199" s="823"/>
    </row>
    <row r="200" spans="1:11" s="828" customFormat="1" x14ac:dyDescent="0.2">
      <c r="A200" s="829" t="s">
        <v>6</v>
      </c>
      <c r="B200" s="847" t="s">
        <v>2432</v>
      </c>
      <c r="C200" s="852" t="s">
        <v>2348</v>
      </c>
      <c r="D200" s="848" t="s">
        <v>2284</v>
      </c>
      <c r="E200" s="848" t="s">
        <v>2284</v>
      </c>
      <c r="F200" s="849" t="s">
        <v>8</v>
      </c>
      <c r="G200" s="850" t="s">
        <v>2473</v>
      </c>
      <c r="H200" s="851"/>
      <c r="I200" s="823"/>
    </row>
    <row r="201" spans="1:11" s="828" customFormat="1" x14ac:dyDescent="0.2">
      <c r="A201" s="829" t="s">
        <v>6</v>
      </c>
      <c r="B201" s="847" t="s">
        <v>2432</v>
      </c>
      <c r="C201" s="852" t="s">
        <v>2350</v>
      </c>
      <c r="D201" s="848" t="s">
        <v>2284</v>
      </c>
      <c r="E201" s="848" t="s">
        <v>2284</v>
      </c>
      <c r="F201" s="849" t="s">
        <v>8</v>
      </c>
      <c r="G201" s="850" t="s">
        <v>2474</v>
      </c>
      <c r="H201" s="851"/>
      <c r="I201" s="823"/>
    </row>
    <row r="202" spans="1:11" s="828" customFormat="1" x14ac:dyDescent="0.2">
      <c r="A202" s="853"/>
      <c r="B202" s="830"/>
      <c r="C202" s="831"/>
      <c r="D202" s="831"/>
      <c r="E202" s="831"/>
      <c r="F202" s="831"/>
      <c r="G202" s="831"/>
      <c r="H202" s="831"/>
      <c r="I202" s="823"/>
    </row>
    <row r="203" spans="1:11" s="828" customFormat="1" ht="15" x14ac:dyDescent="0.25">
      <c r="A203" s="854"/>
      <c r="B203" s="832" t="s">
        <v>802</v>
      </c>
      <c r="C203" s="833"/>
      <c r="D203" s="834" t="s">
        <v>2475</v>
      </c>
      <c r="E203" s="834"/>
      <c r="F203" s="834"/>
      <c r="G203" s="834"/>
      <c r="H203" s="834"/>
      <c r="I203" s="855"/>
    </row>
    <row r="204" spans="1:11" s="828" customFormat="1" ht="12.75" customHeight="1" x14ac:dyDescent="0.2">
      <c r="A204" s="854"/>
      <c r="B204" s="835" t="s">
        <v>2270</v>
      </c>
      <c r="C204" s="836"/>
      <c r="D204" s="837"/>
      <c r="E204" s="837"/>
      <c r="F204" s="837"/>
      <c r="G204" s="837"/>
      <c r="H204" s="837"/>
      <c r="I204" s="855"/>
    </row>
    <row r="205" spans="1:11" s="828" customFormat="1" x14ac:dyDescent="0.2">
      <c r="A205" s="854"/>
      <c r="B205" s="830"/>
      <c r="C205" s="831"/>
      <c r="D205" s="838"/>
      <c r="E205" s="838"/>
      <c r="F205" s="838"/>
      <c r="G205" s="838"/>
      <c r="H205" s="838"/>
    </row>
    <row r="206" spans="1:11" s="828" customFormat="1" ht="12.75" customHeight="1" x14ac:dyDescent="0.2">
      <c r="A206" s="854" t="s">
        <v>6</v>
      </c>
      <c r="B206" s="835" t="s">
        <v>803</v>
      </c>
      <c r="C206" s="836"/>
      <c r="D206" s="885" t="s">
        <v>2271</v>
      </c>
      <c r="E206" s="837"/>
      <c r="F206" s="837"/>
      <c r="G206" s="837"/>
      <c r="H206" s="837"/>
    </row>
    <row r="207" spans="1:11" s="828" customFormat="1" ht="12.75" customHeight="1" x14ac:dyDescent="0.2">
      <c r="A207" s="854" t="s">
        <v>6</v>
      </c>
      <c r="B207" s="839"/>
      <c r="C207" s="840"/>
      <c r="D207" s="837" t="s">
        <v>2476</v>
      </c>
      <c r="E207" s="837"/>
      <c r="F207" s="837"/>
      <c r="G207" s="837"/>
      <c r="H207" s="837"/>
      <c r="J207" s="841" t="s">
        <v>2477</v>
      </c>
      <c r="K207" s="842" t="s">
        <v>2274</v>
      </c>
    </row>
    <row r="208" spans="1:11" s="828" customFormat="1" ht="12.75" customHeight="1" x14ac:dyDescent="0.2">
      <c r="A208" s="829"/>
      <c r="B208" s="839"/>
      <c r="C208" s="840"/>
      <c r="D208" s="840"/>
      <c r="E208" s="840"/>
      <c r="F208" s="840"/>
      <c r="G208" s="843"/>
      <c r="H208" s="843"/>
      <c r="I208" s="823"/>
      <c r="J208" s="841" t="s">
        <v>2275</v>
      </c>
      <c r="K208" s="842" t="s">
        <v>2276</v>
      </c>
    </row>
    <row r="209" spans="1:11" s="828" customFormat="1" ht="12.75" customHeight="1" x14ac:dyDescent="0.2">
      <c r="A209" s="829"/>
      <c r="B209" s="844" t="s">
        <v>2277</v>
      </c>
      <c r="C209" s="840"/>
      <c r="D209" s="840"/>
      <c r="E209" s="840"/>
      <c r="F209" s="840"/>
      <c r="G209" s="843"/>
      <c r="H209" s="843"/>
      <c r="I209" s="823"/>
    </row>
    <row r="210" spans="1:11" s="828" customFormat="1" ht="12.75" customHeight="1" x14ac:dyDescent="0.2">
      <c r="A210" s="829"/>
      <c r="B210" s="845" t="s">
        <v>2278</v>
      </c>
      <c r="C210" s="845" t="s">
        <v>2279</v>
      </c>
      <c r="D210" s="845" t="s">
        <v>2477</v>
      </c>
      <c r="E210" s="845" t="s">
        <v>2275</v>
      </c>
      <c r="F210" s="845" t="s">
        <v>2478</v>
      </c>
      <c r="G210" s="845" t="s">
        <v>2479</v>
      </c>
      <c r="H210" s="846" t="s">
        <v>2281</v>
      </c>
      <c r="I210" s="823"/>
    </row>
    <row r="211" spans="1:11" s="828" customFormat="1" x14ac:dyDescent="0.2">
      <c r="A211" s="829" t="s">
        <v>6</v>
      </c>
      <c r="B211" s="847">
        <v>4</v>
      </c>
      <c r="C211" s="848" t="s">
        <v>2480</v>
      </c>
      <c r="D211" s="848" t="s">
        <v>2284</v>
      </c>
      <c r="E211" s="848" t="s">
        <v>2284</v>
      </c>
      <c r="F211" s="848" t="s">
        <v>2284</v>
      </c>
      <c r="G211" s="850" t="s">
        <v>2481</v>
      </c>
      <c r="H211" s="851"/>
      <c r="I211" s="823"/>
      <c r="J211" s="842" t="s">
        <v>2354</v>
      </c>
      <c r="K211" s="842" t="s">
        <v>2355</v>
      </c>
    </row>
    <row r="212" spans="1:11" s="828" customFormat="1" x14ac:dyDescent="0.2">
      <c r="A212" s="829" t="s">
        <v>6</v>
      </c>
      <c r="B212" s="847">
        <v>4</v>
      </c>
      <c r="C212" s="848" t="s">
        <v>2480</v>
      </c>
      <c r="D212" s="848">
        <v>5</v>
      </c>
      <c r="E212" s="848" t="s">
        <v>2284</v>
      </c>
      <c r="F212" s="848" t="s">
        <v>2284</v>
      </c>
      <c r="G212" s="850" t="s">
        <v>2482</v>
      </c>
      <c r="H212" s="851"/>
      <c r="I212" s="823"/>
      <c r="J212" s="842"/>
      <c r="K212" s="842" t="s">
        <v>889</v>
      </c>
    </row>
    <row r="213" spans="1:11" s="828" customFormat="1" x14ac:dyDescent="0.2">
      <c r="A213" s="829" t="s">
        <v>6</v>
      </c>
      <c r="B213" s="847">
        <v>4</v>
      </c>
      <c r="C213" s="848" t="s">
        <v>2480</v>
      </c>
      <c r="D213" s="848" t="s">
        <v>2284</v>
      </c>
      <c r="E213" s="848" t="s">
        <v>1114</v>
      </c>
      <c r="F213" s="848" t="s">
        <v>2284</v>
      </c>
      <c r="G213" s="850" t="s">
        <v>2483</v>
      </c>
      <c r="H213" s="851"/>
      <c r="I213" s="823"/>
      <c r="J213" s="842"/>
      <c r="K213" s="842"/>
    </row>
    <row r="214" spans="1:11" s="828" customFormat="1" x14ac:dyDescent="0.2">
      <c r="A214" s="829" t="s">
        <v>6</v>
      </c>
      <c r="B214" s="847">
        <v>4</v>
      </c>
      <c r="C214" s="848" t="s">
        <v>2484</v>
      </c>
      <c r="D214" s="848" t="s">
        <v>2284</v>
      </c>
      <c r="E214" s="848" t="s">
        <v>2284</v>
      </c>
      <c r="F214" s="848" t="s">
        <v>2284</v>
      </c>
      <c r="G214" s="850" t="s">
        <v>2485</v>
      </c>
      <c r="H214" s="851"/>
      <c r="I214" s="823"/>
      <c r="J214" s="842"/>
    </row>
    <row r="215" spans="1:11" s="828" customFormat="1" x14ac:dyDescent="0.2">
      <c r="A215" s="829" t="s">
        <v>6</v>
      </c>
      <c r="B215" s="847">
        <v>4</v>
      </c>
      <c r="C215" s="848" t="s">
        <v>2486</v>
      </c>
      <c r="D215" s="848" t="s">
        <v>2284</v>
      </c>
      <c r="E215" s="848" t="s">
        <v>2284</v>
      </c>
      <c r="F215" s="848" t="s">
        <v>2284</v>
      </c>
      <c r="G215" s="850" t="s">
        <v>2487</v>
      </c>
      <c r="H215" s="851"/>
      <c r="I215" s="823"/>
      <c r="J215" s="842"/>
      <c r="K215" s="842"/>
    </row>
    <row r="216" spans="1:11" s="828" customFormat="1" x14ac:dyDescent="0.2">
      <c r="A216" s="829" t="s">
        <v>6</v>
      </c>
      <c r="B216" s="847">
        <v>4</v>
      </c>
      <c r="C216" s="848" t="s">
        <v>2488</v>
      </c>
      <c r="D216" s="848" t="s">
        <v>2284</v>
      </c>
      <c r="E216" s="848" t="s">
        <v>2284</v>
      </c>
      <c r="F216" s="848" t="s">
        <v>2284</v>
      </c>
      <c r="G216" s="850" t="s">
        <v>2489</v>
      </c>
      <c r="H216" s="851"/>
      <c r="I216" s="823"/>
      <c r="J216" s="842"/>
      <c r="K216" s="842"/>
    </row>
    <row r="217" spans="1:11" s="828" customFormat="1" x14ac:dyDescent="0.2">
      <c r="A217" s="829" t="s">
        <v>6</v>
      </c>
      <c r="B217" s="847">
        <v>4</v>
      </c>
      <c r="C217" s="848" t="s">
        <v>2490</v>
      </c>
      <c r="D217" s="848" t="s">
        <v>2284</v>
      </c>
      <c r="E217" s="848" t="s">
        <v>2284</v>
      </c>
      <c r="F217" s="848" t="s">
        <v>2284</v>
      </c>
      <c r="G217" s="850" t="s">
        <v>2491</v>
      </c>
      <c r="H217" s="851"/>
      <c r="I217" s="823"/>
    </row>
    <row r="218" spans="1:11" s="828" customFormat="1" x14ac:dyDescent="0.2">
      <c r="A218" s="829" t="s">
        <v>6</v>
      </c>
      <c r="B218" s="847">
        <v>4</v>
      </c>
      <c r="C218" s="848" t="s">
        <v>2492</v>
      </c>
      <c r="D218" s="848" t="s">
        <v>2284</v>
      </c>
      <c r="E218" s="848" t="s">
        <v>2284</v>
      </c>
      <c r="F218" s="848" t="s">
        <v>2284</v>
      </c>
      <c r="G218" s="850" t="s">
        <v>2493</v>
      </c>
      <c r="H218" s="851"/>
      <c r="I218" s="823"/>
    </row>
    <row r="219" spans="1:11" s="828" customFormat="1" x14ac:dyDescent="0.2">
      <c r="A219" s="829" t="s">
        <v>6</v>
      </c>
      <c r="B219" s="847">
        <v>4</v>
      </c>
      <c r="C219" s="848" t="s">
        <v>2492</v>
      </c>
      <c r="D219" s="848">
        <v>5</v>
      </c>
      <c r="E219" s="848" t="s">
        <v>2284</v>
      </c>
      <c r="F219" s="848" t="s">
        <v>2284</v>
      </c>
      <c r="G219" s="850" t="s">
        <v>2494</v>
      </c>
      <c r="H219" s="851"/>
      <c r="I219" s="823"/>
    </row>
    <row r="220" spans="1:11" s="828" customFormat="1" x14ac:dyDescent="0.2">
      <c r="A220" s="829" t="s">
        <v>6</v>
      </c>
      <c r="B220" s="847">
        <v>4</v>
      </c>
      <c r="C220" s="848" t="s">
        <v>2492</v>
      </c>
      <c r="D220" s="848" t="s">
        <v>2284</v>
      </c>
      <c r="E220" s="848" t="s">
        <v>1114</v>
      </c>
      <c r="F220" s="848" t="s">
        <v>2284</v>
      </c>
      <c r="G220" s="850" t="s">
        <v>2495</v>
      </c>
      <c r="H220" s="851"/>
      <c r="I220" s="823"/>
    </row>
    <row r="221" spans="1:11" s="828" customFormat="1" x14ac:dyDescent="0.2">
      <c r="A221" s="829" t="s">
        <v>6</v>
      </c>
      <c r="B221" s="847">
        <v>4</v>
      </c>
      <c r="C221" s="848" t="s">
        <v>2496</v>
      </c>
      <c r="D221" s="848" t="s">
        <v>2284</v>
      </c>
      <c r="E221" s="848" t="s">
        <v>2284</v>
      </c>
      <c r="F221" s="848" t="s">
        <v>2284</v>
      </c>
      <c r="G221" s="850" t="s">
        <v>2497</v>
      </c>
      <c r="H221" s="851"/>
      <c r="I221" s="823"/>
    </row>
    <row r="222" spans="1:11" s="828" customFormat="1" x14ac:dyDescent="0.2">
      <c r="A222" s="829" t="s">
        <v>6</v>
      </c>
      <c r="B222" s="847">
        <v>4</v>
      </c>
      <c r="C222" s="848" t="s">
        <v>2496</v>
      </c>
      <c r="D222" s="848" t="s">
        <v>2284</v>
      </c>
      <c r="E222" s="848" t="s">
        <v>1114</v>
      </c>
      <c r="F222" s="848" t="s">
        <v>2284</v>
      </c>
      <c r="G222" s="850" t="s">
        <v>2498</v>
      </c>
      <c r="H222" s="851"/>
      <c r="I222" s="823"/>
    </row>
    <row r="223" spans="1:11" s="828" customFormat="1" x14ac:dyDescent="0.2">
      <c r="A223" s="829" t="s">
        <v>6</v>
      </c>
      <c r="B223" s="847">
        <v>4</v>
      </c>
      <c r="C223" s="848" t="s">
        <v>2499</v>
      </c>
      <c r="D223" s="848" t="s">
        <v>2284</v>
      </c>
      <c r="E223" s="848" t="s">
        <v>2284</v>
      </c>
      <c r="F223" s="848" t="s">
        <v>2284</v>
      </c>
      <c r="G223" s="850" t="s">
        <v>2500</v>
      </c>
      <c r="H223" s="851"/>
      <c r="I223" s="823"/>
    </row>
    <row r="224" spans="1:11" s="828" customFormat="1" x14ac:dyDescent="0.2">
      <c r="A224" s="829" t="s">
        <v>6</v>
      </c>
      <c r="B224" s="847">
        <v>4</v>
      </c>
      <c r="C224" s="848" t="s">
        <v>2501</v>
      </c>
      <c r="D224" s="848" t="s">
        <v>2284</v>
      </c>
      <c r="E224" s="848" t="s">
        <v>2284</v>
      </c>
      <c r="F224" s="848" t="s">
        <v>2284</v>
      </c>
      <c r="G224" s="850" t="s">
        <v>2502</v>
      </c>
      <c r="H224" s="851"/>
      <c r="I224" s="823"/>
    </row>
    <row r="225" spans="1:11" s="828" customFormat="1" x14ac:dyDescent="0.2">
      <c r="A225" s="829" t="s">
        <v>6</v>
      </c>
      <c r="B225" s="847">
        <v>4</v>
      </c>
      <c r="C225" s="848" t="s">
        <v>2501</v>
      </c>
      <c r="D225" s="848">
        <v>5</v>
      </c>
      <c r="E225" s="848" t="s">
        <v>2284</v>
      </c>
      <c r="F225" s="848" t="s">
        <v>2284</v>
      </c>
      <c r="G225" s="850" t="s">
        <v>2503</v>
      </c>
      <c r="H225" s="851"/>
      <c r="I225" s="823"/>
    </row>
    <row r="226" spans="1:11" s="828" customFormat="1" x14ac:dyDescent="0.2">
      <c r="A226" s="829" t="s">
        <v>6</v>
      </c>
      <c r="B226" s="847">
        <v>4</v>
      </c>
      <c r="C226" s="848" t="s">
        <v>2504</v>
      </c>
      <c r="D226" s="848" t="s">
        <v>2284</v>
      </c>
      <c r="E226" s="848" t="s">
        <v>2284</v>
      </c>
      <c r="F226" s="848" t="s">
        <v>2284</v>
      </c>
      <c r="G226" s="850" t="s">
        <v>2505</v>
      </c>
      <c r="H226" s="851"/>
      <c r="I226" s="823"/>
    </row>
    <row r="227" spans="1:11" s="828" customFormat="1" x14ac:dyDescent="0.2">
      <c r="A227" s="829" t="s">
        <v>6</v>
      </c>
      <c r="B227" s="847">
        <v>4</v>
      </c>
      <c r="C227" s="848" t="s">
        <v>2344</v>
      </c>
      <c r="D227" s="848" t="s">
        <v>2284</v>
      </c>
      <c r="E227" s="848" t="s">
        <v>2284</v>
      </c>
      <c r="F227" s="848" t="s">
        <v>2284</v>
      </c>
      <c r="G227" s="850" t="s">
        <v>2506</v>
      </c>
      <c r="H227" s="851"/>
      <c r="I227" s="823"/>
    </row>
    <row r="228" spans="1:11" s="828" customFormat="1" x14ac:dyDescent="0.2">
      <c r="A228" s="829" t="s">
        <v>6</v>
      </c>
      <c r="B228" s="847" t="s">
        <v>1278</v>
      </c>
      <c r="C228" s="848" t="s">
        <v>2480</v>
      </c>
      <c r="D228" s="848" t="s">
        <v>2284</v>
      </c>
      <c r="E228" s="848" t="s">
        <v>2284</v>
      </c>
      <c r="F228" s="848" t="s">
        <v>2284</v>
      </c>
      <c r="G228" s="850" t="s">
        <v>2356</v>
      </c>
      <c r="H228" s="851"/>
      <c r="I228" s="823"/>
      <c r="J228" s="842" t="s">
        <v>2394</v>
      </c>
      <c r="K228" s="842" t="s">
        <v>2395</v>
      </c>
    </row>
    <row r="229" spans="1:11" s="828" customFormat="1" x14ac:dyDescent="0.2">
      <c r="A229" s="829" t="s">
        <v>6</v>
      </c>
      <c r="B229" s="847" t="s">
        <v>1278</v>
      </c>
      <c r="C229" s="848" t="s">
        <v>2480</v>
      </c>
      <c r="D229" s="848">
        <v>5</v>
      </c>
      <c r="E229" s="848" t="s">
        <v>2284</v>
      </c>
      <c r="F229" s="848" t="s">
        <v>2284</v>
      </c>
      <c r="G229" s="850" t="s">
        <v>2358</v>
      </c>
      <c r="H229" s="851"/>
      <c r="I229" s="823"/>
      <c r="J229" s="842"/>
      <c r="K229" s="842" t="s">
        <v>890</v>
      </c>
    </row>
    <row r="230" spans="1:11" s="828" customFormat="1" x14ac:dyDescent="0.2">
      <c r="A230" s="829" t="s">
        <v>6</v>
      </c>
      <c r="B230" s="847" t="s">
        <v>1278</v>
      </c>
      <c r="C230" s="848" t="s">
        <v>2480</v>
      </c>
      <c r="D230" s="848" t="s">
        <v>2284</v>
      </c>
      <c r="E230" s="848" t="s">
        <v>1114</v>
      </c>
      <c r="F230" s="848" t="s">
        <v>2284</v>
      </c>
      <c r="G230" s="850" t="s">
        <v>2359</v>
      </c>
      <c r="H230" s="851"/>
      <c r="I230" s="823"/>
      <c r="J230" s="842"/>
      <c r="K230" s="842"/>
    </row>
    <row r="231" spans="1:11" s="828" customFormat="1" x14ac:dyDescent="0.2">
      <c r="A231" s="829" t="s">
        <v>6</v>
      </c>
      <c r="B231" s="847" t="s">
        <v>1278</v>
      </c>
      <c r="C231" s="848" t="s">
        <v>2484</v>
      </c>
      <c r="D231" s="848" t="s">
        <v>2284</v>
      </c>
      <c r="E231" s="848" t="s">
        <v>2284</v>
      </c>
      <c r="F231" s="848" t="s">
        <v>2284</v>
      </c>
      <c r="G231" s="850" t="s">
        <v>2364</v>
      </c>
      <c r="H231" s="851"/>
      <c r="I231" s="823"/>
      <c r="J231" s="842"/>
    </row>
    <row r="232" spans="1:11" s="828" customFormat="1" x14ac:dyDescent="0.2">
      <c r="A232" s="829" t="s">
        <v>6</v>
      </c>
      <c r="B232" s="847" t="s">
        <v>1278</v>
      </c>
      <c r="C232" s="848" t="s">
        <v>2486</v>
      </c>
      <c r="D232" s="848" t="s">
        <v>2284</v>
      </c>
      <c r="E232" s="848" t="s">
        <v>2284</v>
      </c>
      <c r="F232" s="848" t="s">
        <v>2284</v>
      </c>
      <c r="G232" s="850" t="s">
        <v>2366</v>
      </c>
      <c r="H232" s="851"/>
      <c r="I232" s="823"/>
      <c r="J232" s="842"/>
      <c r="K232" s="842"/>
    </row>
    <row r="233" spans="1:11" s="828" customFormat="1" x14ac:dyDescent="0.2">
      <c r="A233" s="829" t="s">
        <v>6</v>
      </c>
      <c r="B233" s="847" t="s">
        <v>1278</v>
      </c>
      <c r="C233" s="848" t="s">
        <v>2488</v>
      </c>
      <c r="D233" s="848" t="s">
        <v>2284</v>
      </c>
      <c r="E233" s="848" t="s">
        <v>2284</v>
      </c>
      <c r="F233" s="848" t="s">
        <v>2284</v>
      </c>
      <c r="G233" s="850" t="s">
        <v>2368</v>
      </c>
      <c r="H233" s="851"/>
      <c r="I233" s="823"/>
      <c r="J233" s="842"/>
      <c r="K233" s="842"/>
    </row>
    <row r="234" spans="1:11" s="828" customFormat="1" x14ac:dyDescent="0.2">
      <c r="A234" s="829" t="s">
        <v>6</v>
      </c>
      <c r="B234" s="847" t="s">
        <v>1278</v>
      </c>
      <c r="C234" s="848" t="s">
        <v>2490</v>
      </c>
      <c r="D234" s="848" t="s">
        <v>2284</v>
      </c>
      <c r="E234" s="848" t="s">
        <v>2284</v>
      </c>
      <c r="F234" s="848" t="s">
        <v>2284</v>
      </c>
      <c r="G234" s="850" t="s">
        <v>2372</v>
      </c>
      <c r="H234" s="851"/>
      <c r="I234" s="823"/>
    </row>
    <row r="235" spans="1:11" s="828" customFormat="1" x14ac:dyDescent="0.2">
      <c r="A235" s="829" t="s">
        <v>6</v>
      </c>
      <c r="B235" s="847" t="s">
        <v>1278</v>
      </c>
      <c r="C235" s="848" t="s">
        <v>2492</v>
      </c>
      <c r="D235" s="848" t="s">
        <v>2284</v>
      </c>
      <c r="E235" s="848" t="s">
        <v>2284</v>
      </c>
      <c r="F235" s="848" t="s">
        <v>2284</v>
      </c>
      <c r="G235" s="850" t="s">
        <v>2376</v>
      </c>
      <c r="H235" s="851"/>
      <c r="I235" s="823"/>
    </row>
    <row r="236" spans="1:11" s="828" customFormat="1" x14ac:dyDescent="0.2">
      <c r="A236" s="829" t="s">
        <v>6</v>
      </c>
      <c r="B236" s="847" t="s">
        <v>1278</v>
      </c>
      <c r="C236" s="848" t="s">
        <v>2492</v>
      </c>
      <c r="D236" s="848">
        <v>5</v>
      </c>
      <c r="E236" s="848" t="s">
        <v>2284</v>
      </c>
      <c r="F236" s="848" t="s">
        <v>2284</v>
      </c>
      <c r="G236" s="850" t="s">
        <v>2377</v>
      </c>
      <c r="H236" s="851"/>
      <c r="I236" s="823"/>
    </row>
    <row r="237" spans="1:11" s="828" customFormat="1" x14ac:dyDescent="0.2">
      <c r="A237" s="829" t="s">
        <v>6</v>
      </c>
      <c r="B237" s="847" t="s">
        <v>1278</v>
      </c>
      <c r="C237" s="848" t="s">
        <v>2492</v>
      </c>
      <c r="D237" s="848" t="s">
        <v>2284</v>
      </c>
      <c r="E237" s="848" t="s">
        <v>1114</v>
      </c>
      <c r="F237" s="848" t="s">
        <v>2284</v>
      </c>
      <c r="G237" s="850" t="s">
        <v>2378</v>
      </c>
      <c r="H237" s="851"/>
      <c r="I237" s="823"/>
    </row>
    <row r="238" spans="1:11" s="828" customFormat="1" x14ac:dyDescent="0.2">
      <c r="A238" s="829" t="s">
        <v>6</v>
      </c>
      <c r="B238" s="847" t="s">
        <v>1278</v>
      </c>
      <c r="C238" s="848" t="s">
        <v>2496</v>
      </c>
      <c r="D238" s="848" t="s">
        <v>2284</v>
      </c>
      <c r="E238" s="848" t="s">
        <v>2284</v>
      </c>
      <c r="F238" s="848" t="s">
        <v>2284</v>
      </c>
      <c r="G238" s="850" t="s">
        <v>2381</v>
      </c>
      <c r="H238" s="851"/>
      <c r="I238" s="823"/>
    </row>
    <row r="239" spans="1:11" s="828" customFormat="1" x14ac:dyDescent="0.2">
      <c r="A239" s="829" t="s">
        <v>6</v>
      </c>
      <c r="B239" s="847" t="s">
        <v>1278</v>
      </c>
      <c r="C239" s="848" t="s">
        <v>2496</v>
      </c>
      <c r="D239" s="848" t="s">
        <v>2284</v>
      </c>
      <c r="E239" s="848" t="s">
        <v>1114</v>
      </c>
      <c r="F239" s="848" t="s">
        <v>2284</v>
      </c>
      <c r="G239" s="850" t="s">
        <v>2382</v>
      </c>
      <c r="H239" s="851"/>
      <c r="I239" s="823"/>
    </row>
    <row r="240" spans="1:11" s="828" customFormat="1" x14ac:dyDescent="0.2">
      <c r="A240" s="829" t="s">
        <v>6</v>
      </c>
      <c r="B240" s="847" t="s">
        <v>1278</v>
      </c>
      <c r="C240" s="848" t="s">
        <v>2499</v>
      </c>
      <c r="D240" s="848" t="s">
        <v>2284</v>
      </c>
      <c r="E240" s="848" t="s">
        <v>2284</v>
      </c>
      <c r="F240" s="848" t="s">
        <v>2284</v>
      </c>
      <c r="G240" s="850" t="s">
        <v>2384</v>
      </c>
      <c r="H240" s="851"/>
      <c r="I240" s="823"/>
    </row>
    <row r="241" spans="1:11" s="828" customFormat="1" x14ac:dyDescent="0.2">
      <c r="A241" s="829" t="s">
        <v>6</v>
      </c>
      <c r="B241" s="847" t="s">
        <v>1278</v>
      </c>
      <c r="C241" s="848" t="s">
        <v>2501</v>
      </c>
      <c r="D241" s="848" t="s">
        <v>2284</v>
      </c>
      <c r="E241" s="848" t="s">
        <v>2284</v>
      </c>
      <c r="F241" s="848" t="s">
        <v>2284</v>
      </c>
      <c r="G241" s="850" t="s">
        <v>2507</v>
      </c>
      <c r="H241" s="851"/>
      <c r="I241" s="823"/>
    </row>
    <row r="242" spans="1:11" s="828" customFormat="1" x14ac:dyDescent="0.2">
      <c r="A242" s="829" t="s">
        <v>6</v>
      </c>
      <c r="B242" s="847" t="s">
        <v>1278</v>
      </c>
      <c r="C242" s="848" t="s">
        <v>2501</v>
      </c>
      <c r="D242" s="848">
        <v>5</v>
      </c>
      <c r="E242" s="848" t="s">
        <v>2284</v>
      </c>
      <c r="F242" s="848" t="s">
        <v>2284</v>
      </c>
      <c r="G242" s="850" t="s">
        <v>2508</v>
      </c>
      <c r="H242" s="851"/>
      <c r="I242" s="823"/>
    </row>
    <row r="243" spans="1:11" s="828" customFormat="1" x14ac:dyDescent="0.2">
      <c r="A243" s="829" t="s">
        <v>6</v>
      </c>
      <c r="B243" s="847" t="s">
        <v>1278</v>
      </c>
      <c r="C243" s="848" t="s">
        <v>2509</v>
      </c>
      <c r="D243" s="848" t="s">
        <v>2284</v>
      </c>
      <c r="E243" s="848" t="s">
        <v>2284</v>
      </c>
      <c r="F243" s="848" t="s">
        <v>2284</v>
      </c>
      <c r="G243" s="850" t="s">
        <v>2510</v>
      </c>
      <c r="H243" s="851"/>
      <c r="I243" s="823"/>
    </row>
    <row r="244" spans="1:11" s="828" customFormat="1" x14ac:dyDescent="0.2">
      <c r="A244" s="829" t="s">
        <v>6</v>
      </c>
      <c r="B244" s="847" t="s">
        <v>1278</v>
      </c>
      <c r="C244" s="848" t="s">
        <v>2504</v>
      </c>
      <c r="D244" s="848" t="s">
        <v>2284</v>
      </c>
      <c r="E244" s="848" t="s">
        <v>2284</v>
      </c>
      <c r="F244" s="848" t="s">
        <v>2284</v>
      </c>
      <c r="G244" s="850" t="s">
        <v>2388</v>
      </c>
      <c r="H244" s="851"/>
      <c r="I244" s="823"/>
    </row>
    <row r="245" spans="1:11" s="828" customFormat="1" x14ac:dyDescent="0.2">
      <c r="A245" s="829" t="s">
        <v>6</v>
      </c>
      <c r="B245" s="847" t="s">
        <v>1278</v>
      </c>
      <c r="C245" s="848" t="s">
        <v>2344</v>
      </c>
      <c r="D245" s="848" t="s">
        <v>2284</v>
      </c>
      <c r="E245" s="848" t="s">
        <v>2284</v>
      </c>
      <c r="F245" s="848" t="s">
        <v>2284</v>
      </c>
      <c r="G245" s="850" t="s">
        <v>2389</v>
      </c>
      <c r="H245" s="851"/>
      <c r="I245" s="823"/>
    </row>
    <row r="246" spans="1:11" s="828" customFormat="1" x14ac:dyDescent="0.2">
      <c r="A246" s="829" t="s">
        <v>6</v>
      </c>
      <c r="B246" s="847">
        <v>7</v>
      </c>
      <c r="C246" s="848" t="s">
        <v>2480</v>
      </c>
      <c r="D246" s="848" t="s">
        <v>2284</v>
      </c>
      <c r="E246" s="848" t="s">
        <v>2284</v>
      </c>
      <c r="F246" s="848" t="s">
        <v>2284</v>
      </c>
      <c r="G246" s="850" t="s">
        <v>2511</v>
      </c>
      <c r="H246" s="851"/>
      <c r="I246" s="823"/>
      <c r="J246" s="842" t="s">
        <v>2434</v>
      </c>
      <c r="K246" s="842" t="s">
        <v>2435</v>
      </c>
    </row>
    <row r="247" spans="1:11" s="828" customFormat="1" x14ac:dyDescent="0.2">
      <c r="A247" s="829" t="s">
        <v>6</v>
      </c>
      <c r="B247" s="847">
        <v>7</v>
      </c>
      <c r="C247" s="848" t="s">
        <v>2480</v>
      </c>
      <c r="D247" s="848">
        <v>5</v>
      </c>
      <c r="E247" s="848" t="s">
        <v>2284</v>
      </c>
      <c r="F247" s="848" t="s">
        <v>2284</v>
      </c>
      <c r="G247" s="850" t="s">
        <v>2512</v>
      </c>
      <c r="H247" s="851"/>
      <c r="I247" s="823"/>
      <c r="J247" s="842"/>
      <c r="K247" s="842" t="s">
        <v>891</v>
      </c>
    </row>
    <row r="248" spans="1:11" s="828" customFormat="1" x14ac:dyDescent="0.2">
      <c r="A248" s="829" t="s">
        <v>6</v>
      </c>
      <c r="B248" s="847">
        <v>7</v>
      </c>
      <c r="C248" s="848" t="s">
        <v>2480</v>
      </c>
      <c r="D248" s="848" t="s">
        <v>2284</v>
      </c>
      <c r="E248" s="848" t="s">
        <v>1114</v>
      </c>
      <c r="F248" s="848" t="s">
        <v>2284</v>
      </c>
      <c r="G248" s="850" t="s">
        <v>2513</v>
      </c>
      <c r="H248" s="851"/>
      <c r="I248" s="823"/>
      <c r="J248" s="842"/>
      <c r="K248" s="842"/>
    </row>
    <row r="249" spans="1:11" s="828" customFormat="1" x14ac:dyDescent="0.2">
      <c r="A249" s="829" t="s">
        <v>6</v>
      </c>
      <c r="B249" s="847">
        <v>7</v>
      </c>
      <c r="C249" s="848" t="s">
        <v>2484</v>
      </c>
      <c r="D249" s="848" t="s">
        <v>2284</v>
      </c>
      <c r="E249" s="848" t="s">
        <v>2284</v>
      </c>
      <c r="F249" s="848" t="s">
        <v>2284</v>
      </c>
      <c r="G249" s="850" t="s">
        <v>2514</v>
      </c>
      <c r="H249" s="851"/>
      <c r="I249" s="823"/>
      <c r="J249" s="842"/>
    </row>
    <row r="250" spans="1:11" s="828" customFormat="1" x14ac:dyDescent="0.2">
      <c r="A250" s="829" t="s">
        <v>6</v>
      </c>
      <c r="B250" s="847">
        <v>7</v>
      </c>
      <c r="C250" s="848" t="s">
        <v>2486</v>
      </c>
      <c r="D250" s="848" t="s">
        <v>2284</v>
      </c>
      <c r="E250" s="848" t="s">
        <v>2284</v>
      </c>
      <c r="F250" s="848" t="s">
        <v>2284</v>
      </c>
      <c r="G250" s="850" t="s">
        <v>2515</v>
      </c>
      <c r="H250" s="851"/>
      <c r="I250" s="823"/>
      <c r="J250" s="842"/>
      <c r="K250" s="842"/>
    </row>
    <row r="251" spans="1:11" s="828" customFormat="1" x14ac:dyDescent="0.2">
      <c r="A251" s="829" t="s">
        <v>6</v>
      </c>
      <c r="B251" s="847">
        <v>7</v>
      </c>
      <c r="C251" s="848" t="s">
        <v>2488</v>
      </c>
      <c r="D251" s="848" t="s">
        <v>2284</v>
      </c>
      <c r="E251" s="848" t="s">
        <v>2284</v>
      </c>
      <c r="F251" s="848" t="s">
        <v>2284</v>
      </c>
      <c r="G251" s="850" t="s">
        <v>2516</v>
      </c>
      <c r="H251" s="851"/>
      <c r="I251" s="823"/>
      <c r="J251" s="842"/>
      <c r="K251" s="842"/>
    </row>
    <row r="252" spans="1:11" s="828" customFormat="1" x14ac:dyDescent="0.2">
      <c r="A252" s="829" t="s">
        <v>6</v>
      </c>
      <c r="B252" s="847">
        <v>7</v>
      </c>
      <c r="C252" s="848" t="s">
        <v>2490</v>
      </c>
      <c r="D252" s="848" t="s">
        <v>2284</v>
      </c>
      <c r="E252" s="848" t="s">
        <v>2284</v>
      </c>
      <c r="F252" s="848" t="s">
        <v>2284</v>
      </c>
      <c r="G252" s="850" t="s">
        <v>2517</v>
      </c>
      <c r="H252" s="851"/>
      <c r="I252" s="823"/>
    </row>
    <row r="253" spans="1:11" s="828" customFormat="1" x14ac:dyDescent="0.2">
      <c r="A253" s="829" t="s">
        <v>6</v>
      </c>
      <c r="B253" s="847">
        <v>7</v>
      </c>
      <c r="C253" s="848" t="s">
        <v>2492</v>
      </c>
      <c r="D253" s="848" t="s">
        <v>2284</v>
      </c>
      <c r="E253" s="848" t="s">
        <v>2284</v>
      </c>
      <c r="F253" s="848" t="s">
        <v>2284</v>
      </c>
      <c r="G253" s="850" t="s">
        <v>2518</v>
      </c>
      <c r="H253" s="851"/>
      <c r="I253" s="823"/>
    </row>
    <row r="254" spans="1:11" s="828" customFormat="1" x14ac:dyDescent="0.2">
      <c r="A254" s="829" t="s">
        <v>6</v>
      </c>
      <c r="B254" s="847">
        <v>7</v>
      </c>
      <c r="C254" s="848" t="s">
        <v>2492</v>
      </c>
      <c r="D254" s="848">
        <v>5</v>
      </c>
      <c r="E254" s="848" t="s">
        <v>2284</v>
      </c>
      <c r="F254" s="848" t="s">
        <v>2284</v>
      </c>
      <c r="G254" s="850" t="s">
        <v>2519</v>
      </c>
      <c r="H254" s="851"/>
      <c r="I254" s="823"/>
    </row>
    <row r="255" spans="1:11" s="828" customFormat="1" x14ac:dyDescent="0.2">
      <c r="A255" s="829" t="s">
        <v>6</v>
      </c>
      <c r="B255" s="847">
        <v>7</v>
      </c>
      <c r="C255" s="848" t="s">
        <v>2492</v>
      </c>
      <c r="D255" s="848" t="s">
        <v>2284</v>
      </c>
      <c r="E255" s="848" t="s">
        <v>1114</v>
      </c>
      <c r="F255" s="848" t="s">
        <v>2284</v>
      </c>
      <c r="G255" s="850" t="s">
        <v>2520</v>
      </c>
      <c r="H255" s="851"/>
      <c r="I255" s="823"/>
    </row>
    <row r="256" spans="1:11" s="828" customFormat="1" x14ac:dyDescent="0.2">
      <c r="A256" s="829" t="s">
        <v>6</v>
      </c>
      <c r="B256" s="847">
        <v>7</v>
      </c>
      <c r="C256" s="848" t="s">
        <v>2496</v>
      </c>
      <c r="D256" s="848" t="s">
        <v>2284</v>
      </c>
      <c r="E256" s="848" t="s">
        <v>2284</v>
      </c>
      <c r="F256" s="848" t="s">
        <v>2284</v>
      </c>
      <c r="G256" s="850" t="s">
        <v>2521</v>
      </c>
      <c r="H256" s="851"/>
      <c r="I256" s="823"/>
    </row>
    <row r="257" spans="1:11" s="828" customFormat="1" x14ac:dyDescent="0.2">
      <c r="A257" s="829" t="s">
        <v>6</v>
      </c>
      <c r="B257" s="847">
        <v>7</v>
      </c>
      <c r="C257" s="848" t="s">
        <v>2496</v>
      </c>
      <c r="D257" s="848" t="s">
        <v>2284</v>
      </c>
      <c r="E257" s="848" t="s">
        <v>1114</v>
      </c>
      <c r="F257" s="848" t="s">
        <v>2284</v>
      </c>
      <c r="G257" s="850" t="s">
        <v>2522</v>
      </c>
      <c r="H257" s="851"/>
      <c r="I257" s="823"/>
    </row>
    <row r="258" spans="1:11" s="828" customFormat="1" x14ac:dyDescent="0.2">
      <c r="A258" s="829" t="s">
        <v>6</v>
      </c>
      <c r="B258" s="847">
        <v>7</v>
      </c>
      <c r="C258" s="848" t="s">
        <v>2499</v>
      </c>
      <c r="D258" s="848" t="s">
        <v>2284</v>
      </c>
      <c r="E258" s="848" t="s">
        <v>2284</v>
      </c>
      <c r="F258" s="848" t="s">
        <v>2284</v>
      </c>
      <c r="G258" s="850" t="s">
        <v>2523</v>
      </c>
      <c r="H258" s="851"/>
      <c r="I258" s="823"/>
    </row>
    <row r="259" spans="1:11" s="828" customFormat="1" x14ac:dyDescent="0.2">
      <c r="A259" s="829" t="s">
        <v>6</v>
      </c>
      <c r="B259" s="847">
        <v>7</v>
      </c>
      <c r="C259" s="848" t="s">
        <v>2501</v>
      </c>
      <c r="D259" s="848" t="s">
        <v>2284</v>
      </c>
      <c r="E259" s="848" t="s">
        <v>2284</v>
      </c>
      <c r="F259" s="848" t="s">
        <v>2284</v>
      </c>
      <c r="G259" s="850" t="s">
        <v>2524</v>
      </c>
      <c r="H259" s="851"/>
      <c r="I259" s="823"/>
    </row>
    <row r="260" spans="1:11" s="828" customFormat="1" x14ac:dyDescent="0.2">
      <c r="A260" s="829" t="s">
        <v>6</v>
      </c>
      <c r="B260" s="847">
        <v>7</v>
      </c>
      <c r="C260" s="848" t="s">
        <v>2501</v>
      </c>
      <c r="D260" s="848">
        <v>5</v>
      </c>
      <c r="E260" s="848" t="s">
        <v>2284</v>
      </c>
      <c r="F260" s="848" t="s">
        <v>2284</v>
      </c>
      <c r="G260" s="850" t="s">
        <v>2525</v>
      </c>
      <c r="H260" s="851"/>
      <c r="I260" s="823"/>
    </row>
    <row r="261" spans="1:11" s="828" customFormat="1" x14ac:dyDescent="0.2">
      <c r="A261" s="829" t="s">
        <v>6</v>
      </c>
      <c r="B261" s="847">
        <v>7</v>
      </c>
      <c r="C261" s="848" t="s">
        <v>2509</v>
      </c>
      <c r="D261" s="848" t="s">
        <v>2284</v>
      </c>
      <c r="E261" s="848" t="s">
        <v>2284</v>
      </c>
      <c r="F261" s="848" t="s">
        <v>2284</v>
      </c>
      <c r="G261" s="850" t="s">
        <v>2526</v>
      </c>
      <c r="H261" s="851"/>
      <c r="I261" s="823"/>
    </row>
    <row r="262" spans="1:11" s="828" customFormat="1" x14ac:dyDescent="0.2">
      <c r="A262" s="829" t="s">
        <v>6</v>
      </c>
      <c r="B262" s="847">
        <v>7</v>
      </c>
      <c r="C262" s="848" t="s">
        <v>2504</v>
      </c>
      <c r="D262" s="848" t="s">
        <v>2284</v>
      </c>
      <c r="E262" s="848" t="s">
        <v>2284</v>
      </c>
      <c r="F262" s="848" t="s">
        <v>2284</v>
      </c>
      <c r="G262" s="850" t="s">
        <v>2527</v>
      </c>
      <c r="H262" s="851"/>
      <c r="I262" s="823"/>
    </row>
    <row r="263" spans="1:11" s="828" customFormat="1" x14ac:dyDescent="0.2">
      <c r="A263" s="829" t="s">
        <v>6</v>
      </c>
      <c r="B263" s="847">
        <v>7</v>
      </c>
      <c r="C263" s="848" t="s">
        <v>2344</v>
      </c>
      <c r="D263" s="848" t="s">
        <v>2284</v>
      </c>
      <c r="E263" s="848" t="s">
        <v>2284</v>
      </c>
      <c r="F263" s="848" t="s">
        <v>2284</v>
      </c>
      <c r="G263" s="850" t="s">
        <v>2528</v>
      </c>
      <c r="H263" s="851"/>
      <c r="I263" s="823"/>
    </row>
    <row r="264" spans="1:11" s="828" customFormat="1" x14ac:dyDescent="0.2">
      <c r="A264" s="829" t="s">
        <v>6</v>
      </c>
      <c r="B264" s="847" t="s">
        <v>2529</v>
      </c>
      <c r="C264" s="848" t="s">
        <v>2480</v>
      </c>
      <c r="D264" s="848" t="s">
        <v>2284</v>
      </c>
      <c r="E264" s="848" t="s">
        <v>2284</v>
      </c>
      <c r="F264" s="848" t="s">
        <v>2284</v>
      </c>
      <c r="G264" s="850" t="s">
        <v>2530</v>
      </c>
      <c r="H264" s="851"/>
      <c r="I264" s="823"/>
      <c r="J264" s="842" t="s">
        <v>2531</v>
      </c>
      <c r="K264" s="842" t="s">
        <v>2435</v>
      </c>
    </row>
    <row r="265" spans="1:11" s="828" customFormat="1" x14ac:dyDescent="0.2">
      <c r="A265" s="829" t="s">
        <v>6</v>
      </c>
      <c r="B265" s="847" t="s">
        <v>2529</v>
      </c>
      <c r="C265" s="848" t="s">
        <v>2480</v>
      </c>
      <c r="D265" s="848">
        <v>5</v>
      </c>
      <c r="E265" s="848" t="s">
        <v>2284</v>
      </c>
      <c r="F265" s="848" t="s">
        <v>2284</v>
      </c>
      <c r="G265" s="850" t="s">
        <v>2532</v>
      </c>
      <c r="H265" s="851"/>
      <c r="I265" s="823"/>
      <c r="J265" s="842" t="s">
        <v>2437</v>
      </c>
      <c r="K265" s="842" t="s">
        <v>891</v>
      </c>
    </row>
    <row r="266" spans="1:11" s="828" customFormat="1" x14ac:dyDescent="0.2">
      <c r="A266" s="829" t="s">
        <v>6</v>
      </c>
      <c r="B266" s="847" t="s">
        <v>2529</v>
      </c>
      <c r="C266" s="848" t="s">
        <v>2480</v>
      </c>
      <c r="D266" s="848" t="s">
        <v>2284</v>
      </c>
      <c r="E266" s="848" t="s">
        <v>1114</v>
      </c>
      <c r="F266" s="848" t="s">
        <v>2284</v>
      </c>
      <c r="G266" s="850" t="s">
        <v>2533</v>
      </c>
      <c r="H266" s="851"/>
      <c r="I266" s="823"/>
      <c r="J266" s="842" t="s">
        <v>2534</v>
      </c>
      <c r="K266" s="842" t="s">
        <v>2535</v>
      </c>
    </row>
    <row r="267" spans="1:11" s="828" customFormat="1" x14ac:dyDescent="0.2">
      <c r="A267" s="829" t="s">
        <v>6</v>
      </c>
      <c r="B267" s="847" t="s">
        <v>2529</v>
      </c>
      <c r="C267" s="848" t="s">
        <v>2484</v>
      </c>
      <c r="D267" s="848" t="s">
        <v>2284</v>
      </c>
      <c r="E267" s="848" t="s">
        <v>2284</v>
      </c>
      <c r="F267" s="848" t="s">
        <v>2284</v>
      </c>
      <c r="G267" s="850" t="s">
        <v>2536</v>
      </c>
      <c r="H267" s="851"/>
      <c r="I267" s="823"/>
      <c r="J267" s="842"/>
    </row>
    <row r="268" spans="1:11" s="828" customFormat="1" x14ac:dyDescent="0.2">
      <c r="A268" s="829" t="s">
        <v>6</v>
      </c>
      <c r="B268" s="847" t="s">
        <v>2529</v>
      </c>
      <c r="C268" s="848" t="s">
        <v>2486</v>
      </c>
      <c r="D268" s="848" t="s">
        <v>2284</v>
      </c>
      <c r="E268" s="848" t="s">
        <v>2284</v>
      </c>
      <c r="F268" s="848" t="s">
        <v>2284</v>
      </c>
      <c r="G268" s="850" t="s">
        <v>2537</v>
      </c>
      <c r="H268" s="851"/>
      <c r="I268" s="823"/>
      <c r="J268" s="842"/>
      <c r="K268" s="842"/>
    </row>
    <row r="269" spans="1:11" s="828" customFormat="1" x14ac:dyDescent="0.2">
      <c r="A269" s="829" t="s">
        <v>6</v>
      </c>
      <c r="B269" s="847" t="s">
        <v>2529</v>
      </c>
      <c r="C269" s="848" t="s">
        <v>2488</v>
      </c>
      <c r="D269" s="848" t="s">
        <v>2284</v>
      </c>
      <c r="E269" s="848" t="s">
        <v>2284</v>
      </c>
      <c r="F269" s="848" t="s">
        <v>2284</v>
      </c>
      <c r="G269" s="850" t="s">
        <v>2538</v>
      </c>
      <c r="H269" s="851"/>
      <c r="I269" s="823"/>
      <c r="J269" s="842"/>
      <c r="K269" s="842"/>
    </row>
    <row r="270" spans="1:11" s="828" customFormat="1" x14ac:dyDescent="0.2">
      <c r="A270" s="829" t="s">
        <v>6</v>
      </c>
      <c r="B270" s="847" t="s">
        <v>2529</v>
      </c>
      <c r="C270" s="848" t="s">
        <v>2490</v>
      </c>
      <c r="D270" s="848" t="s">
        <v>2284</v>
      </c>
      <c r="E270" s="848" t="s">
        <v>2284</v>
      </c>
      <c r="F270" s="848" t="s">
        <v>2284</v>
      </c>
      <c r="G270" s="850" t="s">
        <v>2539</v>
      </c>
      <c r="H270" s="851"/>
      <c r="I270" s="823"/>
    </row>
    <row r="271" spans="1:11" s="828" customFormat="1" x14ac:dyDescent="0.2">
      <c r="A271" s="829" t="s">
        <v>6</v>
      </c>
      <c r="B271" s="847" t="s">
        <v>2529</v>
      </c>
      <c r="C271" s="848" t="s">
        <v>2492</v>
      </c>
      <c r="D271" s="848" t="s">
        <v>2284</v>
      </c>
      <c r="E271" s="848" t="s">
        <v>2284</v>
      </c>
      <c r="F271" s="848" t="s">
        <v>2284</v>
      </c>
      <c r="G271" s="850" t="s">
        <v>2540</v>
      </c>
      <c r="H271" s="851"/>
      <c r="I271" s="823"/>
    </row>
    <row r="272" spans="1:11" s="828" customFormat="1" x14ac:dyDescent="0.2">
      <c r="A272" s="829" t="s">
        <v>6</v>
      </c>
      <c r="B272" s="847" t="s">
        <v>2529</v>
      </c>
      <c r="C272" s="848" t="s">
        <v>2492</v>
      </c>
      <c r="D272" s="848">
        <v>5</v>
      </c>
      <c r="E272" s="848" t="s">
        <v>2284</v>
      </c>
      <c r="F272" s="848" t="s">
        <v>2284</v>
      </c>
      <c r="G272" s="850" t="s">
        <v>2541</v>
      </c>
      <c r="H272" s="851"/>
      <c r="I272" s="823"/>
    </row>
    <row r="273" spans="1:11" s="828" customFormat="1" x14ac:dyDescent="0.2">
      <c r="A273" s="829" t="s">
        <v>6</v>
      </c>
      <c r="B273" s="847" t="s">
        <v>2529</v>
      </c>
      <c r="C273" s="848" t="s">
        <v>2492</v>
      </c>
      <c r="D273" s="848" t="s">
        <v>2284</v>
      </c>
      <c r="E273" s="848" t="s">
        <v>1114</v>
      </c>
      <c r="F273" s="848" t="s">
        <v>2284</v>
      </c>
      <c r="G273" s="850" t="s">
        <v>2542</v>
      </c>
      <c r="H273" s="851"/>
      <c r="I273" s="823"/>
    </row>
    <row r="274" spans="1:11" s="828" customFormat="1" x14ac:dyDescent="0.2">
      <c r="A274" s="829" t="s">
        <v>6</v>
      </c>
      <c r="B274" s="847" t="s">
        <v>2529</v>
      </c>
      <c r="C274" s="848" t="s">
        <v>2496</v>
      </c>
      <c r="D274" s="848" t="s">
        <v>2284</v>
      </c>
      <c r="E274" s="848" t="s">
        <v>2284</v>
      </c>
      <c r="F274" s="848" t="s">
        <v>2284</v>
      </c>
      <c r="G274" s="850" t="s">
        <v>2543</v>
      </c>
      <c r="H274" s="851"/>
      <c r="I274" s="823"/>
    </row>
    <row r="275" spans="1:11" s="828" customFormat="1" x14ac:dyDescent="0.2">
      <c r="A275" s="829" t="s">
        <v>6</v>
      </c>
      <c r="B275" s="847" t="s">
        <v>2529</v>
      </c>
      <c r="C275" s="848" t="s">
        <v>2496</v>
      </c>
      <c r="D275" s="848" t="s">
        <v>2284</v>
      </c>
      <c r="E275" s="848" t="s">
        <v>1114</v>
      </c>
      <c r="F275" s="848" t="s">
        <v>2284</v>
      </c>
      <c r="G275" s="850" t="s">
        <v>2544</v>
      </c>
      <c r="H275" s="851"/>
      <c r="I275" s="823"/>
    </row>
    <row r="276" spans="1:11" s="828" customFormat="1" x14ac:dyDescent="0.2">
      <c r="A276" s="829" t="s">
        <v>6</v>
      </c>
      <c r="B276" s="847" t="s">
        <v>2529</v>
      </c>
      <c r="C276" s="848" t="s">
        <v>2499</v>
      </c>
      <c r="D276" s="848" t="s">
        <v>2284</v>
      </c>
      <c r="E276" s="848" t="s">
        <v>2284</v>
      </c>
      <c r="F276" s="848" t="s">
        <v>2284</v>
      </c>
      <c r="G276" s="850" t="s">
        <v>2545</v>
      </c>
      <c r="H276" s="851"/>
      <c r="I276" s="823"/>
    </row>
    <row r="277" spans="1:11" s="828" customFormat="1" x14ac:dyDescent="0.2">
      <c r="A277" s="829" t="s">
        <v>6</v>
      </c>
      <c r="B277" s="847" t="s">
        <v>2529</v>
      </c>
      <c r="C277" s="848" t="s">
        <v>2501</v>
      </c>
      <c r="D277" s="848" t="s">
        <v>2284</v>
      </c>
      <c r="E277" s="848" t="s">
        <v>2284</v>
      </c>
      <c r="F277" s="848" t="s">
        <v>2284</v>
      </c>
      <c r="G277" s="850" t="s">
        <v>2546</v>
      </c>
      <c r="H277" s="851"/>
      <c r="I277" s="823"/>
    </row>
    <row r="278" spans="1:11" s="828" customFormat="1" x14ac:dyDescent="0.2">
      <c r="A278" s="829" t="s">
        <v>6</v>
      </c>
      <c r="B278" s="847" t="s">
        <v>2529</v>
      </c>
      <c r="C278" s="848" t="s">
        <v>2501</v>
      </c>
      <c r="D278" s="848">
        <v>5</v>
      </c>
      <c r="E278" s="848" t="s">
        <v>2284</v>
      </c>
      <c r="F278" s="848" t="s">
        <v>2284</v>
      </c>
      <c r="G278" s="850" t="s">
        <v>2547</v>
      </c>
      <c r="H278" s="851"/>
      <c r="I278" s="823"/>
    </row>
    <row r="279" spans="1:11" s="828" customFormat="1" x14ac:dyDescent="0.2">
      <c r="A279" s="829" t="s">
        <v>6</v>
      </c>
      <c r="B279" s="847" t="s">
        <v>2529</v>
      </c>
      <c r="C279" s="848" t="s">
        <v>2509</v>
      </c>
      <c r="D279" s="848" t="s">
        <v>2284</v>
      </c>
      <c r="E279" s="848" t="s">
        <v>2284</v>
      </c>
      <c r="F279" s="848" t="s">
        <v>2284</v>
      </c>
      <c r="G279" s="850" t="s">
        <v>2548</v>
      </c>
      <c r="H279" s="851"/>
      <c r="I279" s="823"/>
    </row>
    <row r="280" spans="1:11" s="828" customFormat="1" x14ac:dyDescent="0.2">
      <c r="A280" s="829" t="s">
        <v>6</v>
      </c>
      <c r="B280" s="847" t="s">
        <v>2529</v>
      </c>
      <c r="C280" s="848" t="s">
        <v>2504</v>
      </c>
      <c r="D280" s="848" t="s">
        <v>2284</v>
      </c>
      <c r="E280" s="848" t="s">
        <v>2284</v>
      </c>
      <c r="F280" s="848" t="s">
        <v>2284</v>
      </c>
      <c r="G280" s="850" t="s">
        <v>2549</v>
      </c>
      <c r="H280" s="851"/>
      <c r="I280" s="823"/>
    </row>
    <row r="281" spans="1:11" s="828" customFormat="1" x14ac:dyDescent="0.2">
      <c r="A281" s="829" t="s">
        <v>6</v>
      </c>
      <c r="B281" s="847" t="s">
        <v>2529</v>
      </c>
      <c r="C281" s="848" t="s">
        <v>2344</v>
      </c>
      <c r="D281" s="848" t="s">
        <v>2284</v>
      </c>
      <c r="E281" s="848" t="s">
        <v>2284</v>
      </c>
      <c r="F281" s="848" t="s">
        <v>2284</v>
      </c>
      <c r="G281" s="850" t="s">
        <v>2550</v>
      </c>
      <c r="H281" s="851"/>
      <c r="I281" s="823"/>
    </row>
    <row r="282" spans="1:11" s="828" customFormat="1" x14ac:dyDescent="0.2">
      <c r="A282" s="829" t="s">
        <v>6</v>
      </c>
      <c r="B282" s="847" t="s">
        <v>2551</v>
      </c>
      <c r="C282" s="848" t="s">
        <v>2480</v>
      </c>
      <c r="D282" s="848" t="s">
        <v>2284</v>
      </c>
      <c r="E282" s="848" t="s">
        <v>2284</v>
      </c>
      <c r="F282" s="848" t="s">
        <v>2284</v>
      </c>
      <c r="G282" s="850" t="s">
        <v>2436</v>
      </c>
      <c r="H282" s="851"/>
      <c r="I282" s="823"/>
      <c r="J282" s="842" t="s">
        <v>2439</v>
      </c>
      <c r="K282" s="842" t="s">
        <v>2552</v>
      </c>
    </row>
    <row r="283" spans="1:11" s="828" customFormat="1" x14ac:dyDescent="0.2">
      <c r="A283" s="829" t="s">
        <v>6</v>
      </c>
      <c r="B283" s="847" t="s">
        <v>2551</v>
      </c>
      <c r="C283" s="848" t="s">
        <v>2480</v>
      </c>
      <c r="D283" s="848">
        <v>5</v>
      </c>
      <c r="E283" s="848" t="s">
        <v>2284</v>
      </c>
      <c r="F283" s="848" t="s">
        <v>2284</v>
      </c>
      <c r="G283" s="850" t="s">
        <v>2438</v>
      </c>
      <c r="H283" s="851"/>
      <c r="I283" s="823"/>
      <c r="J283" s="842" t="s">
        <v>2553</v>
      </c>
      <c r="K283" s="842" t="s">
        <v>892</v>
      </c>
    </row>
    <row r="284" spans="1:11" s="828" customFormat="1" x14ac:dyDescent="0.2">
      <c r="A284" s="829" t="s">
        <v>6</v>
      </c>
      <c r="B284" s="847" t="s">
        <v>2551</v>
      </c>
      <c r="C284" s="848" t="s">
        <v>2480</v>
      </c>
      <c r="D284" s="848" t="s">
        <v>2284</v>
      </c>
      <c r="E284" s="848" t="s">
        <v>1114</v>
      </c>
      <c r="F284" s="848" t="s">
        <v>2284</v>
      </c>
      <c r="G284" s="850" t="s">
        <v>2441</v>
      </c>
      <c r="H284" s="851"/>
      <c r="I284" s="823"/>
      <c r="J284" s="842" t="s">
        <v>2554</v>
      </c>
      <c r="K284" s="841" t="s">
        <v>2555</v>
      </c>
    </row>
    <row r="285" spans="1:11" s="828" customFormat="1" x14ac:dyDescent="0.2">
      <c r="A285" s="829" t="s">
        <v>6</v>
      </c>
      <c r="B285" s="847" t="s">
        <v>2551</v>
      </c>
      <c r="C285" s="848" t="s">
        <v>2484</v>
      </c>
      <c r="D285" s="848" t="s">
        <v>2284</v>
      </c>
      <c r="E285" s="848" t="s">
        <v>2284</v>
      </c>
      <c r="F285" s="848" t="s">
        <v>2284</v>
      </c>
      <c r="G285" s="850" t="s">
        <v>2446</v>
      </c>
      <c r="H285" s="851"/>
      <c r="I285" s="823"/>
      <c r="J285" s="842"/>
    </row>
    <row r="286" spans="1:11" s="828" customFormat="1" x14ac:dyDescent="0.2">
      <c r="A286" s="829" t="s">
        <v>6</v>
      </c>
      <c r="B286" s="847" t="s">
        <v>2551</v>
      </c>
      <c r="C286" s="848" t="s">
        <v>2486</v>
      </c>
      <c r="D286" s="848" t="s">
        <v>2284</v>
      </c>
      <c r="E286" s="848" t="s">
        <v>2284</v>
      </c>
      <c r="F286" s="848" t="s">
        <v>2284</v>
      </c>
      <c r="G286" s="850" t="s">
        <v>2448</v>
      </c>
      <c r="H286" s="851"/>
      <c r="I286" s="823"/>
      <c r="J286" s="842"/>
      <c r="K286" s="842"/>
    </row>
    <row r="287" spans="1:11" s="828" customFormat="1" x14ac:dyDescent="0.2">
      <c r="A287" s="829" t="s">
        <v>6</v>
      </c>
      <c r="B287" s="847" t="s">
        <v>2551</v>
      </c>
      <c r="C287" s="848" t="s">
        <v>2488</v>
      </c>
      <c r="D287" s="848" t="s">
        <v>2284</v>
      </c>
      <c r="E287" s="848" t="s">
        <v>2284</v>
      </c>
      <c r="F287" s="848" t="s">
        <v>2284</v>
      </c>
      <c r="G287" s="850" t="s">
        <v>2450</v>
      </c>
      <c r="H287" s="851"/>
      <c r="I287" s="823"/>
      <c r="J287" s="842"/>
      <c r="K287" s="842"/>
    </row>
    <row r="288" spans="1:11" s="828" customFormat="1" x14ac:dyDescent="0.2">
      <c r="A288" s="829" t="s">
        <v>6</v>
      </c>
      <c r="B288" s="847" t="s">
        <v>2551</v>
      </c>
      <c r="C288" s="848" t="s">
        <v>2490</v>
      </c>
      <c r="D288" s="848" t="s">
        <v>2284</v>
      </c>
      <c r="E288" s="848" t="s">
        <v>2284</v>
      </c>
      <c r="F288" s="848" t="s">
        <v>2284</v>
      </c>
      <c r="G288" s="850" t="s">
        <v>2454</v>
      </c>
      <c r="H288" s="851"/>
      <c r="I288" s="823"/>
    </row>
    <row r="289" spans="1:9" s="828" customFormat="1" x14ac:dyDescent="0.2">
      <c r="A289" s="829" t="s">
        <v>6</v>
      </c>
      <c r="B289" s="847" t="s">
        <v>2551</v>
      </c>
      <c r="C289" s="848" t="s">
        <v>2492</v>
      </c>
      <c r="D289" s="848" t="s">
        <v>2284</v>
      </c>
      <c r="E289" s="848" t="s">
        <v>2284</v>
      </c>
      <c r="F289" s="848" t="s">
        <v>2284</v>
      </c>
      <c r="G289" s="850" t="s">
        <v>2458</v>
      </c>
      <c r="H289" s="851"/>
      <c r="I289" s="823"/>
    </row>
    <row r="290" spans="1:9" s="828" customFormat="1" x14ac:dyDescent="0.2">
      <c r="A290" s="829" t="s">
        <v>6</v>
      </c>
      <c r="B290" s="847" t="s">
        <v>2551</v>
      </c>
      <c r="C290" s="848" t="s">
        <v>2492</v>
      </c>
      <c r="D290" s="848">
        <v>5</v>
      </c>
      <c r="E290" s="848" t="s">
        <v>2284</v>
      </c>
      <c r="F290" s="848" t="s">
        <v>2284</v>
      </c>
      <c r="G290" s="850" t="s">
        <v>2459</v>
      </c>
      <c r="H290" s="851"/>
      <c r="I290" s="823"/>
    </row>
    <row r="291" spans="1:9" s="828" customFormat="1" x14ac:dyDescent="0.2">
      <c r="A291" s="829" t="s">
        <v>6</v>
      </c>
      <c r="B291" s="847" t="s">
        <v>2551</v>
      </c>
      <c r="C291" s="848" t="s">
        <v>2492</v>
      </c>
      <c r="D291" s="848" t="s">
        <v>2284</v>
      </c>
      <c r="E291" s="848" t="s">
        <v>1114</v>
      </c>
      <c r="F291" s="848" t="s">
        <v>2284</v>
      </c>
      <c r="G291" s="850" t="s">
        <v>2460</v>
      </c>
      <c r="H291" s="851"/>
      <c r="I291" s="823"/>
    </row>
    <row r="292" spans="1:9" s="828" customFormat="1" x14ac:dyDescent="0.2">
      <c r="A292" s="829" t="s">
        <v>6</v>
      </c>
      <c r="B292" s="847" t="s">
        <v>2551</v>
      </c>
      <c r="C292" s="848" t="s">
        <v>2496</v>
      </c>
      <c r="D292" s="848" t="s">
        <v>2284</v>
      </c>
      <c r="E292" s="848" t="s">
        <v>2284</v>
      </c>
      <c r="F292" s="848" t="s">
        <v>2284</v>
      </c>
      <c r="G292" s="850" t="s">
        <v>2463</v>
      </c>
      <c r="H292" s="851"/>
      <c r="I292" s="823"/>
    </row>
    <row r="293" spans="1:9" s="828" customFormat="1" x14ac:dyDescent="0.2">
      <c r="A293" s="829" t="s">
        <v>6</v>
      </c>
      <c r="B293" s="847" t="s">
        <v>2551</v>
      </c>
      <c r="C293" s="848" t="s">
        <v>2496</v>
      </c>
      <c r="D293" s="848" t="s">
        <v>2284</v>
      </c>
      <c r="E293" s="848" t="s">
        <v>1114</v>
      </c>
      <c r="F293" s="848" t="s">
        <v>2284</v>
      </c>
      <c r="G293" s="850" t="s">
        <v>2464</v>
      </c>
      <c r="H293" s="851"/>
      <c r="I293" s="823"/>
    </row>
    <row r="294" spans="1:9" s="828" customFormat="1" x14ac:dyDescent="0.2">
      <c r="A294" s="829" t="s">
        <v>6</v>
      </c>
      <c r="B294" s="847" t="s">
        <v>2551</v>
      </c>
      <c r="C294" s="848" t="s">
        <v>2499</v>
      </c>
      <c r="D294" s="848" t="s">
        <v>2284</v>
      </c>
      <c r="E294" s="848" t="s">
        <v>2284</v>
      </c>
      <c r="F294" s="848" t="s">
        <v>2284</v>
      </c>
      <c r="G294" s="850" t="s">
        <v>2466</v>
      </c>
      <c r="H294" s="851"/>
      <c r="I294" s="823"/>
    </row>
    <row r="295" spans="1:9" s="828" customFormat="1" x14ac:dyDescent="0.2">
      <c r="A295" s="829" t="s">
        <v>6</v>
      </c>
      <c r="B295" s="847" t="s">
        <v>2551</v>
      </c>
      <c r="C295" s="848" t="s">
        <v>2501</v>
      </c>
      <c r="D295" s="848" t="s">
        <v>2284</v>
      </c>
      <c r="E295" s="848" t="s">
        <v>2284</v>
      </c>
      <c r="F295" s="848" t="s">
        <v>2284</v>
      </c>
      <c r="G295" s="850" t="s">
        <v>2556</v>
      </c>
      <c r="H295" s="851"/>
      <c r="I295" s="823"/>
    </row>
    <row r="296" spans="1:9" s="828" customFormat="1" x14ac:dyDescent="0.2">
      <c r="A296" s="829" t="s">
        <v>6</v>
      </c>
      <c r="B296" s="847" t="s">
        <v>2551</v>
      </c>
      <c r="C296" s="848" t="s">
        <v>2501</v>
      </c>
      <c r="D296" s="848">
        <v>5</v>
      </c>
      <c r="E296" s="848" t="s">
        <v>2284</v>
      </c>
      <c r="F296" s="848" t="s">
        <v>2284</v>
      </c>
      <c r="G296" s="850" t="s">
        <v>2557</v>
      </c>
      <c r="H296" s="851"/>
      <c r="I296" s="823"/>
    </row>
    <row r="297" spans="1:9" s="828" customFormat="1" x14ac:dyDescent="0.2">
      <c r="A297" s="829" t="s">
        <v>6</v>
      </c>
      <c r="B297" s="847" t="s">
        <v>2551</v>
      </c>
      <c r="C297" s="848" t="s">
        <v>2509</v>
      </c>
      <c r="D297" s="848" t="s">
        <v>2284</v>
      </c>
      <c r="E297" s="848" t="s">
        <v>2284</v>
      </c>
      <c r="F297" s="848" t="s">
        <v>2284</v>
      </c>
      <c r="G297" s="850" t="s">
        <v>2558</v>
      </c>
      <c r="H297" s="851"/>
      <c r="I297" s="823"/>
    </row>
    <row r="298" spans="1:9" s="828" customFormat="1" x14ac:dyDescent="0.2">
      <c r="A298" s="829" t="s">
        <v>6</v>
      </c>
      <c r="B298" s="847" t="s">
        <v>2551</v>
      </c>
      <c r="C298" s="848" t="s">
        <v>2504</v>
      </c>
      <c r="D298" s="848" t="s">
        <v>2284</v>
      </c>
      <c r="E298" s="848" t="s">
        <v>2284</v>
      </c>
      <c r="F298" s="848" t="s">
        <v>2284</v>
      </c>
      <c r="G298" s="850" t="s">
        <v>2470</v>
      </c>
      <c r="H298" s="851"/>
      <c r="I298" s="823"/>
    </row>
    <row r="299" spans="1:9" s="828" customFormat="1" x14ac:dyDescent="0.2">
      <c r="A299" s="829" t="s">
        <v>6</v>
      </c>
      <c r="B299" s="847" t="s">
        <v>2551</v>
      </c>
      <c r="C299" s="848" t="s">
        <v>2344</v>
      </c>
      <c r="D299" s="848" t="s">
        <v>2284</v>
      </c>
      <c r="E299" s="848" t="s">
        <v>2284</v>
      </c>
      <c r="F299" s="848" t="s">
        <v>2284</v>
      </c>
      <c r="G299" s="850" t="s">
        <v>2471</v>
      </c>
      <c r="H299" s="851"/>
      <c r="I299" s="823"/>
    </row>
    <row r="300" spans="1:9" s="828" customFormat="1" x14ac:dyDescent="0.2">
      <c r="A300" s="829"/>
      <c r="B300" s="856"/>
      <c r="C300" s="857"/>
      <c r="D300" s="857"/>
      <c r="E300" s="857"/>
      <c r="F300" s="857"/>
      <c r="G300" s="857"/>
      <c r="H300" s="857"/>
      <c r="I300" s="823"/>
    </row>
    <row r="301" spans="1:9" s="828" customFormat="1" ht="15" x14ac:dyDescent="0.25">
      <c r="A301" s="853"/>
      <c r="B301" s="832" t="s">
        <v>802</v>
      </c>
      <c r="C301" s="833"/>
      <c r="D301" s="834" t="s">
        <v>2559</v>
      </c>
      <c r="E301" s="834"/>
      <c r="F301" s="834"/>
      <c r="G301" s="834"/>
      <c r="H301" s="834"/>
      <c r="I301" s="823"/>
    </row>
    <row r="302" spans="1:9" s="828" customFormat="1" ht="12.75" customHeight="1" x14ac:dyDescent="0.2">
      <c r="A302" s="853"/>
      <c r="B302" s="835" t="s">
        <v>2270</v>
      </c>
      <c r="C302" s="836"/>
      <c r="D302" s="837"/>
      <c r="E302" s="837"/>
      <c r="F302" s="837"/>
      <c r="G302" s="837"/>
      <c r="H302" s="837"/>
      <c r="I302" s="823"/>
    </row>
    <row r="303" spans="1:9" s="828" customFormat="1" x14ac:dyDescent="0.2">
      <c r="A303" s="853"/>
      <c r="B303" s="830"/>
      <c r="C303" s="831"/>
      <c r="D303" s="838"/>
      <c r="E303" s="838"/>
      <c r="F303" s="838"/>
      <c r="G303" s="838"/>
      <c r="H303" s="838"/>
      <c r="I303" s="823"/>
    </row>
    <row r="304" spans="1:9" s="828" customFormat="1" ht="12.75" customHeight="1" x14ac:dyDescent="0.2">
      <c r="A304" s="853" t="s">
        <v>6</v>
      </c>
      <c r="B304" s="835" t="s">
        <v>803</v>
      </c>
      <c r="C304" s="836"/>
      <c r="D304" s="885" t="s">
        <v>2271</v>
      </c>
      <c r="E304" s="837"/>
      <c r="F304" s="837"/>
      <c r="G304" s="837"/>
      <c r="H304" s="837"/>
      <c r="I304" s="823"/>
    </row>
    <row r="305" spans="1:10" s="828" customFormat="1" ht="12.75" customHeight="1" x14ac:dyDescent="0.2">
      <c r="A305" s="853" t="s">
        <v>6</v>
      </c>
      <c r="B305" s="839"/>
      <c r="C305" s="840"/>
      <c r="D305" s="837" t="s">
        <v>2560</v>
      </c>
      <c r="E305" s="837"/>
      <c r="F305" s="837"/>
      <c r="G305" s="837"/>
      <c r="H305" s="837"/>
      <c r="I305" s="855"/>
    </row>
    <row r="306" spans="1:10" s="828" customFormat="1" ht="12.75" customHeight="1" x14ac:dyDescent="0.2">
      <c r="A306" s="853" t="s">
        <v>6</v>
      </c>
      <c r="B306" s="839"/>
      <c r="C306" s="862" t="s">
        <v>2561</v>
      </c>
      <c r="D306" s="837"/>
      <c r="E306" s="837"/>
      <c r="F306" s="837"/>
      <c r="G306" s="837"/>
      <c r="H306" s="837"/>
      <c r="I306" s="855"/>
    </row>
    <row r="307" spans="1:10" s="828" customFormat="1" ht="12.75" customHeight="1" x14ac:dyDescent="0.2">
      <c r="A307" s="853" t="s">
        <v>6</v>
      </c>
      <c r="B307" s="839"/>
      <c r="C307" s="840"/>
      <c r="D307" s="837"/>
      <c r="E307" s="837"/>
      <c r="F307" s="837"/>
      <c r="G307" s="837"/>
      <c r="H307" s="837"/>
      <c r="I307" s="855"/>
    </row>
    <row r="308" spans="1:10" s="828" customFormat="1" ht="12.75" customHeight="1" x14ac:dyDescent="0.2">
      <c r="A308" s="853" t="s">
        <v>6</v>
      </c>
      <c r="B308" s="839"/>
      <c r="C308" s="840"/>
      <c r="D308" s="837"/>
      <c r="E308" s="837"/>
      <c r="F308" s="837"/>
      <c r="G308" s="837"/>
      <c r="H308" s="837"/>
      <c r="I308" s="841" t="s">
        <v>2477</v>
      </c>
      <c r="J308" s="842" t="s">
        <v>2274</v>
      </c>
    </row>
    <row r="309" spans="1:10" s="828" customFormat="1" ht="12.75" customHeight="1" x14ac:dyDescent="0.2">
      <c r="A309" s="853" t="s">
        <v>6</v>
      </c>
      <c r="B309" s="839"/>
      <c r="C309" s="840"/>
      <c r="D309" s="837"/>
      <c r="E309" s="837"/>
      <c r="F309" s="837"/>
      <c r="G309" s="837"/>
      <c r="H309" s="837"/>
      <c r="I309" s="841" t="s">
        <v>2275</v>
      </c>
      <c r="J309" s="842" t="s">
        <v>2276</v>
      </c>
    </row>
    <row r="310" spans="1:10" s="828" customFormat="1" ht="12.75" customHeight="1" x14ac:dyDescent="0.2">
      <c r="A310" s="829"/>
      <c r="B310" s="839"/>
      <c r="C310" s="840"/>
      <c r="D310" s="840"/>
      <c r="E310" s="840"/>
      <c r="F310" s="840"/>
      <c r="G310" s="843"/>
      <c r="H310" s="843"/>
      <c r="I310" s="841" t="s">
        <v>2562</v>
      </c>
      <c r="J310" s="841" t="s">
        <v>2563</v>
      </c>
    </row>
    <row r="311" spans="1:10" s="828" customFormat="1" ht="12.75" customHeight="1" x14ac:dyDescent="0.2">
      <c r="A311" s="829"/>
      <c r="B311" s="844" t="s">
        <v>2277</v>
      </c>
      <c r="C311" s="840"/>
      <c r="D311" s="840"/>
      <c r="E311" s="840"/>
      <c r="F311" s="840"/>
      <c r="G311" s="843"/>
      <c r="H311" s="843"/>
      <c r="I311" s="823"/>
    </row>
    <row r="312" spans="1:10" s="828" customFormat="1" ht="12.75" customHeight="1" x14ac:dyDescent="0.2">
      <c r="A312" s="853"/>
      <c r="B312" s="845" t="s">
        <v>2278</v>
      </c>
      <c r="C312" s="845" t="s">
        <v>2279</v>
      </c>
      <c r="D312" s="845" t="s">
        <v>2564</v>
      </c>
      <c r="E312" s="845" t="s">
        <v>2275</v>
      </c>
      <c r="F312" s="845"/>
      <c r="G312" s="845" t="s">
        <v>2479</v>
      </c>
      <c r="H312" s="846" t="s">
        <v>2281</v>
      </c>
      <c r="I312" s="855"/>
    </row>
    <row r="313" spans="1:10" s="828" customFormat="1" x14ac:dyDescent="0.2">
      <c r="A313" s="853" t="s">
        <v>6</v>
      </c>
      <c r="B313" s="847">
        <v>4</v>
      </c>
      <c r="C313" s="848" t="s">
        <v>2480</v>
      </c>
      <c r="D313" s="848" t="s">
        <v>2284</v>
      </c>
      <c r="E313" s="848" t="s">
        <v>2284</v>
      </c>
      <c r="F313" s="849" t="s">
        <v>8</v>
      </c>
      <c r="G313" s="850" t="s">
        <v>2481</v>
      </c>
      <c r="H313" s="851"/>
      <c r="I313" s="855"/>
    </row>
    <row r="314" spans="1:10" s="828" customFormat="1" x14ac:dyDescent="0.2">
      <c r="A314" s="853" t="s">
        <v>6</v>
      </c>
      <c r="B314" s="847">
        <v>4</v>
      </c>
      <c r="C314" s="848" t="s">
        <v>2480</v>
      </c>
      <c r="D314" s="848">
        <v>5</v>
      </c>
      <c r="E314" s="848" t="s">
        <v>2284</v>
      </c>
      <c r="F314" s="849" t="s">
        <v>8</v>
      </c>
      <c r="G314" s="850" t="s">
        <v>2482</v>
      </c>
      <c r="H314" s="851"/>
      <c r="I314" s="855"/>
    </row>
    <row r="315" spans="1:10" s="828" customFormat="1" x14ac:dyDescent="0.2">
      <c r="A315" s="853" t="s">
        <v>6</v>
      </c>
      <c r="B315" s="847">
        <v>4</v>
      </c>
      <c r="C315" s="848" t="s">
        <v>2480</v>
      </c>
      <c r="D315" s="848" t="s">
        <v>2284</v>
      </c>
      <c r="E315" s="848" t="s">
        <v>1114</v>
      </c>
      <c r="F315" s="849" t="s">
        <v>8</v>
      </c>
      <c r="G315" s="850" t="s">
        <v>2483</v>
      </c>
      <c r="H315" s="851"/>
      <c r="I315" s="855"/>
    </row>
    <row r="316" spans="1:10" s="828" customFormat="1" x14ac:dyDescent="0.2">
      <c r="A316" s="853" t="s">
        <v>6</v>
      </c>
      <c r="B316" s="847">
        <v>4</v>
      </c>
      <c r="C316" s="848" t="s">
        <v>2484</v>
      </c>
      <c r="D316" s="848" t="s">
        <v>2284</v>
      </c>
      <c r="E316" s="848" t="s">
        <v>2284</v>
      </c>
      <c r="F316" s="849" t="s">
        <v>8</v>
      </c>
      <c r="G316" s="850" t="s">
        <v>2485</v>
      </c>
      <c r="H316" s="851"/>
      <c r="I316" s="855"/>
    </row>
    <row r="317" spans="1:10" s="828" customFormat="1" x14ac:dyDescent="0.2">
      <c r="A317" s="854"/>
      <c r="B317" s="830"/>
      <c r="C317" s="831"/>
      <c r="D317" s="831"/>
      <c r="E317" s="831"/>
      <c r="F317" s="831"/>
      <c r="G317" s="831"/>
      <c r="H317" s="831"/>
      <c r="I317" s="855"/>
    </row>
    <row r="318" spans="1:10" s="828" customFormat="1" ht="15" x14ac:dyDescent="0.25">
      <c r="A318" s="854"/>
      <c r="B318" s="832" t="s">
        <v>802</v>
      </c>
      <c r="C318" s="833"/>
      <c r="D318" s="834" t="s">
        <v>2565</v>
      </c>
      <c r="E318" s="834"/>
      <c r="F318" s="834"/>
      <c r="G318" s="834"/>
      <c r="H318" s="834"/>
      <c r="I318" s="855"/>
    </row>
    <row r="319" spans="1:10" s="828" customFormat="1" ht="12.75" customHeight="1" x14ac:dyDescent="0.2">
      <c r="A319" s="854"/>
      <c r="B319" s="835" t="s">
        <v>2270</v>
      </c>
      <c r="C319" s="836"/>
      <c r="D319" s="837"/>
      <c r="E319" s="837"/>
      <c r="F319" s="837"/>
      <c r="G319" s="837"/>
      <c r="H319" s="837"/>
      <c r="I319" s="855"/>
    </row>
    <row r="320" spans="1:10" s="828" customFormat="1" x14ac:dyDescent="0.2">
      <c r="A320" s="854"/>
      <c r="B320" s="830"/>
      <c r="C320" s="831"/>
      <c r="D320" s="838"/>
      <c r="E320" s="838"/>
      <c r="F320" s="838"/>
      <c r="G320" s="838"/>
      <c r="H320" s="838"/>
    </row>
    <row r="321" spans="1:9" s="828" customFormat="1" ht="12.75" customHeight="1" x14ac:dyDescent="0.2">
      <c r="A321" s="854" t="s">
        <v>6</v>
      </c>
      <c r="B321" s="835" t="s">
        <v>803</v>
      </c>
      <c r="C321" s="836"/>
      <c r="D321" s="885" t="s">
        <v>2271</v>
      </c>
      <c r="E321" s="837"/>
      <c r="F321" s="837"/>
      <c r="G321" s="837"/>
      <c r="H321" s="837"/>
    </row>
    <row r="322" spans="1:9" s="828" customFormat="1" ht="12.75" customHeight="1" x14ac:dyDescent="0.2">
      <c r="A322" s="854" t="s">
        <v>6</v>
      </c>
      <c r="B322" s="839"/>
      <c r="C322" s="840"/>
      <c r="D322" s="837" t="s">
        <v>2566</v>
      </c>
      <c r="E322" s="837"/>
      <c r="F322" s="837"/>
      <c r="G322" s="837"/>
      <c r="H322" s="837"/>
    </row>
    <row r="323" spans="1:9" s="828" customFormat="1" ht="12.75" customHeight="1" x14ac:dyDescent="0.2">
      <c r="A323" s="854" t="s">
        <v>6</v>
      </c>
      <c r="B323" s="839"/>
      <c r="C323" s="862" t="s">
        <v>2561</v>
      </c>
      <c r="D323" s="837"/>
      <c r="E323" s="837"/>
      <c r="F323" s="837"/>
      <c r="G323" s="837"/>
      <c r="H323" s="837"/>
    </row>
    <row r="324" spans="1:9" s="828" customFormat="1" ht="12.75" customHeight="1" x14ac:dyDescent="0.2">
      <c r="A324" s="854" t="s">
        <v>6</v>
      </c>
      <c r="B324" s="839"/>
      <c r="C324" s="840"/>
      <c r="D324" s="837"/>
      <c r="E324" s="837"/>
      <c r="F324" s="837"/>
      <c r="G324" s="837"/>
      <c r="H324" s="837"/>
      <c r="I324" s="855"/>
    </row>
    <row r="325" spans="1:9" s="828" customFormat="1" ht="12.75" customHeight="1" x14ac:dyDescent="0.2">
      <c r="A325" s="854" t="s">
        <v>6</v>
      </c>
      <c r="B325" s="839"/>
      <c r="C325" s="840"/>
      <c r="D325" s="837"/>
      <c r="E325" s="837"/>
      <c r="F325" s="837"/>
      <c r="G325" s="837"/>
      <c r="H325" s="837"/>
      <c r="I325" s="855"/>
    </row>
    <row r="326" spans="1:9" s="828" customFormat="1" ht="12.75" customHeight="1" x14ac:dyDescent="0.2">
      <c r="A326" s="854" t="s">
        <v>6</v>
      </c>
      <c r="B326" s="839"/>
      <c r="C326" s="840"/>
      <c r="D326" s="837"/>
      <c r="E326" s="837"/>
      <c r="F326" s="837"/>
      <c r="G326" s="837"/>
      <c r="H326" s="837"/>
    </row>
    <row r="327" spans="1:9" s="828" customFormat="1" ht="12.75" customHeight="1" x14ac:dyDescent="0.2">
      <c r="A327" s="853"/>
      <c r="B327" s="845" t="s">
        <v>2278</v>
      </c>
      <c r="C327" s="845" t="s">
        <v>2279</v>
      </c>
      <c r="D327" s="845" t="s">
        <v>2564</v>
      </c>
      <c r="E327" s="845" t="s">
        <v>2275</v>
      </c>
      <c r="F327" s="845"/>
      <c r="G327" s="845" t="s">
        <v>2479</v>
      </c>
      <c r="H327" s="846" t="s">
        <v>2281</v>
      </c>
      <c r="I327" s="823"/>
    </row>
    <row r="328" spans="1:9" s="828" customFormat="1" ht="12.75" customHeight="1" x14ac:dyDescent="0.2">
      <c r="A328" s="853" t="s">
        <v>6</v>
      </c>
      <c r="B328" s="847">
        <v>4</v>
      </c>
      <c r="C328" s="848" t="s">
        <v>2480</v>
      </c>
      <c r="D328" s="848" t="s">
        <v>2284</v>
      </c>
      <c r="E328" s="848" t="s">
        <v>2284</v>
      </c>
      <c r="F328" s="849" t="s">
        <v>8</v>
      </c>
      <c r="G328" s="850" t="s">
        <v>2481</v>
      </c>
      <c r="H328" s="851"/>
      <c r="I328" s="823"/>
    </row>
    <row r="329" spans="1:9" s="828" customFormat="1" ht="12.75" customHeight="1" x14ac:dyDescent="0.2">
      <c r="A329" s="853" t="s">
        <v>6</v>
      </c>
      <c r="B329" s="847">
        <v>4</v>
      </c>
      <c r="C329" s="848" t="s">
        <v>2480</v>
      </c>
      <c r="D329" s="848">
        <v>5</v>
      </c>
      <c r="E329" s="848" t="s">
        <v>2284</v>
      </c>
      <c r="F329" s="849" t="s">
        <v>8</v>
      </c>
      <c r="G329" s="850" t="s">
        <v>2482</v>
      </c>
      <c r="H329" s="851"/>
    </row>
    <row r="330" spans="1:9" s="828" customFormat="1" x14ac:dyDescent="0.2">
      <c r="A330" s="853" t="s">
        <v>6</v>
      </c>
      <c r="B330" s="847">
        <v>4</v>
      </c>
      <c r="C330" s="848" t="s">
        <v>2480</v>
      </c>
      <c r="D330" s="848" t="s">
        <v>2284</v>
      </c>
      <c r="E330" s="848" t="s">
        <v>1114</v>
      </c>
      <c r="F330" s="849" t="s">
        <v>8</v>
      </c>
      <c r="G330" s="850" t="s">
        <v>2483</v>
      </c>
      <c r="H330" s="851"/>
      <c r="I330" s="823"/>
    </row>
    <row r="331" spans="1:9" s="828" customFormat="1" x14ac:dyDescent="0.2">
      <c r="A331" s="853" t="s">
        <v>6</v>
      </c>
      <c r="B331" s="847">
        <v>4</v>
      </c>
      <c r="C331" s="848" t="s">
        <v>2484</v>
      </c>
      <c r="D331" s="848" t="s">
        <v>2284</v>
      </c>
      <c r="E331" s="848" t="s">
        <v>2284</v>
      </c>
      <c r="F331" s="849" t="s">
        <v>8</v>
      </c>
      <c r="G331" s="850" t="s">
        <v>2485</v>
      </c>
      <c r="H331" s="851"/>
      <c r="I331" s="823"/>
    </row>
    <row r="332" spans="1:9" s="828" customFormat="1" x14ac:dyDescent="0.2">
      <c r="A332" s="829"/>
      <c r="B332" s="856"/>
      <c r="C332" s="857"/>
      <c r="D332" s="857"/>
      <c r="E332" s="857"/>
      <c r="F332" s="857"/>
      <c r="G332" s="857"/>
      <c r="H332" s="857"/>
      <c r="I332" s="823"/>
    </row>
    <row r="333" spans="1:9" s="828" customFormat="1" ht="15" x14ac:dyDescent="0.25">
      <c r="A333" s="853"/>
      <c r="B333" s="832" t="s">
        <v>802</v>
      </c>
      <c r="C333" s="833"/>
      <c r="D333" s="834" t="s">
        <v>2567</v>
      </c>
      <c r="E333" s="834"/>
      <c r="F333" s="834"/>
      <c r="G333" s="834"/>
      <c r="H333" s="834"/>
      <c r="I333" s="823"/>
    </row>
    <row r="334" spans="1:9" s="828" customFormat="1" ht="12.75" customHeight="1" x14ac:dyDescent="0.2">
      <c r="A334" s="853"/>
      <c r="B334" s="835" t="s">
        <v>2270</v>
      </c>
      <c r="C334" s="836"/>
      <c r="D334" s="837"/>
      <c r="E334" s="837"/>
      <c r="F334" s="837"/>
      <c r="G334" s="837"/>
      <c r="H334" s="837"/>
      <c r="I334" s="823"/>
    </row>
    <row r="335" spans="1:9" s="828" customFormat="1" x14ac:dyDescent="0.2">
      <c r="A335" s="853"/>
      <c r="B335" s="830"/>
      <c r="C335" s="831"/>
      <c r="D335" s="838"/>
      <c r="E335" s="838"/>
      <c r="F335" s="838"/>
      <c r="G335" s="838"/>
      <c r="H335" s="838"/>
      <c r="I335" s="823"/>
    </row>
    <row r="336" spans="1:9" s="828" customFormat="1" ht="12.75" customHeight="1" x14ac:dyDescent="0.2">
      <c r="A336" s="853" t="s">
        <v>6</v>
      </c>
      <c r="B336" s="835" t="s">
        <v>803</v>
      </c>
      <c r="C336" s="836"/>
      <c r="D336" s="885" t="s">
        <v>2271</v>
      </c>
      <c r="E336" s="837"/>
      <c r="F336" s="837"/>
      <c r="G336" s="837"/>
      <c r="H336" s="837"/>
      <c r="I336" s="823"/>
    </row>
    <row r="337" spans="1:9" s="828" customFormat="1" ht="12.75" customHeight="1" x14ac:dyDescent="0.2">
      <c r="A337" s="853" t="s">
        <v>6</v>
      </c>
      <c r="B337" s="839"/>
      <c r="C337" s="840"/>
      <c r="D337" s="837" t="s">
        <v>2568</v>
      </c>
      <c r="E337" s="837"/>
      <c r="F337" s="837"/>
      <c r="G337" s="837"/>
      <c r="H337" s="837"/>
      <c r="I337" s="855"/>
    </row>
    <row r="338" spans="1:9" s="828" customFormat="1" ht="12.75" customHeight="1" x14ac:dyDescent="0.2">
      <c r="A338" s="853" t="s">
        <v>6</v>
      </c>
      <c r="B338" s="839"/>
      <c r="C338" s="862" t="s">
        <v>2561</v>
      </c>
      <c r="D338" s="837"/>
      <c r="E338" s="837"/>
      <c r="F338" s="837"/>
      <c r="G338" s="837"/>
      <c r="H338" s="837"/>
      <c r="I338" s="855"/>
    </row>
    <row r="339" spans="1:9" s="828" customFormat="1" ht="12.75" customHeight="1" x14ac:dyDescent="0.2">
      <c r="A339" s="853" t="s">
        <v>6</v>
      </c>
      <c r="B339" s="839"/>
      <c r="C339" s="840"/>
      <c r="D339" s="837"/>
      <c r="E339" s="837"/>
      <c r="F339" s="837"/>
      <c r="G339" s="837"/>
      <c r="H339" s="837"/>
      <c r="I339" s="855"/>
    </row>
    <row r="340" spans="1:9" s="828" customFormat="1" ht="12.75" customHeight="1" x14ac:dyDescent="0.2">
      <c r="A340" s="853" t="s">
        <v>6</v>
      </c>
      <c r="B340" s="839"/>
      <c r="C340" s="840"/>
      <c r="D340" s="837"/>
      <c r="E340" s="837"/>
      <c r="F340" s="837"/>
      <c r="G340" s="837"/>
      <c r="H340" s="837"/>
      <c r="I340" s="855"/>
    </row>
    <row r="341" spans="1:9" s="828" customFormat="1" ht="12.75" customHeight="1" x14ac:dyDescent="0.2">
      <c r="A341" s="853" t="s">
        <v>6</v>
      </c>
      <c r="B341" s="839"/>
      <c r="C341" s="840"/>
      <c r="D341" s="837"/>
      <c r="E341" s="837"/>
      <c r="F341" s="837"/>
      <c r="G341" s="837"/>
      <c r="H341" s="837"/>
      <c r="I341" s="855"/>
    </row>
    <row r="342" spans="1:9" s="828" customFormat="1" ht="12.75" customHeight="1" x14ac:dyDescent="0.2">
      <c r="A342" s="829"/>
      <c r="B342" s="839"/>
      <c r="C342" s="840"/>
      <c r="D342" s="840"/>
      <c r="E342" s="840"/>
      <c r="F342" s="840"/>
      <c r="G342" s="843"/>
      <c r="H342" s="843"/>
      <c r="I342" s="823"/>
    </row>
    <row r="343" spans="1:9" s="828" customFormat="1" ht="12.75" customHeight="1" x14ac:dyDescent="0.2">
      <c r="A343" s="829"/>
      <c r="B343" s="844" t="s">
        <v>2277</v>
      </c>
      <c r="C343" s="840"/>
      <c r="D343" s="840"/>
      <c r="E343" s="840"/>
      <c r="F343" s="840"/>
      <c r="G343" s="843"/>
      <c r="H343" s="843"/>
      <c r="I343" s="823"/>
    </row>
    <row r="344" spans="1:9" s="828" customFormat="1" ht="12.75" customHeight="1" x14ac:dyDescent="0.2">
      <c r="A344" s="853"/>
      <c r="B344" s="845" t="s">
        <v>2278</v>
      </c>
      <c r="C344" s="845" t="s">
        <v>2279</v>
      </c>
      <c r="D344" s="845" t="s">
        <v>2564</v>
      </c>
      <c r="E344" s="845" t="s">
        <v>2275</v>
      </c>
      <c r="F344" s="845"/>
      <c r="G344" s="845" t="s">
        <v>2479</v>
      </c>
      <c r="H344" s="846" t="s">
        <v>2281</v>
      </c>
      <c r="I344" s="855"/>
    </row>
    <row r="345" spans="1:9" s="828" customFormat="1" x14ac:dyDescent="0.2">
      <c r="A345" s="853" t="s">
        <v>6</v>
      </c>
      <c r="B345" s="847">
        <v>4</v>
      </c>
      <c r="C345" s="848" t="s">
        <v>2480</v>
      </c>
      <c r="D345" s="848" t="s">
        <v>2284</v>
      </c>
      <c r="E345" s="848" t="s">
        <v>2284</v>
      </c>
      <c r="F345" s="849" t="s">
        <v>8</v>
      </c>
      <c r="G345" s="850" t="s">
        <v>2481</v>
      </c>
      <c r="H345" s="851"/>
      <c r="I345" s="855"/>
    </row>
    <row r="346" spans="1:9" s="828" customFormat="1" x14ac:dyDescent="0.2">
      <c r="A346" s="853" t="s">
        <v>6</v>
      </c>
      <c r="B346" s="847">
        <v>4</v>
      </c>
      <c r="C346" s="848" t="s">
        <v>2480</v>
      </c>
      <c r="D346" s="848">
        <v>5</v>
      </c>
      <c r="E346" s="848" t="s">
        <v>2284</v>
      </c>
      <c r="F346" s="849" t="s">
        <v>8</v>
      </c>
      <c r="G346" s="850" t="s">
        <v>2482</v>
      </c>
      <c r="H346" s="851"/>
      <c r="I346" s="855"/>
    </row>
    <row r="347" spans="1:9" s="828" customFormat="1" x14ac:dyDescent="0.2">
      <c r="A347" s="853" t="s">
        <v>6</v>
      </c>
      <c r="B347" s="847">
        <v>4</v>
      </c>
      <c r="C347" s="848" t="s">
        <v>2480</v>
      </c>
      <c r="D347" s="848" t="s">
        <v>2284</v>
      </c>
      <c r="E347" s="848" t="s">
        <v>1114</v>
      </c>
      <c r="F347" s="849" t="s">
        <v>8</v>
      </c>
      <c r="G347" s="850" t="s">
        <v>2483</v>
      </c>
      <c r="H347" s="851"/>
      <c r="I347" s="855"/>
    </row>
    <row r="348" spans="1:9" s="828" customFormat="1" x14ac:dyDescent="0.2">
      <c r="A348" s="853" t="s">
        <v>6</v>
      </c>
      <c r="B348" s="847">
        <v>4</v>
      </c>
      <c r="C348" s="848" t="s">
        <v>2484</v>
      </c>
      <c r="D348" s="848" t="s">
        <v>2284</v>
      </c>
      <c r="E348" s="848" t="s">
        <v>2284</v>
      </c>
      <c r="F348" s="849" t="s">
        <v>8</v>
      </c>
      <c r="G348" s="850" t="s">
        <v>2485</v>
      </c>
      <c r="H348" s="851"/>
      <c r="I348" s="855"/>
    </row>
    <row r="349" spans="1:9" s="828" customFormat="1" x14ac:dyDescent="0.2">
      <c r="A349" s="829"/>
      <c r="B349" s="856"/>
      <c r="C349" s="857"/>
      <c r="D349" s="857"/>
      <c r="E349" s="857"/>
      <c r="F349" s="857"/>
      <c r="G349" s="857"/>
      <c r="H349" s="857"/>
      <c r="I349" s="823"/>
    </row>
    <row r="350" spans="1:9" s="828" customFormat="1" ht="15" x14ac:dyDescent="0.25">
      <c r="A350" s="829"/>
      <c r="B350" s="832" t="s">
        <v>802</v>
      </c>
      <c r="C350" s="833"/>
      <c r="D350" s="834" t="s">
        <v>2569</v>
      </c>
      <c r="E350" s="834"/>
      <c r="F350" s="834"/>
      <c r="G350" s="834"/>
      <c r="H350" s="834"/>
      <c r="I350" s="823"/>
    </row>
    <row r="351" spans="1:9" s="828" customFormat="1" ht="12.75" customHeight="1" x14ac:dyDescent="0.2">
      <c r="A351" s="829"/>
      <c r="B351" s="835" t="s">
        <v>2270</v>
      </c>
      <c r="C351" s="836"/>
      <c r="D351" s="837"/>
      <c r="E351" s="837"/>
      <c r="F351" s="837"/>
      <c r="G351" s="837"/>
      <c r="H351" s="837"/>
      <c r="I351" s="823"/>
    </row>
    <row r="352" spans="1:9" s="828" customFormat="1" x14ac:dyDescent="0.2">
      <c r="A352" s="829"/>
      <c r="B352" s="830"/>
      <c r="C352" s="831"/>
      <c r="D352" s="838"/>
      <c r="E352" s="838"/>
      <c r="F352" s="838"/>
      <c r="G352" s="838"/>
      <c r="H352" s="838"/>
      <c r="I352" s="823"/>
    </row>
    <row r="353" spans="1:9" s="828" customFormat="1" ht="12.75" customHeight="1" x14ac:dyDescent="0.2">
      <c r="A353" s="829" t="s">
        <v>6</v>
      </c>
      <c r="B353" s="835" t="s">
        <v>803</v>
      </c>
      <c r="C353" s="836"/>
      <c r="D353" s="885" t="s">
        <v>2271</v>
      </c>
      <c r="E353" s="837"/>
      <c r="F353" s="837"/>
      <c r="G353" s="837"/>
      <c r="H353" s="837"/>
      <c r="I353" s="823"/>
    </row>
    <row r="354" spans="1:9" s="828" customFormat="1" ht="12.75" customHeight="1" x14ac:dyDescent="0.2">
      <c r="A354" s="829" t="s">
        <v>6</v>
      </c>
      <c r="B354" s="839"/>
      <c r="C354" s="840"/>
      <c r="D354" s="837" t="s">
        <v>2570</v>
      </c>
      <c r="E354" s="837"/>
      <c r="F354" s="837"/>
      <c r="G354" s="837"/>
      <c r="H354" s="837"/>
      <c r="I354" s="823"/>
    </row>
    <row r="355" spans="1:9" s="828" customFormat="1" ht="12.75" customHeight="1" x14ac:dyDescent="0.2">
      <c r="A355" s="829" t="s">
        <v>6</v>
      </c>
      <c r="B355" s="839"/>
      <c r="C355" s="862" t="s">
        <v>2561</v>
      </c>
      <c r="D355" s="837"/>
      <c r="E355" s="837"/>
      <c r="F355" s="837"/>
      <c r="G355" s="837"/>
      <c r="H355" s="837"/>
      <c r="I355" s="823"/>
    </row>
    <row r="356" spans="1:9" s="828" customFormat="1" ht="12.75" customHeight="1" x14ac:dyDescent="0.2">
      <c r="A356" s="829" t="s">
        <v>6</v>
      </c>
      <c r="B356" s="839"/>
      <c r="C356" s="840"/>
      <c r="D356" s="837"/>
      <c r="E356" s="837"/>
      <c r="F356" s="837"/>
      <c r="G356" s="837"/>
      <c r="H356" s="837"/>
      <c r="I356" s="823"/>
    </row>
    <row r="357" spans="1:9" s="828" customFormat="1" ht="12.75" customHeight="1" x14ac:dyDescent="0.2">
      <c r="A357" s="829" t="s">
        <v>6</v>
      </c>
      <c r="B357" s="839"/>
      <c r="C357" s="840"/>
      <c r="D357" s="837"/>
      <c r="E357" s="837"/>
      <c r="F357" s="837"/>
      <c r="G357" s="837"/>
      <c r="H357" s="837"/>
      <c r="I357" s="823"/>
    </row>
    <row r="358" spans="1:9" s="828" customFormat="1" ht="12.75" customHeight="1" x14ac:dyDescent="0.2">
      <c r="A358" s="829"/>
      <c r="B358" s="844" t="s">
        <v>2277</v>
      </c>
      <c r="C358" s="840"/>
      <c r="D358" s="840"/>
      <c r="E358" s="840"/>
      <c r="F358" s="840"/>
      <c r="G358" s="843"/>
      <c r="H358" s="843"/>
      <c r="I358" s="823"/>
    </row>
    <row r="359" spans="1:9" s="828" customFormat="1" ht="12.75" customHeight="1" x14ac:dyDescent="0.2">
      <c r="A359" s="853"/>
      <c r="B359" s="845" t="s">
        <v>2278</v>
      </c>
      <c r="C359" s="845" t="s">
        <v>2279</v>
      </c>
      <c r="D359" s="845" t="s">
        <v>2564</v>
      </c>
      <c r="E359" s="845" t="s">
        <v>2275</v>
      </c>
      <c r="F359" s="845"/>
      <c r="G359" s="845" t="s">
        <v>2479</v>
      </c>
      <c r="H359" s="846" t="s">
        <v>2281</v>
      </c>
      <c r="I359" s="823"/>
    </row>
    <row r="360" spans="1:9" s="828" customFormat="1" ht="12.75" customHeight="1" x14ac:dyDescent="0.2">
      <c r="A360" s="853" t="s">
        <v>6</v>
      </c>
      <c r="B360" s="847">
        <v>4</v>
      </c>
      <c r="C360" s="848" t="s">
        <v>2480</v>
      </c>
      <c r="D360" s="848" t="s">
        <v>2284</v>
      </c>
      <c r="E360" s="848" t="s">
        <v>2284</v>
      </c>
      <c r="F360" s="849" t="s">
        <v>8</v>
      </c>
      <c r="G360" s="850" t="s">
        <v>2481</v>
      </c>
      <c r="H360" s="851"/>
      <c r="I360" s="823"/>
    </row>
    <row r="361" spans="1:9" s="828" customFormat="1" ht="12.75" customHeight="1" x14ac:dyDescent="0.2">
      <c r="A361" s="853" t="s">
        <v>6</v>
      </c>
      <c r="B361" s="847">
        <v>4</v>
      </c>
      <c r="C361" s="848" t="s">
        <v>2480</v>
      </c>
      <c r="D361" s="848">
        <v>5</v>
      </c>
      <c r="E361" s="848" t="s">
        <v>2284</v>
      </c>
      <c r="F361" s="849" t="s">
        <v>8</v>
      </c>
      <c r="G361" s="850" t="s">
        <v>2482</v>
      </c>
      <c r="H361" s="851"/>
      <c r="I361" s="823"/>
    </row>
    <row r="362" spans="1:9" s="828" customFormat="1" x14ac:dyDescent="0.2">
      <c r="A362" s="853" t="s">
        <v>6</v>
      </c>
      <c r="B362" s="847">
        <v>4</v>
      </c>
      <c r="C362" s="848" t="s">
        <v>2480</v>
      </c>
      <c r="D362" s="848" t="s">
        <v>2284</v>
      </c>
      <c r="E362" s="848" t="s">
        <v>1114</v>
      </c>
      <c r="F362" s="849" t="s">
        <v>8</v>
      </c>
      <c r="G362" s="850" t="s">
        <v>2483</v>
      </c>
      <c r="H362" s="851"/>
      <c r="I362" s="823"/>
    </row>
    <row r="363" spans="1:9" s="828" customFormat="1" x14ac:dyDescent="0.2">
      <c r="A363" s="853" t="s">
        <v>6</v>
      </c>
      <c r="B363" s="847">
        <v>4</v>
      </c>
      <c r="C363" s="848" t="s">
        <v>2484</v>
      </c>
      <c r="D363" s="848" t="s">
        <v>2284</v>
      </c>
      <c r="E363" s="848" t="s">
        <v>2284</v>
      </c>
      <c r="F363" s="849" t="s">
        <v>8</v>
      </c>
      <c r="G363" s="850" t="s">
        <v>2485</v>
      </c>
      <c r="H363" s="851"/>
      <c r="I363" s="823"/>
    </row>
    <row r="364" spans="1:9" s="828" customFormat="1" x14ac:dyDescent="0.2">
      <c r="A364" s="858"/>
      <c r="B364" s="856"/>
      <c r="C364" s="857"/>
      <c r="D364" s="857"/>
      <c r="E364" s="857"/>
      <c r="F364" s="857"/>
      <c r="G364" s="857"/>
      <c r="H364" s="857"/>
      <c r="I364" s="823"/>
    </row>
    <row r="365" spans="1:9" s="828" customFormat="1" ht="15" x14ac:dyDescent="0.25">
      <c r="A365" s="858"/>
      <c r="B365" s="832" t="s">
        <v>802</v>
      </c>
      <c r="C365" s="833"/>
      <c r="D365" s="834" t="s">
        <v>2571</v>
      </c>
      <c r="E365" s="834"/>
      <c r="F365" s="834"/>
      <c r="G365" s="834"/>
      <c r="H365" s="834"/>
      <c r="I365" s="823"/>
    </row>
    <row r="366" spans="1:9" s="828" customFormat="1" ht="12.75" customHeight="1" x14ac:dyDescent="0.2">
      <c r="A366" s="858"/>
      <c r="B366" s="835" t="s">
        <v>2270</v>
      </c>
      <c r="C366" s="836"/>
      <c r="D366" s="837"/>
      <c r="E366" s="837"/>
      <c r="F366" s="837"/>
      <c r="G366" s="837"/>
      <c r="H366" s="837"/>
      <c r="I366" s="823"/>
    </row>
    <row r="367" spans="1:9" s="828" customFormat="1" x14ac:dyDescent="0.2">
      <c r="A367" s="858"/>
      <c r="B367" s="830"/>
      <c r="C367" s="831"/>
      <c r="D367" s="838"/>
      <c r="E367" s="838"/>
      <c r="F367" s="838"/>
      <c r="G367" s="838"/>
      <c r="H367" s="838"/>
      <c r="I367" s="823"/>
    </row>
    <row r="368" spans="1:9" s="828" customFormat="1" ht="12.75" customHeight="1" x14ac:dyDescent="0.2">
      <c r="A368" s="858" t="s">
        <v>2572</v>
      </c>
      <c r="B368" s="835" t="s">
        <v>803</v>
      </c>
      <c r="C368" s="836"/>
      <c r="D368" s="885" t="s">
        <v>2271</v>
      </c>
      <c r="E368" s="837"/>
      <c r="F368" s="837"/>
      <c r="G368" s="837"/>
      <c r="H368" s="837"/>
      <c r="I368" s="823"/>
    </row>
    <row r="369" spans="1:9" s="828" customFormat="1" ht="12.75" customHeight="1" x14ac:dyDescent="0.2">
      <c r="A369" s="858" t="s">
        <v>2572</v>
      </c>
      <c r="B369" s="839"/>
      <c r="C369" s="840"/>
      <c r="D369" s="837" t="s">
        <v>2573</v>
      </c>
      <c r="E369" s="837"/>
      <c r="F369" s="837"/>
      <c r="G369" s="837"/>
      <c r="H369" s="837"/>
      <c r="I369" s="823"/>
    </row>
    <row r="370" spans="1:9" s="828" customFormat="1" ht="12.75" customHeight="1" x14ac:dyDescent="0.2">
      <c r="A370" s="829"/>
      <c r="B370" s="839"/>
      <c r="C370" s="862" t="s">
        <v>2561</v>
      </c>
      <c r="D370" s="840"/>
      <c r="E370" s="840"/>
      <c r="F370" s="840"/>
      <c r="G370" s="843"/>
      <c r="H370" s="843"/>
      <c r="I370" s="823"/>
    </row>
    <row r="371" spans="1:9" s="828" customFormat="1" ht="12.75" customHeight="1" x14ac:dyDescent="0.2">
      <c r="A371" s="829"/>
      <c r="B371" s="844" t="s">
        <v>2277</v>
      </c>
      <c r="C371" s="840"/>
      <c r="D371" s="840"/>
      <c r="E371" s="840"/>
      <c r="F371" s="840"/>
      <c r="G371" s="843"/>
      <c r="H371" s="843"/>
      <c r="I371" s="823"/>
    </row>
    <row r="372" spans="1:9" s="828" customFormat="1" ht="12.75" customHeight="1" x14ac:dyDescent="0.2">
      <c r="A372" s="853"/>
      <c r="B372" s="845" t="s">
        <v>2278</v>
      </c>
      <c r="C372" s="845" t="s">
        <v>2279</v>
      </c>
      <c r="D372" s="845" t="s">
        <v>2564</v>
      </c>
      <c r="E372" s="845" t="s">
        <v>2275</v>
      </c>
      <c r="F372" s="845"/>
      <c r="G372" s="845" t="s">
        <v>2479</v>
      </c>
      <c r="H372" s="846" t="s">
        <v>2281</v>
      </c>
      <c r="I372" s="823"/>
    </row>
    <row r="373" spans="1:9" s="828" customFormat="1" x14ac:dyDescent="0.2">
      <c r="A373" s="853" t="s">
        <v>6</v>
      </c>
      <c r="B373" s="847">
        <v>4</v>
      </c>
      <c r="C373" s="848" t="s">
        <v>2480</v>
      </c>
      <c r="D373" s="848" t="s">
        <v>2284</v>
      </c>
      <c r="E373" s="848" t="s">
        <v>2284</v>
      </c>
      <c r="F373" s="849" t="s">
        <v>8</v>
      </c>
      <c r="G373" s="850" t="s">
        <v>2481</v>
      </c>
      <c r="H373" s="851"/>
      <c r="I373" s="823"/>
    </row>
    <row r="374" spans="1:9" s="828" customFormat="1" x14ac:dyDescent="0.2">
      <c r="A374" s="853" t="s">
        <v>6</v>
      </c>
      <c r="B374" s="847">
        <v>4</v>
      </c>
      <c r="C374" s="848" t="s">
        <v>2480</v>
      </c>
      <c r="D374" s="848">
        <v>5</v>
      </c>
      <c r="E374" s="848" t="s">
        <v>2284</v>
      </c>
      <c r="F374" s="849" t="s">
        <v>8</v>
      </c>
      <c r="G374" s="850" t="s">
        <v>2482</v>
      </c>
      <c r="H374" s="851"/>
      <c r="I374" s="823"/>
    </row>
    <row r="375" spans="1:9" s="828" customFormat="1" x14ac:dyDescent="0.2">
      <c r="A375" s="853" t="s">
        <v>6</v>
      </c>
      <c r="B375" s="847">
        <v>4</v>
      </c>
      <c r="C375" s="848" t="s">
        <v>2480</v>
      </c>
      <c r="D375" s="848" t="s">
        <v>2284</v>
      </c>
      <c r="E375" s="848" t="s">
        <v>1114</v>
      </c>
      <c r="F375" s="849" t="s">
        <v>8</v>
      </c>
      <c r="G375" s="850" t="s">
        <v>2483</v>
      </c>
      <c r="H375" s="851"/>
      <c r="I375" s="823"/>
    </row>
    <row r="376" spans="1:9" s="828" customFormat="1" x14ac:dyDescent="0.2">
      <c r="A376" s="853" t="s">
        <v>6</v>
      </c>
      <c r="B376" s="847">
        <v>4</v>
      </c>
      <c r="C376" s="848" t="s">
        <v>2484</v>
      </c>
      <c r="D376" s="848" t="s">
        <v>2284</v>
      </c>
      <c r="E376" s="848" t="s">
        <v>2284</v>
      </c>
      <c r="F376" s="849" t="s">
        <v>8</v>
      </c>
      <c r="G376" s="850" t="s">
        <v>2485</v>
      </c>
      <c r="H376" s="851"/>
      <c r="I376" s="823"/>
    </row>
    <row r="377" spans="1:9" s="828" customFormat="1" x14ac:dyDescent="0.2">
      <c r="A377" s="829"/>
      <c r="B377" s="856"/>
      <c r="C377" s="857"/>
      <c r="D377" s="857"/>
      <c r="E377" s="857"/>
      <c r="F377" s="857"/>
      <c r="G377" s="857"/>
      <c r="H377" s="857"/>
      <c r="I377" s="823"/>
    </row>
    <row r="48011" spans="1:293" x14ac:dyDescent="0.2">
      <c r="A48011" s="859"/>
      <c r="KG48011" s="860" t="s">
        <v>2574</v>
      </c>
    </row>
  </sheetData>
  <mergeCells count="3">
    <mergeCell ref="B1:D1"/>
    <mergeCell ref="E1:H3"/>
    <mergeCell ref="B2:D3"/>
  </mergeCells>
  <pageMargins left="0.75" right="0.75" top="1" bottom="1" header="0.5" footer="0.5"/>
  <pageSetup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Q586"/>
  <sheetViews>
    <sheetView zoomScale="70" zoomScaleNormal="70" workbookViewId="0">
      <pane ySplit="5" topLeftCell="A81" activePane="bottomLeft" state="frozen"/>
      <selection activeCell="L21" sqref="L21"/>
      <selection pane="bottomLeft" activeCell="O91" sqref="O91"/>
    </sheetView>
  </sheetViews>
  <sheetFormatPr defaultColWidth="8.85546875" defaultRowHeight="15" x14ac:dyDescent="0.25"/>
  <cols>
    <col min="1" max="1" width="2.5703125" style="145" customWidth="1"/>
    <col min="2" max="2" width="19.85546875" style="145" bestFit="1" customWidth="1"/>
    <col min="3" max="3" width="12.42578125" style="145" bestFit="1" customWidth="1"/>
    <col min="4" max="4" width="16.5703125" style="145" customWidth="1"/>
    <col min="5" max="5" width="13" style="145" bestFit="1" customWidth="1"/>
    <col min="6" max="12" width="10.5703125" style="145" customWidth="1"/>
    <col min="13" max="13" width="8.85546875" style="145"/>
    <col min="14" max="14" width="16.42578125" style="145" customWidth="1"/>
    <col min="15" max="15" width="14.5703125" style="145" customWidth="1"/>
    <col min="16" max="16384" width="8.85546875" style="145"/>
  </cols>
  <sheetData>
    <row r="2" spans="2:17" x14ac:dyDescent="0.25">
      <c r="B2" s="1781" t="s">
        <v>2575</v>
      </c>
      <c r="C2" s="1781"/>
      <c r="D2" s="1781"/>
      <c r="E2" s="1781"/>
      <c r="F2" s="1781"/>
      <c r="G2" s="493"/>
      <c r="H2" s="493"/>
      <c r="I2" s="493"/>
      <c r="J2" s="493"/>
      <c r="K2" s="493"/>
      <c r="L2" s="493"/>
      <c r="M2" s="493"/>
      <c r="N2" s="493"/>
      <c r="O2" s="493"/>
      <c r="P2" s="493"/>
      <c r="Q2" s="493"/>
    </row>
    <row r="3" spans="2:17" x14ac:dyDescent="0.25">
      <c r="B3" s="1313" t="s">
        <v>2024</v>
      </c>
      <c r="C3" s="1313" t="s">
        <v>2576</v>
      </c>
      <c r="D3" s="1313" t="s">
        <v>2220</v>
      </c>
      <c r="E3" s="1313" t="s">
        <v>2231</v>
      </c>
      <c r="F3" s="1313" t="s">
        <v>2577</v>
      </c>
      <c r="G3" s="493"/>
      <c r="H3" s="493"/>
      <c r="I3" s="493"/>
      <c r="J3" s="493"/>
      <c r="K3" s="493"/>
      <c r="L3" s="493"/>
      <c r="M3" s="493"/>
      <c r="N3" s="493"/>
      <c r="O3" s="493"/>
      <c r="P3" s="493"/>
      <c r="Q3" s="493"/>
    </row>
    <row r="5" spans="2:17" ht="30" x14ac:dyDescent="0.25">
      <c r="B5" s="1313" t="s">
        <v>2578</v>
      </c>
      <c r="C5" s="1345" t="s">
        <v>2579</v>
      </c>
      <c r="D5" s="1314" t="s">
        <v>2580</v>
      </c>
      <c r="E5" s="1314" t="s">
        <v>2581</v>
      </c>
      <c r="F5" s="1314" t="s">
        <v>2582</v>
      </c>
      <c r="G5" s="1314" t="s">
        <v>2583</v>
      </c>
      <c r="H5" s="1314" t="s">
        <v>2584</v>
      </c>
      <c r="I5" s="1314" t="s">
        <v>2585</v>
      </c>
      <c r="J5" s="1314" t="s">
        <v>2586</v>
      </c>
      <c r="K5" s="1314" t="s">
        <v>2587</v>
      </c>
      <c r="L5" s="260" t="s">
        <v>2588</v>
      </c>
      <c r="M5" s="493"/>
      <c r="N5" s="493"/>
      <c r="O5" s="493"/>
      <c r="P5" s="493"/>
      <c r="Q5" s="493"/>
    </row>
    <row r="6" spans="2:17" s="120" customFormat="1" x14ac:dyDescent="0.25">
      <c r="B6" s="1379" t="s">
        <v>2589</v>
      </c>
      <c r="C6" s="1347"/>
      <c r="D6" s="1347"/>
      <c r="E6" s="1347"/>
      <c r="F6" s="1347"/>
      <c r="G6" s="1347"/>
      <c r="H6" s="1347"/>
      <c r="I6" s="1347"/>
      <c r="J6" s="1347"/>
      <c r="K6" s="1347"/>
      <c r="L6" s="447"/>
    </row>
    <row r="7" spans="2:17" s="120" customFormat="1" x14ac:dyDescent="0.25">
      <c r="B7" s="1379" t="s">
        <v>2590</v>
      </c>
      <c r="C7" s="1347"/>
      <c r="D7" s="1347"/>
      <c r="E7" s="1347"/>
      <c r="F7" s="1347"/>
      <c r="G7" s="1347"/>
      <c r="H7" s="1347"/>
      <c r="I7" s="1347"/>
      <c r="J7" s="1347"/>
      <c r="K7" s="1347"/>
      <c r="L7" s="447"/>
    </row>
    <row r="8" spans="2:17" s="120" customFormat="1" x14ac:dyDescent="0.25">
      <c r="B8" s="1379" t="s">
        <v>2591</v>
      </c>
      <c r="C8" s="1347">
        <v>49560</v>
      </c>
      <c r="D8" s="1347">
        <v>-1214</v>
      </c>
      <c r="E8" s="1347">
        <v>104.52</v>
      </c>
      <c r="F8" s="1347">
        <v>61950</v>
      </c>
      <c r="G8" s="1347">
        <v>-1517.5</v>
      </c>
      <c r="H8" s="1347">
        <v>130.65</v>
      </c>
      <c r="I8" s="1347">
        <v>37170</v>
      </c>
      <c r="J8" s="1347">
        <v>-910.5</v>
      </c>
      <c r="K8" s="1347">
        <v>78.39</v>
      </c>
      <c r="L8" s="447"/>
    </row>
    <row r="9" spans="2:17" s="120" customFormat="1" x14ac:dyDescent="0.25">
      <c r="B9" s="1379" t="s">
        <v>2592</v>
      </c>
      <c r="C9" s="1347">
        <v>45065.91</v>
      </c>
      <c r="D9" s="1347">
        <v>2465.41</v>
      </c>
      <c r="E9" s="1347">
        <v>592.87</v>
      </c>
      <c r="F9" s="1347">
        <v>58585.68</v>
      </c>
      <c r="G9" s="1347">
        <v>3205.04</v>
      </c>
      <c r="H9" s="1347">
        <v>770.74</v>
      </c>
      <c r="I9" s="1347">
        <v>31546.13</v>
      </c>
      <c r="J9" s="1347">
        <v>1725.79</v>
      </c>
      <c r="K9" s="1347">
        <v>415.01</v>
      </c>
      <c r="L9" s="447"/>
      <c r="Q9" s="753" t="s">
        <v>2174</v>
      </c>
    </row>
    <row r="10" spans="2:17" s="120" customFormat="1" x14ac:dyDescent="0.25">
      <c r="B10" s="1379" t="s">
        <v>2593</v>
      </c>
      <c r="C10" s="1347">
        <v>75109.850000000006</v>
      </c>
      <c r="D10" s="1347">
        <v>4109.0166666666664</v>
      </c>
      <c r="E10" s="1347">
        <v>988.11666666666667</v>
      </c>
      <c r="F10" s="1347">
        <v>97642.8</v>
      </c>
      <c r="G10" s="1347">
        <v>5341.7333333333336</v>
      </c>
      <c r="H10" s="1347">
        <v>1284.5666666666668</v>
      </c>
      <c r="I10" s="1347">
        <v>52576.883333333339</v>
      </c>
      <c r="J10" s="1347">
        <v>2876.3166666666666</v>
      </c>
      <c r="K10" s="1347">
        <v>691.68333333333339</v>
      </c>
      <c r="L10" s="447"/>
      <c r="Q10" s="633" t="s">
        <v>2594</v>
      </c>
    </row>
    <row r="11" spans="2:17" s="120" customFormat="1" x14ac:dyDescent="0.25">
      <c r="B11" s="1379" t="s">
        <v>2595</v>
      </c>
      <c r="C11" s="1347">
        <v>45065.91</v>
      </c>
      <c r="D11" s="1347">
        <v>2465.41</v>
      </c>
      <c r="E11" s="1347">
        <v>592.87</v>
      </c>
      <c r="F11" s="1347">
        <v>58585.68</v>
      </c>
      <c r="G11" s="1347">
        <v>3205.04</v>
      </c>
      <c r="H11" s="1347">
        <v>770.74</v>
      </c>
      <c r="I11" s="1347">
        <v>31546.13</v>
      </c>
      <c r="J11" s="1347">
        <v>1725.79</v>
      </c>
      <c r="K11" s="1347">
        <v>415.01</v>
      </c>
      <c r="L11" s="447"/>
      <c r="Q11" s="633" t="s">
        <v>2596</v>
      </c>
    </row>
    <row r="12" spans="2:17" s="120" customFormat="1" x14ac:dyDescent="0.25">
      <c r="B12" s="1379" t="s">
        <v>2597</v>
      </c>
      <c r="C12" s="1347">
        <v>112664.77500000001</v>
      </c>
      <c r="D12" s="1347">
        <v>6163.5249999999996</v>
      </c>
      <c r="E12" s="1347">
        <v>1482.175</v>
      </c>
      <c r="F12" s="1347">
        <v>146464.20000000001</v>
      </c>
      <c r="G12" s="1347">
        <v>8012.6</v>
      </c>
      <c r="H12" s="1347">
        <v>1926.85</v>
      </c>
      <c r="I12" s="1347">
        <v>78865.324999999997</v>
      </c>
      <c r="J12" s="1347">
        <v>4314.4750000000004</v>
      </c>
      <c r="K12" s="1347">
        <v>1037.5250000000001</v>
      </c>
      <c r="L12" s="447"/>
    </row>
    <row r="13" spans="2:17" s="120" customFormat="1" x14ac:dyDescent="0.25">
      <c r="B13" s="1379" t="s">
        <v>2598</v>
      </c>
      <c r="C13" s="1347">
        <v>2003296.0357012204</v>
      </c>
      <c r="D13" s="1347">
        <v>26884.042705523956</v>
      </c>
      <c r="E13" s="1347">
        <v>3106.8142973748108</v>
      </c>
      <c r="F13" s="1347">
        <v>2804614.4499817085</v>
      </c>
      <c r="G13" s="1347">
        <v>37637.659787733537</v>
      </c>
      <c r="H13" s="1347">
        <v>4349.540016324735</v>
      </c>
      <c r="I13" s="1347">
        <v>1201977.6214207322</v>
      </c>
      <c r="J13" s="1347">
        <v>16130.425623314375</v>
      </c>
      <c r="K13" s="1347">
        <v>1864.0885784248865</v>
      </c>
      <c r="L13" s="447"/>
    </row>
    <row r="14" spans="2:17" s="120" customFormat="1" x14ac:dyDescent="0.25">
      <c r="B14" s="1379" t="s">
        <v>2599</v>
      </c>
      <c r="C14" s="1347">
        <v>1201977.6214207322</v>
      </c>
      <c r="D14" s="1347">
        <v>16130.425623314373</v>
      </c>
      <c r="E14" s="1347">
        <v>1864.0885784248865</v>
      </c>
      <c r="F14" s="1347">
        <v>1682768.669989025</v>
      </c>
      <c r="G14" s="1347">
        <v>22582.595872640122</v>
      </c>
      <c r="H14" s="1347">
        <v>2609.7240097948411</v>
      </c>
      <c r="I14" s="1347">
        <v>721186.57285243936</v>
      </c>
      <c r="J14" s="1347">
        <v>9678.2553739886243</v>
      </c>
      <c r="K14" s="1347">
        <v>1118.4531470549318</v>
      </c>
      <c r="L14" s="447"/>
    </row>
    <row r="15" spans="2:17" s="120" customFormat="1" x14ac:dyDescent="0.25">
      <c r="B15" s="1379" t="s">
        <v>2600</v>
      </c>
      <c r="C15" s="1347">
        <v>3004944.0535518304</v>
      </c>
      <c r="D15" s="1347">
        <v>40326.064058285934</v>
      </c>
      <c r="E15" s="1347">
        <v>4660.2214460622163</v>
      </c>
      <c r="F15" s="1347">
        <v>4206921.6749725621</v>
      </c>
      <c r="G15" s="1347">
        <v>56456.489681600302</v>
      </c>
      <c r="H15" s="1347">
        <v>6524.310024487103</v>
      </c>
      <c r="I15" s="1347">
        <v>1802966.4321310984</v>
      </c>
      <c r="J15" s="1347">
        <v>24195.638434971559</v>
      </c>
      <c r="K15" s="1347">
        <v>2796.1328676373296</v>
      </c>
      <c r="L15" s="447"/>
    </row>
    <row r="16" spans="2:17" s="120" customFormat="1" x14ac:dyDescent="0.25">
      <c r="B16" s="1379" t="s">
        <v>2601</v>
      </c>
      <c r="C16" s="1347">
        <v>2003296.0357012204</v>
      </c>
      <c r="D16" s="1347">
        <v>26884.042705523956</v>
      </c>
      <c r="E16" s="1347">
        <v>3106.8142973748108</v>
      </c>
      <c r="F16" s="1347">
        <v>2804614.4499817085</v>
      </c>
      <c r="G16" s="1347">
        <v>37637.659787733537</v>
      </c>
      <c r="H16" s="1347">
        <v>4349.540016324735</v>
      </c>
      <c r="I16" s="1347">
        <v>1201977.6214207322</v>
      </c>
      <c r="J16" s="1347">
        <v>16130.425623314375</v>
      </c>
      <c r="K16" s="1347">
        <v>1864.0885784248865</v>
      </c>
      <c r="L16" s="447"/>
    </row>
    <row r="17" spans="2:12" s="120" customFormat="1" x14ac:dyDescent="0.25">
      <c r="B17" s="1379" t="s">
        <v>2602</v>
      </c>
      <c r="C17" s="1347">
        <v>2480111686.9899998</v>
      </c>
      <c r="D17" s="1347">
        <v>-9439674.1600000001</v>
      </c>
      <c r="E17" s="1347">
        <v>79449.570000000007</v>
      </c>
      <c r="F17" s="1347">
        <v>3224145193.0799999</v>
      </c>
      <c r="G17" s="1347">
        <v>-12271576.41</v>
      </c>
      <c r="H17" s="1347">
        <v>103284.44</v>
      </c>
      <c r="I17" s="1347">
        <v>1736078180.8900001</v>
      </c>
      <c r="J17" s="1347">
        <v>-6607771.9100000001</v>
      </c>
      <c r="K17" s="1347">
        <v>55614.7</v>
      </c>
      <c r="L17" s="447"/>
    </row>
    <row r="18" spans="2:12" s="120" customFormat="1" x14ac:dyDescent="0.25">
      <c r="B18" s="1379" t="s">
        <v>2603</v>
      </c>
      <c r="C18" s="1347">
        <v>1033379869.5791667</v>
      </c>
      <c r="D18" s="1347">
        <v>-3933197.5666666669</v>
      </c>
      <c r="E18" s="1347">
        <v>33103.987500000003</v>
      </c>
      <c r="F18" s="1347">
        <v>1343393830.45</v>
      </c>
      <c r="G18" s="1347">
        <v>-5113156.8375000004</v>
      </c>
      <c r="H18" s="1347">
        <v>43035.183333333334</v>
      </c>
      <c r="I18" s="1347">
        <v>723365908.70416677</v>
      </c>
      <c r="J18" s="1347">
        <v>-2753238.2958333334</v>
      </c>
      <c r="K18" s="1347">
        <v>23172.791666666668</v>
      </c>
      <c r="L18" s="447"/>
    </row>
    <row r="19" spans="2:12" s="120" customFormat="1" x14ac:dyDescent="0.25">
      <c r="B19" s="1379" t="s">
        <v>2548</v>
      </c>
      <c r="C19" s="1347">
        <v>855</v>
      </c>
      <c r="D19" s="1347">
        <v>-28</v>
      </c>
      <c r="E19" s="1347">
        <v>41</v>
      </c>
      <c r="F19" s="1347">
        <v>1068.75</v>
      </c>
      <c r="G19" s="1347">
        <v>-35</v>
      </c>
      <c r="H19" s="1347">
        <v>51.25</v>
      </c>
      <c r="I19" s="1347">
        <v>641.25</v>
      </c>
      <c r="J19" s="1347">
        <v>-21</v>
      </c>
      <c r="K19" s="1347">
        <v>30.75</v>
      </c>
      <c r="L19" s="447"/>
    </row>
    <row r="20" spans="2:12" s="120" customFormat="1" x14ac:dyDescent="0.25">
      <c r="B20" s="1379" t="s">
        <v>2604</v>
      </c>
      <c r="C20" s="1347">
        <v>118970.01</v>
      </c>
      <c r="D20" s="1347">
        <v>13697.17</v>
      </c>
      <c r="E20" s="1347">
        <v>1083.3499999999999</v>
      </c>
      <c r="F20" s="1347">
        <v>154661.01999999999</v>
      </c>
      <c r="G20" s="1347">
        <v>17806.32</v>
      </c>
      <c r="H20" s="1347">
        <v>1408.35</v>
      </c>
      <c r="I20" s="1347">
        <v>83279.009999999995</v>
      </c>
      <c r="J20" s="1347">
        <v>9588.02</v>
      </c>
      <c r="K20" s="1347">
        <v>758.34</v>
      </c>
      <c r="L20" s="447"/>
    </row>
    <row r="21" spans="2:12" s="120" customFormat="1" x14ac:dyDescent="0.25">
      <c r="B21" s="1379" t="s">
        <v>2605</v>
      </c>
      <c r="C21" s="1347">
        <v>263370375.70172024</v>
      </c>
      <c r="D21" s="1347">
        <v>1200373.7452968969</v>
      </c>
      <c r="E21" s="1347">
        <v>6681.643902345425</v>
      </c>
      <c r="F21" s="1347">
        <v>395055563.55258036</v>
      </c>
      <c r="G21" s="1347">
        <v>1800560.6179453454</v>
      </c>
      <c r="H21" s="1347">
        <v>10022.465853518137</v>
      </c>
      <c r="I21" s="1347">
        <v>131685187.85086012</v>
      </c>
      <c r="J21" s="1347">
        <v>600186.87264844845</v>
      </c>
      <c r="K21" s="1347">
        <v>3340.8219511727125</v>
      </c>
      <c r="L21" s="447"/>
    </row>
    <row r="22" spans="2:12" s="120" customFormat="1" x14ac:dyDescent="0.25">
      <c r="B22" s="1379" t="s">
        <v>2510</v>
      </c>
      <c r="C22" s="1347">
        <v>393819</v>
      </c>
      <c r="D22" s="1347">
        <v>-2318.9</v>
      </c>
      <c r="E22" s="1347">
        <v>1320.4</v>
      </c>
      <c r="F22" s="1347">
        <v>492273.75</v>
      </c>
      <c r="G22" s="1347">
        <v>-2898.625</v>
      </c>
      <c r="H22" s="1347">
        <v>1650.5</v>
      </c>
      <c r="I22" s="1347">
        <v>295364.25</v>
      </c>
      <c r="J22" s="1347">
        <v>-1739.1750000000002</v>
      </c>
      <c r="K22" s="1347">
        <v>990.30000000000007</v>
      </c>
      <c r="L22" s="447"/>
    </row>
    <row r="23" spans="2:12" s="120" customFormat="1" x14ac:dyDescent="0.25">
      <c r="B23" s="1379" t="s">
        <v>2606</v>
      </c>
      <c r="C23" s="1347">
        <v>141093.37</v>
      </c>
      <c r="D23" s="1347">
        <v>-2942.76</v>
      </c>
      <c r="E23" s="1347">
        <v>692.91</v>
      </c>
      <c r="F23" s="1347">
        <v>183421.38</v>
      </c>
      <c r="G23" s="1347">
        <v>-3825.59</v>
      </c>
      <c r="H23" s="1347">
        <v>900.79</v>
      </c>
      <c r="I23" s="1347">
        <v>98765.36</v>
      </c>
      <c r="J23" s="1347">
        <v>-2059.9299999999998</v>
      </c>
      <c r="K23" s="1347">
        <v>485.04</v>
      </c>
      <c r="L23" s="447"/>
    </row>
    <row r="24" spans="2:12" s="120" customFormat="1" x14ac:dyDescent="0.25">
      <c r="B24" s="1379" t="s">
        <v>2607</v>
      </c>
      <c r="C24" s="1347">
        <v>141093.37</v>
      </c>
      <c r="D24" s="1347">
        <v>-2942.76</v>
      </c>
      <c r="E24" s="1347">
        <v>692.91</v>
      </c>
      <c r="F24" s="1347">
        <v>183421.38</v>
      </c>
      <c r="G24" s="1347">
        <v>-3825.59</v>
      </c>
      <c r="H24" s="1347">
        <v>900.79</v>
      </c>
      <c r="I24" s="1347">
        <v>98765.36</v>
      </c>
      <c r="J24" s="1347">
        <v>-2059.9299999999998</v>
      </c>
      <c r="K24" s="1347">
        <v>485.04</v>
      </c>
      <c r="L24" s="447"/>
    </row>
    <row r="25" spans="2:12" s="120" customFormat="1" x14ac:dyDescent="0.25">
      <c r="B25" s="1379" t="s">
        <v>2608</v>
      </c>
      <c r="C25" s="1347">
        <v>855</v>
      </c>
      <c r="D25" s="1347">
        <v>-28</v>
      </c>
      <c r="E25" s="1347">
        <v>41</v>
      </c>
      <c r="F25" s="1347">
        <v>1068.75</v>
      </c>
      <c r="G25" s="1347">
        <v>-35</v>
      </c>
      <c r="H25" s="1347">
        <v>51.25</v>
      </c>
      <c r="I25" s="1347">
        <v>641.25</v>
      </c>
      <c r="J25" s="1347">
        <v>-21</v>
      </c>
      <c r="K25" s="1347">
        <v>30.75</v>
      </c>
      <c r="L25" s="447"/>
    </row>
    <row r="26" spans="2:12" s="120" customFormat="1" x14ac:dyDescent="0.25">
      <c r="B26" s="1379" t="s">
        <v>2609</v>
      </c>
      <c r="C26" s="1347">
        <v>4913.7</v>
      </c>
      <c r="D26" s="1347">
        <v>320.89</v>
      </c>
      <c r="E26" s="1347">
        <v>129.75</v>
      </c>
      <c r="F26" s="1347">
        <v>7370.5</v>
      </c>
      <c r="G26" s="1347">
        <v>481.34</v>
      </c>
      <c r="H26" s="1347">
        <v>194.63</v>
      </c>
      <c r="I26" s="1347">
        <v>2456.8000000000002</v>
      </c>
      <c r="J26" s="1347">
        <v>160.44999999999999</v>
      </c>
      <c r="K26" s="1347">
        <v>64.876000000000005</v>
      </c>
      <c r="L26" s="447"/>
    </row>
    <row r="27" spans="2:12" s="120" customFormat="1" x14ac:dyDescent="0.25">
      <c r="B27" s="1379" t="s">
        <v>2610</v>
      </c>
      <c r="C27" s="1347">
        <v>4669518939.5600004</v>
      </c>
      <c r="D27" s="1347">
        <v>3144527.54</v>
      </c>
      <c r="E27" s="1347">
        <v>68953.08</v>
      </c>
      <c r="F27" s="1347">
        <v>6537326515.3900003</v>
      </c>
      <c r="G27" s="1347">
        <v>4402338.5599999996</v>
      </c>
      <c r="H27" s="1347">
        <v>96534.31</v>
      </c>
      <c r="I27" s="1347">
        <v>2801711363.7399998</v>
      </c>
      <c r="J27" s="1347">
        <v>1886716.53</v>
      </c>
      <c r="K27" s="1347">
        <v>41371.85</v>
      </c>
      <c r="L27" s="447"/>
    </row>
    <row r="28" spans="2:12" s="120" customFormat="1" x14ac:dyDescent="0.25">
      <c r="B28" s="1379" t="s">
        <v>2526</v>
      </c>
      <c r="C28" s="1347">
        <v>31229</v>
      </c>
      <c r="D28" s="1347">
        <v>-1173.9000000000001</v>
      </c>
      <c r="E28" s="1347">
        <v>148.61000000000001</v>
      </c>
      <c r="F28" s="1347">
        <v>40597.700000000004</v>
      </c>
      <c r="G28" s="1347">
        <v>-1526.0700000000002</v>
      </c>
      <c r="H28" s="1347">
        <v>193.19300000000001</v>
      </c>
      <c r="I28" s="1347">
        <v>21860.3</v>
      </c>
      <c r="J28" s="1347">
        <v>-821.73</v>
      </c>
      <c r="K28" s="1347">
        <v>104.027</v>
      </c>
      <c r="L28" s="447"/>
    </row>
    <row r="29" spans="2:12" s="120" customFormat="1" x14ac:dyDescent="0.25">
      <c r="B29" s="1379" t="s">
        <v>2611</v>
      </c>
      <c r="C29" s="1347">
        <v>8013184.1428048816</v>
      </c>
      <c r="D29" s="1347">
        <v>107536.17082209582</v>
      </c>
      <c r="E29" s="1347">
        <v>12427.257189499243</v>
      </c>
      <c r="F29" s="1347">
        <v>11218457.799926834</v>
      </c>
      <c r="G29" s="1347">
        <v>150550.63915093415</v>
      </c>
      <c r="H29" s="1347">
        <v>17398.16006529894</v>
      </c>
      <c r="I29" s="1347">
        <v>4807910.4856829289</v>
      </c>
      <c r="J29" s="1347">
        <v>64521.7024932575</v>
      </c>
      <c r="K29" s="1347">
        <v>7456.3543136995459</v>
      </c>
      <c r="L29" s="447"/>
    </row>
    <row r="30" spans="2:12" s="120" customFormat="1" x14ac:dyDescent="0.25">
      <c r="B30" s="1379" t="s">
        <v>2612</v>
      </c>
      <c r="C30" s="1347">
        <v>4807910.4856829289</v>
      </c>
      <c r="D30" s="1347">
        <v>64521.702493257493</v>
      </c>
      <c r="E30" s="1347">
        <v>7456.3543136995459</v>
      </c>
      <c r="F30" s="1347">
        <v>6731074.6799560999</v>
      </c>
      <c r="G30" s="1347">
        <v>90330.383490560489</v>
      </c>
      <c r="H30" s="1347">
        <v>10438.896039179364</v>
      </c>
      <c r="I30" s="1347">
        <v>2884746.2914097575</v>
      </c>
      <c r="J30" s="1347">
        <v>38713.021495954497</v>
      </c>
      <c r="K30" s="1347">
        <v>4473.8125882197273</v>
      </c>
      <c r="L30" s="447"/>
    </row>
    <row r="31" spans="2:12" s="120" customFormat="1" x14ac:dyDescent="0.25">
      <c r="B31" s="1379" t="s">
        <v>2613</v>
      </c>
      <c r="C31" s="1347">
        <v>500824.0089253051</v>
      </c>
      <c r="D31" s="1347">
        <v>6721.010676380989</v>
      </c>
      <c r="E31" s="1347">
        <v>776.70357434370271</v>
      </c>
      <c r="F31" s="1347">
        <v>701153.61249542714</v>
      </c>
      <c r="G31" s="1347">
        <v>9409.4149469333843</v>
      </c>
      <c r="H31" s="1347">
        <v>1087.3850040811838</v>
      </c>
      <c r="I31" s="1347">
        <v>300494.40535518306</v>
      </c>
      <c r="J31" s="1347">
        <v>4032.6064058285938</v>
      </c>
      <c r="K31" s="1347">
        <v>466.02214460622162</v>
      </c>
      <c r="L31" s="447"/>
    </row>
    <row r="32" spans="2:12" s="120" customFormat="1" x14ac:dyDescent="0.25">
      <c r="B32" s="1379" t="s">
        <v>2614</v>
      </c>
      <c r="C32" s="1347">
        <v>175288.44</v>
      </c>
      <c r="D32" s="1347">
        <v>2876.59</v>
      </c>
      <c r="E32" s="1347">
        <v>2100.5300000000002</v>
      </c>
      <c r="F32" s="1347">
        <v>245403.81</v>
      </c>
      <c r="G32" s="1347">
        <v>4027.23</v>
      </c>
      <c r="H32" s="1347">
        <v>2940.74</v>
      </c>
      <c r="I32" s="1347">
        <v>105173.06</v>
      </c>
      <c r="J32" s="1347">
        <v>1725.96</v>
      </c>
      <c r="K32" s="1347">
        <v>1260.32</v>
      </c>
      <c r="L32" s="447"/>
    </row>
    <row r="33" spans="2:12" s="120" customFormat="1" x14ac:dyDescent="0.25">
      <c r="B33" s="1379" t="s">
        <v>2558</v>
      </c>
      <c r="C33" s="1347">
        <v>855</v>
      </c>
      <c r="D33" s="1347">
        <v>-28</v>
      </c>
      <c r="E33" s="1347">
        <v>41</v>
      </c>
      <c r="F33" s="1347">
        <v>1068.75</v>
      </c>
      <c r="G33" s="1347">
        <v>-35</v>
      </c>
      <c r="H33" s="1347">
        <v>51.25</v>
      </c>
      <c r="I33" s="1347">
        <v>641.25</v>
      </c>
      <c r="J33" s="1347">
        <v>-21</v>
      </c>
      <c r="K33" s="1347">
        <v>30.75</v>
      </c>
      <c r="L33" s="447"/>
    </row>
    <row r="34" spans="2:12" s="120" customFormat="1" x14ac:dyDescent="0.25">
      <c r="B34" s="1379" t="s">
        <v>2615</v>
      </c>
      <c r="C34" s="1347">
        <v>37748</v>
      </c>
      <c r="D34" s="1347">
        <v>-72.599999999999994</v>
      </c>
      <c r="E34" s="1347">
        <v>205.6</v>
      </c>
      <c r="F34" s="1347">
        <v>49072.4</v>
      </c>
      <c r="G34" s="1347">
        <v>-94.38</v>
      </c>
      <c r="H34" s="1347">
        <v>267.28000000000003</v>
      </c>
      <c r="I34" s="1347">
        <v>26423.599999999999</v>
      </c>
      <c r="J34" s="1347">
        <v>-50.819999999999993</v>
      </c>
      <c r="K34" s="1347">
        <v>143.91999999999999</v>
      </c>
      <c r="L34" s="447"/>
    </row>
    <row r="35" spans="2:12" s="120" customFormat="1" x14ac:dyDescent="0.25">
      <c r="B35" s="1379" t="s">
        <v>2616</v>
      </c>
      <c r="C35" s="1347">
        <v>20000000</v>
      </c>
      <c r="D35" s="1347">
        <v>-310979</v>
      </c>
      <c r="E35" s="1347">
        <v>14133</v>
      </c>
      <c r="F35" s="1347">
        <v>20000000</v>
      </c>
      <c r="G35" s="1347">
        <v>-357626</v>
      </c>
      <c r="H35" s="1347">
        <v>16253</v>
      </c>
      <c r="I35" s="1347">
        <v>20000000</v>
      </c>
      <c r="J35" s="1347">
        <v>-264332</v>
      </c>
      <c r="K35" s="1347">
        <v>12013</v>
      </c>
      <c r="L35" s="447"/>
    </row>
    <row r="36" spans="2:12" s="120" customFormat="1" x14ac:dyDescent="0.25">
      <c r="B36" s="1379" t="s">
        <v>2617</v>
      </c>
      <c r="C36" s="1347">
        <v>-296202</v>
      </c>
      <c r="D36" s="1347">
        <v>-23463</v>
      </c>
      <c r="E36" s="1347">
        <v>4940</v>
      </c>
      <c r="F36" s="1347">
        <v>-370252.5</v>
      </c>
      <c r="G36" s="1347">
        <v>-29328.75</v>
      </c>
      <c r="H36" s="1347">
        <v>6175</v>
      </c>
      <c r="I36" s="1347">
        <v>-222151.5</v>
      </c>
      <c r="J36" s="1347">
        <v>-17597.25</v>
      </c>
      <c r="K36" s="1347">
        <v>3705</v>
      </c>
      <c r="L36" s="447"/>
    </row>
    <row r="37" spans="2:12" s="120" customFormat="1" x14ac:dyDescent="0.25">
      <c r="B37" s="1379" t="s">
        <v>2618</v>
      </c>
      <c r="C37" s="1347">
        <v>-296202</v>
      </c>
      <c r="D37" s="1347">
        <v>-23463</v>
      </c>
      <c r="E37" s="1347">
        <v>4940</v>
      </c>
      <c r="F37" s="1347">
        <v>-370252.5</v>
      </c>
      <c r="G37" s="1347">
        <v>-29328.75</v>
      </c>
      <c r="H37" s="1347">
        <v>6175</v>
      </c>
      <c r="I37" s="1347">
        <v>-222151.5</v>
      </c>
      <c r="J37" s="1347">
        <v>-17597.25</v>
      </c>
      <c r="K37" s="1347">
        <v>3705</v>
      </c>
      <c r="L37" s="447"/>
    </row>
    <row r="38" spans="2:12" s="120" customFormat="1" x14ac:dyDescent="0.25">
      <c r="B38" s="1379" t="s">
        <v>2619</v>
      </c>
      <c r="C38" s="1347">
        <v>-2615626</v>
      </c>
      <c r="D38" s="1347">
        <v>-48592</v>
      </c>
      <c r="E38" s="1347">
        <v>12156</v>
      </c>
      <c r="F38" s="1347">
        <v>-3269532.5</v>
      </c>
      <c r="G38" s="1347">
        <v>-60740</v>
      </c>
      <c r="H38" s="1347">
        <v>15195</v>
      </c>
      <c r="I38" s="1347">
        <v>-1961719.5</v>
      </c>
      <c r="J38" s="1347">
        <v>-36444</v>
      </c>
      <c r="K38" s="1347">
        <v>9117</v>
      </c>
      <c r="L38" s="447"/>
    </row>
    <row r="39" spans="2:12" s="120" customFormat="1" x14ac:dyDescent="0.25">
      <c r="B39" s="1379" t="s">
        <v>2620</v>
      </c>
      <c r="C39" s="1347">
        <v>-2615626</v>
      </c>
      <c r="D39" s="1347">
        <v>-48592</v>
      </c>
      <c r="E39" s="1347">
        <v>12156</v>
      </c>
      <c r="F39" s="1347">
        <v>-3269532.5</v>
      </c>
      <c r="G39" s="1347">
        <v>-60740</v>
      </c>
      <c r="H39" s="1347">
        <v>15195</v>
      </c>
      <c r="I39" s="1347">
        <v>-1961719.5</v>
      </c>
      <c r="J39" s="1347">
        <v>-36444</v>
      </c>
      <c r="K39" s="1347">
        <v>9117</v>
      </c>
      <c r="L39" s="447"/>
    </row>
    <row r="40" spans="2:12" s="120" customFormat="1" x14ac:dyDescent="0.25">
      <c r="B40" s="1379" t="s">
        <v>2621</v>
      </c>
      <c r="C40" s="1347">
        <v>763.44</v>
      </c>
      <c r="D40" s="1347">
        <v>7.4555999999999996</v>
      </c>
      <c r="E40" s="1347">
        <v>1.01</v>
      </c>
      <c r="F40" s="1347">
        <v>954.30000000000007</v>
      </c>
      <c r="G40" s="1347">
        <v>9.3194999999999997</v>
      </c>
      <c r="H40" s="1347">
        <v>1.2625</v>
      </c>
      <c r="I40" s="1347">
        <v>572.58000000000004</v>
      </c>
      <c r="J40" s="1347">
        <v>5.5916999999999994</v>
      </c>
      <c r="K40" s="1347">
        <v>0.75750000000000006</v>
      </c>
      <c r="L40" s="447"/>
    </row>
    <row r="41" spans="2:12" s="120" customFormat="1" x14ac:dyDescent="0.25">
      <c r="B41" s="1379" t="s">
        <v>2622</v>
      </c>
      <c r="C41" s="1347"/>
      <c r="D41" s="1347"/>
      <c r="E41" s="1347"/>
      <c r="F41" s="1347"/>
      <c r="G41" s="1347"/>
      <c r="H41" s="1347"/>
      <c r="I41" s="1347"/>
      <c r="J41" s="1347"/>
      <c r="K41" s="1347"/>
      <c r="L41" s="447"/>
    </row>
    <row r="42" spans="2:12" s="120" customFormat="1" x14ac:dyDescent="0.25">
      <c r="B42" s="1379" t="s">
        <v>2623</v>
      </c>
      <c r="C42" s="1347">
        <v>763.44</v>
      </c>
      <c r="D42" s="1347">
        <v>7.4555999999999996</v>
      </c>
      <c r="E42" s="1347">
        <v>1.01</v>
      </c>
      <c r="F42" s="1347">
        <v>954.30000000000007</v>
      </c>
      <c r="G42" s="1347">
        <v>9.3194999999999997</v>
      </c>
      <c r="H42" s="1347">
        <v>1.2625</v>
      </c>
      <c r="I42" s="1347">
        <v>572.58000000000004</v>
      </c>
      <c r="J42" s="1347">
        <v>5.5916999999999994</v>
      </c>
      <c r="K42" s="1347">
        <v>0.75750000000000006</v>
      </c>
      <c r="L42" s="447"/>
    </row>
    <row r="43" spans="2:12" s="120" customFormat="1" x14ac:dyDescent="0.25">
      <c r="B43" s="1379" t="s">
        <v>2624</v>
      </c>
      <c r="C43" s="1347"/>
      <c r="D43" s="1347"/>
      <c r="E43" s="1347"/>
      <c r="F43" s="1347"/>
      <c r="G43" s="1347"/>
      <c r="H43" s="1347"/>
      <c r="I43" s="1347"/>
      <c r="J43" s="1347"/>
      <c r="K43" s="1347"/>
      <c r="L43" s="447"/>
    </row>
    <row r="44" spans="2:12" s="120" customFormat="1" x14ac:dyDescent="0.25">
      <c r="B44" s="1379" t="s">
        <v>2625</v>
      </c>
      <c r="C44" s="1347">
        <v>-288093</v>
      </c>
      <c r="D44" s="1347">
        <v>-6718.1</v>
      </c>
      <c r="E44" s="1347">
        <v>2884.1</v>
      </c>
      <c r="F44" s="1347">
        <v>-360116.25</v>
      </c>
      <c r="G44" s="1347">
        <v>-8397.625</v>
      </c>
      <c r="H44" s="1347">
        <v>3605.125</v>
      </c>
      <c r="I44" s="1347">
        <v>-216069.75</v>
      </c>
      <c r="J44" s="1347">
        <v>-5038.5750000000007</v>
      </c>
      <c r="K44" s="1347">
        <v>2163.0749999999998</v>
      </c>
      <c r="L44" s="447"/>
    </row>
    <row r="45" spans="2:12" s="120" customFormat="1" x14ac:dyDescent="0.25">
      <c r="B45" s="1379" t="s">
        <v>2626</v>
      </c>
      <c r="C45" s="1347"/>
      <c r="D45" s="1347"/>
      <c r="E45" s="1347"/>
      <c r="F45" s="1347"/>
      <c r="G45" s="1347"/>
      <c r="H45" s="1347"/>
      <c r="I45" s="1347"/>
      <c r="J45" s="1347"/>
      <c r="K45" s="1347"/>
      <c r="L45" s="447"/>
    </row>
    <row r="46" spans="2:12" s="120" customFormat="1" x14ac:dyDescent="0.25">
      <c r="B46" s="1379" t="s">
        <v>2627</v>
      </c>
      <c r="C46" s="1347">
        <v>9149</v>
      </c>
      <c r="D46" s="1347">
        <v>-4010</v>
      </c>
      <c r="E46" s="1347">
        <v>2017</v>
      </c>
      <c r="F46" s="1347">
        <v>11436.25</v>
      </c>
      <c r="G46" s="1347">
        <v>-5012.5</v>
      </c>
      <c r="H46" s="1347">
        <v>2521.25</v>
      </c>
      <c r="I46" s="1347">
        <v>6861.75</v>
      </c>
      <c r="J46" s="1347">
        <v>-3007.5</v>
      </c>
      <c r="K46" s="1347">
        <v>1512.75</v>
      </c>
      <c r="L46" s="447"/>
    </row>
    <row r="47" spans="2:12" s="120" customFormat="1" x14ac:dyDescent="0.25">
      <c r="B47" s="1379" t="s">
        <v>2628</v>
      </c>
      <c r="C47" s="1347">
        <v>9149</v>
      </c>
      <c r="D47" s="1347">
        <v>-4010</v>
      </c>
      <c r="E47" s="1347">
        <v>2017</v>
      </c>
      <c r="F47" s="1347">
        <v>11436.25</v>
      </c>
      <c r="G47" s="1347">
        <v>-5012.5</v>
      </c>
      <c r="H47" s="1347">
        <v>2521.25</v>
      </c>
      <c r="I47" s="1347">
        <v>6861.75</v>
      </c>
      <c r="J47" s="1347">
        <v>-3007.5</v>
      </c>
      <c r="K47" s="1347">
        <v>1512.75</v>
      </c>
      <c r="L47" s="447"/>
    </row>
    <row r="48" spans="2:12" s="120" customFormat="1" x14ac:dyDescent="0.25">
      <c r="B48" s="1379" t="s">
        <v>2629</v>
      </c>
      <c r="C48" s="1347">
        <v>-130196</v>
      </c>
      <c r="D48" s="1347">
        <v>-2817.4</v>
      </c>
      <c r="E48" s="1347">
        <v>1582.6</v>
      </c>
      <c r="F48" s="1347">
        <v>-162745</v>
      </c>
      <c r="G48" s="1347">
        <v>-3521.75</v>
      </c>
      <c r="H48" s="1347">
        <v>1978.25</v>
      </c>
      <c r="I48" s="1347">
        <v>-97647</v>
      </c>
      <c r="J48" s="1347">
        <v>-2113.0500000000002</v>
      </c>
      <c r="K48" s="1347">
        <v>1186.9499999999998</v>
      </c>
      <c r="L48" s="447"/>
    </row>
    <row r="49" spans="2:12" s="120" customFormat="1" x14ac:dyDescent="0.25">
      <c r="B49" s="1379" t="s">
        <v>2630</v>
      </c>
      <c r="C49" s="1347"/>
      <c r="D49" s="1347"/>
      <c r="E49" s="1347"/>
      <c r="F49" s="1347"/>
      <c r="G49" s="1347"/>
      <c r="H49" s="1347"/>
      <c r="I49" s="1347"/>
      <c r="J49" s="1347"/>
      <c r="K49" s="1347"/>
      <c r="L49" s="447"/>
    </row>
    <row r="50" spans="2:12" s="120" customFormat="1" x14ac:dyDescent="0.25">
      <c r="B50" s="1379" t="s">
        <v>2631</v>
      </c>
      <c r="C50" s="1347">
        <v>-83918</v>
      </c>
      <c r="D50" s="1347">
        <v>-1894.6</v>
      </c>
      <c r="E50" s="1347">
        <v>1226.7</v>
      </c>
      <c r="F50" s="1347">
        <v>-104897.5</v>
      </c>
      <c r="G50" s="1347">
        <v>-2368.25</v>
      </c>
      <c r="H50" s="1347">
        <v>1533.375</v>
      </c>
      <c r="I50" s="1347">
        <v>-62938.5</v>
      </c>
      <c r="J50" s="1347">
        <v>-1420.9499999999998</v>
      </c>
      <c r="K50" s="1347">
        <v>920.02500000000009</v>
      </c>
      <c r="L50" s="447"/>
    </row>
    <row r="51" spans="2:12" s="120" customFormat="1" x14ac:dyDescent="0.25">
      <c r="B51" s="1379" t="s">
        <v>2632</v>
      </c>
      <c r="C51" s="1347">
        <v>-366</v>
      </c>
      <c r="D51" s="1347">
        <v>317</v>
      </c>
      <c r="E51" s="1347">
        <v>533</v>
      </c>
      <c r="F51" s="1347">
        <v>-457.5</v>
      </c>
      <c r="G51" s="1347">
        <v>396.25</v>
      </c>
      <c r="H51" s="1347">
        <v>666.25</v>
      </c>
      <c r="I51" s="1347">
        <v>-274.5</v>
      </c>
      <c r="J51" s="1347">
        <v>237.75</v>
      </c>
      <c r="K51" s="1347">
        <v>399.75</v>
      </c>
      <c r="L51" s="447"/>
    </row>
    <row r="52" spans="2:12" s="120" customFormat="1" x14ac:dyDescent="0.25">
      <c r="B52" s="1379" t="s">
        <v>2633</v>
      </c>
      <c r="C52" s="1347">
        <v>-366</v>
      </c>
      <c r="D52" s="1347">
        <v>317</v>
      </c>
      <c r="E52" s="1347">
        <v>533</v>
      </c>
      <c r="F52" s="1347">
        <v>-457.5</v>
      </c>
      <c r="G52" s="1347">
        <v>396.25</v>
      </c>
      <c r="H52" s="1347">
        <v>666.25</v>
      </c>
      <c r="I52" s="1347">
        <v>-274.5</v>
      </c>
      <c r="J52" s="1347">
        <v>237.75</v>
      </c>
      <c r="K52" s="1347">
        <v>399.75</v>
      </c>
      <c r="L52" s="447"/>
    </row>
    <row r="53" spans="2:12" s="120" customFormat="1" x14ac:dyDescent="0.25">
      <c r="B53" s="1379" t="s">
        <v>2634</v>
      </c>
      <c r="C53" s="1347"/>
      <c r="D53" s="1347"/>
      <c r="E53" s="1347"/>
      <c r="F53" s="1347"/>
      <c r="G53" s="1347"/>
      <c r="H53" s="1347"/>
      <c r="I53" s="1347"/>
      <c r="J53" s="1347"/>
      <c r="K53" s="1347"/>
      <c r="L53" s="447"/>
    </row>
    <row r="54" spans="2:12" s="120" customFormat="1" x14ac:dyDescent="0.25">
      <c r="B54" s="1379" t="s">
        <v>2635</v>
      </c>
      <c r="C54" s="1347">
        <v>-14676</v>
      </c>
      <c r="D54" s="1347">
        <v>-499.62</v>
      </c>
      <c r="E54" s="1347">
        <v>589.37</v>
      </c>
      <c r="F54" s="1347">
        <v>-18345</v>
      </c>
      <c r="G54" s="1347">
        <v>-624.52499999999998</v>
      </c>
      <c r="H54" s="1347">
        <v>736.71249999999998</v>
      </c>
      <c r="I54" s="1347">
        <v>-11007</v>
      </c>
      <c r="J54" s="1347">
        <v>-374.71500000000003</v>
      </c>
      <c r="K54" s="1347">
        <v>442.02750000000003</v>
      </c>
      <c r="L54" s="447"/>
    </row>
    <row r="55" spans="2:12" s="120" customFormat="1" x14ac:dyDescent="0.25">
      <c r="B55" s="1379" t="s">
        <v>2636</v>
      </c>
      <c r="C55" s="1347">
        <v>-14676</v>
      </c>
      <c r="D55" s="1347">
        <v>-499.62</v>
      </c>
      <c r="E55" s="1347">
        <v>589.37</v>
      </c>
      <c r="F55" s="1347">
        <v>-18345</v>
      </c>
      <c r="G55" s="1347">
        <v>-624.52499999999998</v>
      </c>
      <c r="H55" s="1347">
        <v>736.71249999999998</v>
      </c>
      <c r="I55" s="1347">
        <v>-11007</v>
      </c>
      <c r="J55" s="1347">
        <v>-374.71500000000003</v>
      </c>
      <c r="K55" s="1347">
        <v>442.02750000000003</v>
      </c>
      <c r="L55" s="447"/>
    </row>
    <row r="56" spans="2:12" s="120" customFormat="1" x14ac:dyDescent="0.25">
      <c r="B56" s="1379" t="s">
        <v>2637</v>
      </c>
      <c r="C56" s="1347"/>
      <c r="D56" s="1347"/>
      <c r="E56" s="1347"/>
      <c r="F56" s="1347"/>
      <c r="G56" s="1347"/>
      <c r="H56" s="1347"/>
      <c r="I56" s="1347"/>
      <c r="J56" s="1347"/>
      <c r="K56" s="1347"/>
      <c r="L56" s="447"/>
    </row>
    <row r="57" spans="2:12" s="120" customFormat="1" x14ac:dyDescent="0.25">
      <c r="B57" s="1379" t="s">
        <v>2638</v>
      </c>
      <c r="C57" s="1347"/>
      <c r="D57" s="1347"/>
      <c r="E57" s="1347"/>
      <c r="F57" s="1347"/>
      <c r="G57" s="1347"/>
      <c r="H57" s="1347"/>
      <c r="I57" s="1347"/>
      <c r="J57" s="1347"/>
      <c r="K57" s="1347"/>
      <c r="L57" s="447"/>
    </row>
    <row r="58" spans="2:12" s="120" customFormat="1" x14ac:dyDescent="0.25">
      <c r="B58" s="1379" t="s">
        <v>2639</v>
      </c>
      <c r="C58" s="1347">
        <v>-8412.7000000000007</v>
      </c>
      <c r="D58" s="1347">
        <v>-369.64</v>
      </c>
      <c r="E58" s="1347">
        <v>515.46</v>
      </c>
      <c r="F58" s="1347">
        <v>-10515.875</v>
      </c>
      <c r="G58" s="1347">
        <v>-462.04999999999995</v>
      </c>
      <c r="H58" s="1347">
        <v>644.32500000000005</v>
      </c>
      <c r="I58" s="1347">
        <v>-6309.5250000000005</v>
      </c>
      <c r="J58" s="1347">
        <v>-277.23</v>
      </c>
      <c r="K58" s="1347">
        <v>386.59500000000003</v>
      </c>
      <c r="L58" s="447"/>
    </row>
    <row r="59" spans="2:12" s="120" customFormat="1" x14ac:dyDescent="0.25">
      <c r="B59" s="1379" t="s">
        <v>2640</v>
      </c>
      <c r="C59" s="1347"/>
      <c r="D59" s="1347"/>
      <c r="E59" s="1347"/>
      <c r="F59" s="1347"/>
      <c r="G59" s="1347"/>
      <c r="H59" s="1347"/>
      <c r="I59" s="1347"/>
      <c r="J59" s="1347"/>
      <c r="K59" s="1347"/>
      <c r="L59" s="447"/>
    </row>
    <row r="60" spans="2:12" s="120" customFormat="1" x14ac:dyDescent="0.25">
      <c r="B60" s="1379" t="s">
        <v>2641</v>
      </c>
      <c r="C60" s="1347">
        <v>5021.8</v>
      </c>
      <c r="D60" s="1347">
        <v>-79.576999999999998</v>
      </c>
      <c r="E60" s="1347">
        <v>321.31</v>
      </c>
      <c r="F60" s="1347">
        <v>6277.25</v>
      </c>
      <c r="G60" s="1347">
        <v>-99.471249999999998</v>
      </c>
      <c r="H60" s="1347">
        <v>401.63749999999999</v>
      </c>
      <c r="I60" s="1347">
        <v>3766.3500000000004</v>
      </c>
      <c r="J60" s="1347">
        <v>-59.682749999999999</v>
      </c>
      <c r="K60" s="1347">
        <v>240.98250000000002</v>
      </c>
      <c r="L60" s="447"/>
    </row>
    <row r="61" spans="2:12" s="120" customFormat="1" ht="20.100000000000001" customHeight="1" x14ac:dyDescent="0.25">
      <c r="B61" s="1379" t="s">
        <v>2642</v>
      </c>
      <c r="C61" s="1347">
        <v>5021.8</v>
      </c>
      <c r="D61" s="1347">
        <v>-79.576999999999998</v>
      </c>
      <c r="E61" s="1347">
        <v>321.31</v>
      </c>
      <c r="F61" s="1347">
        <v>6277.25</v>
      </c>
      <c r="G61" s="1347">
        <v>-99.471249999999998</v>
      </c>
      <c r="H61" s="1347">
        <v>401.63749999999999</v>
      </c>
      <c r="I61" s="1347">
        <v>3766.3500000000004</v>
      </c>
      <c r="J61" s="1347">
        <v>-59.682749999999999</v>
      </c>
      <c r="K61" s="1347">
        <v>240.98250000000002</v>
      </c>
      <c r="L61" s="447"/>
    </row>
    <row r="62" spans="2:12" s="120" customFormat="1" ht="20.100000000000001" customHeight="1" x14ac:dyDescent="0.25">
      <c r="B62" s="1379" t="s">
        <v>2643</v>
      </c>
      <c r="C62" s="1347"/>
      <c r="D62" s="1347"/>
      <c r="E62" s="1347"/>
      <c r="F62" s="1347"/>
      <c r="G62" s="1347"/>
      <c r="H62" s="1347"/>
      <c r="I62" s="1347"/>
      <c r="J62" s="1347"/>
      <c r="K62" s="1347"/>
      <c r="L62" s="447"/>
    </row>
    <row r="63" spans="2:12" s="120" customFormat="1" ht="20.100000000000001" customHeight="1" x14ac:dyDescent="0.25">
      <c r="B63" s="1379" t="s">
        <v>2644</v>
      </c>
      <c r="C63" s="1347">
        <v>10819</v>
      </c>
      <c r="D63" s="1347">
        <v>72.888000000000005</v>
      </c>
      <c r="E63" s="1347">
        <v>164.41</v>
      </c>
      <c r="F63" s="1347">
        <v>13523.75</v>
      </c>
      <c r="G63" s="1347">
        <v>91.110000000000014</v>
      </c>
      <c r="H63" s="1347">
        <v>205.51249999999999</v>
      </c>
      <c r="I63" s="1347">
        <v>8114.25</v>
      </c>
      <c r="J63" s="1347">
        <v>54.666000000000004</v>
      </c>
      <c r="K63" s="1347">
        <v>123.3075</v>
      </c>
      <c r="L63" s="447"/>
    </row>
    <row r="64" spans="2:12" s="120" customFormat="1" x14ac:dyDescent="0.25">
      <c r="B64" s="1379" t="s">
        <v>2645</v>
      </c>
      <c r="C64" s="1347">
        <v>10819</v>
      </c>
      <c r="D64" s="1347">
        <v>72.888000000000005</v>
      </c>
      <c r="E64" s="1347">
        <v>164.41</v>
      </c>
      <c r="F64" s="1347">
        <v>13523.75</v>
      </c>
      <c r="G64" s="1347">
        <v>91.110000000000014</v>
      </c>
      <c r="H64" s="1347">
        <v>205.51249999999999</v>
      </c>
      <c r="I64" s="1347">
        <v>8114.25</v>
      </c>
      <c r="J64" s="1347">
        <v>54.666000000000004</v>
      </c>
      <c r="K64" s="1347">
        <v>123.3075</v>
      </c>
      <c r="L64" s="447"/>
    </row>
    <row r="65" spans="2:12" s="120" customFormat="1" x14ac:dyDescent="0.25">
      <c r="B65" s="1379" t="s">
        <v>2646</v>
      </c>
      <c r="C65" s="1347"/>
      <c r="D65" s="1347"/>
      <c r="E65" s="1347"/>
      <c r="F65" s="1347"/>
      <c r="G65" s="1347"/>
      <c r="H65" s="1347"/>
      <c r="I65" s="1347"/>
      <c r="J65" s="1347"/>
      <c r="K65" s="1347"/>
      <c r="L65" s="447"/>
    </row>
    <row r="66" spans="2:12" s="120" customFormat="1" x14ac:dyDescent="0.25">
      <c r="B66" s="1379" t="s">
        <v>2647</v>
      </c>
      <c r="C66" s="1347">
        <v>11034</v>
      </c>
      <c r="D66" s="1347">
        <v>90.203999999999994</v>
      </c>
      <c r="E66" s="1347">
        <v>129.81</v>
      </c>
      <c r="F66" s="1347">
        <v>13792.5</v>
      </c>
      <c r="G66" s="1347">
        <v>112.755</v>
      </c>
      <c r="H66" s="1347">
        <v>162.26249999999999</v>
      </c>
      <c r="I66" s="1347">
        <v>8275.5</v>
      </c>
      <c r="J66" s="1347">
        <v>67.652999999999992</v>
      </c>
      <c r="K66" s="1347">
        <v>97.357500000000002</v>
      </c>
      <c r="L66" s="447"/>
    </row>
    <row r="67" spans="2:12" s="120" customFormat="1" x14ac:dyDescent="0.25">
      <c r="B67" s="1379" t="s">
        <v>2648</v>
      </c>
      <c r="C67" s="1347"/>
      <c r="D67" s="1347"/>
      <c r="E67" s="1347"/>
      <c r="F67" s="1347"/>
      <c r="G67" s="1347"/>
      <c r="H67" s="1347"/>
      <c r="I67" s="1347"/>
      <c r="J67" s="1347"/>
      <c r="K67" s="1347"/>
      <c r="L67" s="447"/>
    </row>
    <row r="68" spans="2:12" s="120" customFormat="1" x14ac:dyDescent="0.25">
      <c r="B68" s="1379" t="s">
        <v>2649</v>
      </c>
      <c r="C68" s="1347"/>
      <c r="D68" s="1347"/>
      <c r="E68" s="1347"/>
      <c r="F68" s="1347"/>
      <c r="G68" s="1347"/>
      <c r="H68" s="1347"/>
      <c r="I68" s="1347"/>
      <c r="J68" s="1347"/>
      <c r="K68" s="1347"/>
      <c r="L68" s="447"/>
    </row>
    <row r="69" spans="2:12" s="120" customFormat="1" x14ac:dyDescent="0.25">
      <c r="B69" s="1379" t="s">
        <v>2650</v>
      </c>
      <c r="C69" s="1347">
        <v>10830</v>
      </c>
      <c r="D69" s="1347">
        <v>96.855999999999995</v>
      </c>
      <c r="E69" s="1347">
        <v>106.28</v>
      </c>
      <c r="F69" s="1347">
        <v>13537.5</v>
      </c>
      <c r="G69" s="1347">
        <v>121.07</v>
      </c>
      <c r="H69" s="1347">
        <v>132.85</v>
      </c>
      <c r="I69" s="1347">
        <v>8122.5</v>
      </c>
      <c r="J69" s="1347">
        <v>72.641999999999996</v>
      </c>
      <c r="K69" s="1347">
        <v>79.710000000000008</v>
      </c>
      <c r="L69" s="447"/>
    </row>
    <row r="70" spans="2:12" s="120" customFormat="1" x14ac:dyDescent="0.25">
      <c r="B70" s="1379" t="s">
        <v>2651</v>
      </c>
      <c r="C70" s="1347"/>
      <c r="D70" s="1347"/>
      <c r="E70" s="1347"/>
      <c r="F70" s="1347"/>
      <c r="G70" s="1347"/>
      <c r="H70" s="1347"/>
      <c r="I70" s="1347"/>
      <c r="J70" s="1347"/>
      <c r="K70" s="1347"/>
      <c r="L70" s="447"/>
    </row>
    <row r="71" spans="2:12" s="120" customFormat="1" x14ac:dyDescent="0.25">
      <c r="B71" s="1379" t="s">
        <v>2652</v>
      </c>
      <c r="C71" s="1347">
        <v>9239.5</v>
      </c>
      <c r="D71" s="1347">
        <v>93.03</v>
      </c>
      <c r="E71" s="1347">
        <v>60.201999999999998</v>
      </c>
      <c r="F71" s="1347">
        <v>11549.375</v>
      </c>
      <c r="G71" s="1347">
        <v>116.28749999999999</v>
      </c>
      <c r="H71" s="1347">
        <v>75.252499999999998</v>
      </c>
      <c r="I71" s="1347">
        <v>6929.625</v>
      </c>
      <c r="J71" s="1347">
        <v>69.772500000000008</v>
      </c>
      <c r="K71" s="1347">
        <v>45.151499999999999</v>
      </c>
      <c r="L71" s="447"/>
    </row>
    <row r="72" spans="2:12" s="120" customFormat="1" x14ac:dyDescent="0.25">
      <c r="B72" s="1379" t="s">
        <v>2653</v>
      </c>
      <c r="C72" s="1347">
        <v>9239.5</v>
      </c>
      <c r="D72" s="1347">
        <v>93.03</v>
      </c>
      <c r="E72" s="1347">
        <v>60.201999999999998</v>
      </c>
      <c r="F72" s="1347">
        <v>11549.375</v>
      </c>
      <c r="G72" s="1347">
        <v>116.28749999999999</v>
      </c>
      <c r="H72" s="1347">
        <v>75.252499999999998</v>
      </c>
      <c r="I72" s="1347">
        <v>6929.625</v>
      </c>
      <c r="J72" s="1347">
        <v>69.772500000000008</v>
      </c>
      <c r="K72" s="1347">
        <v>45.151499999999999</v>
      </c>
      <c r="L72" s="447"/>
    </row>
    <row r="73" spans="2:12" s="120" customFormat="1" x14ac:dyDescent="0.25">
      <c r="B73" s="1379" t="s">
        <v>2654</v>
      </c>
      <c r="C73" s="1347"/>
      <c r="D73" s="1347"/>
      <c r="E73" s="1347"/>
      <c r="F73" s="1347"/>
      <c r="G73" s="1347"/>
      <c r="H73" s="1347"/>
      <c r="I73" s="1347"/>
      <c r="J73" s="1347"/>
      <c r="K73" s="1347"/>
      <c r="L73" s="447"/>
    </row>
    <row r="74" spans="2:12" s="120" customFormat="1" x14ac:dyDescent="0.25">
      <c r="B74" s="1379" t="s">
        <v>2655</v>
      </c>
      <c r="C74" s="1347">
        <v>8661.7999999999993</v>
      </c>
      <c r="D74" s="1347">
        <v>88.641999999999996</v>
      </c>
      <c r="E74" s="1347">
        <v>51.186</v>
      </c>
      <c r="F74" s="1347">
        <v>10827.25</v>
      </c>
      <c r="G74" s="1347">
        <v>110.80249999999999</v>
      </c>
      <c r="H74" s="1347">
        <v>63.982500000000002</v>
      </c>
      <c r="I74" s="1347">
        <v>6496.3499999999995</v>
      </c>
      <c r="J74" s="1347">
        <v>66.481499999999997</v>
      </c>
      <c r="K74" s="1347">
        <v>38.389499999999998</v>
      </c>
      <c r="L74" s="447"/>
    </row>
    <row r="75" spans="2:12" s="120" customFormat="1" x14ac:dyDescent="0.25">
      <c r="B75" s="1379" t="s">
        <v>2656</v>
      </c>
      <c r="C75" s="1347"/>
      <c r="D75" s="1347"/>
      <c r="E75" s="1347"/>
      <c r="F75" s="1347"/>
      <c r="G75" s="1347"/>
      <c r="H75" s="1347"/>
      <c r="I75" s="1347"/>
      <c r="J75" s="1347"/>
      <c r="K75" s="1347"/>
      <c r="L75" s="447"/>
    </row>
    <row r="76" spans="2:12" s="120" customFormat="1" x14ac:dyDescent="0.25">
      <c r="B76" s="1379" t="s">
        <v>2657</v>
      </c>
      <c r="C76" s="1347">
        <v>7986.2</v>
      </c>
      <c r="D76" s="1347">
        <v>82.837000000000003</v>
      </c>
      <c r="E76" s="1347">
        <v>42.52</v>
      </c>
      <c r="F76" s="1347">
        <v>9982.75</v>
      </c>
      <c r="G76" s="1347">
        <v>103.54625</v>
      </c>
      <c r="H76" s="1347">
        <v>53.150000000000006</v>
      </c>
      <c r="I76" s="1347">
        <v>5989.65</v>
      </c>
      <c r="J76" s="1347">
        <v>62.127750000000006</v>
      </c>
      <c r="K76" s="1347">
        <v>31.89</v>
      </c>
      <c r="L76" s="447"/>
    </row>
    <row r="77" spans="2:12" s="120" customFormat="1" x14ac:dyDescent="0.25">
      <c r="B77" s="1379" t="s">
        <v>2658</v>
      </c>
      <c r="C77" s="1347">
        <v>5754</v>
      </c>
      <c r="D77" s="1347">
        <v>60.917000000000002</v>
      </c>
      <c r="E77" s="1347">
        <v>22.321000000000002</v>
      </c>
      <c r="F77" s="1347">
        <v>7192.5</v>
      </c>
      <c r="G77" s="1347">
        <v>76.146250000000009</v>
      </c>
      <c r="H77" s="1347">
        <v>27.901250000000001</v>
      </c>
      <c r="I77" s="1347">
        <v>4315.5</v>
      </c>
      <c r="J77" s="1347">
        <v>45.687750000000001</v>
      </c>
      <c r="K77" s="1347">
        <v>16.740750000000002</v>
      </c>
      <c r="L77" s="447"/>
    </row>
    <row r="78" spans="2:12" s="120" customFormat="1" x14ac:dyDescent="0.25">
      <c r="B78" s="1379" t="s">
        <v>2659</v>
      </c>
      <c r="C78" s="1347"/>
      <c r="D78" s="1347"/>
      <c r="E78" s="1347"/>
      <c r="F78" s="1347"/>
      <c r="G78" s="1347"/>
      <c r="H78" s="1347"/>
      <c r="I78" s="1347"/>
      <c r="J78" s="1347"/>
      <c r="K78" s="1347"/>
      <c r="L78" s="447"/>
    </row>
    <row r="79" spans="2:12" s="120" customFormat="1" ht="20.100000000000001" customHeight="1" x14ac:dyDescent="0.25">
      <c r="B79" s="1379" t="s">
        <v>2660</v>
      </c>
      <c r="C79" s="1347"/>
      <c r="D79" s="1347"/>
      <c r="E79" s="1347"/>
      <c r="F79" s="1347"/>
      <c r="G79" s="1347"/>
      <c r="H79" s="1347"/>
      <c r="I79" s="1347"/>
      <c r="J79" s="1347"/>
      <c r="K79" s="1347"/>
      <c r="L79" s="447"/>
    </row>
    <row r="80" spans="2:12" s="120" customFormat="1" ht="20.100000000000001" customHeight="1" x14ac:dyDescent="0.25">
      <c r="B80" s="1379" t="s">
        <v>2661</v>
      </c>
      <c r="C80" s="1347">
        <v>4050.2</v>
      </c>
      <c r="D80" s="1347">
        <v>42.814999999999998</v>
      </c>
      <c r="E80" s="1347">
        <v>12.212</v>
      </c>
      <c r="F80" s="1347">
        <v>5062.75</v>
      </c>
      <c r="G80" s="1347">
        <v>53.518749999999997</v>
      </c>
      <c r="H80" s="1347">
        <v>15.265000000000001</v>
      </c>
      <c r="I80" s="1347">
        <v>3037.6499999999996</v>
      </c>
      <c r="J80" s="1347">
        <v>32.111249999999998</v>
      </c>
      <c r="K80" s="1347">
        <v>9.1589999999999989</v>
      </c>
      <c r="L80" s="447"/>
    </row>
    <row r="81" spans="2:12" s="120" customFormat="1" x14ac:dyDescent="0.25">
      <c r="B81" s="1379" t="s">
        <v>2662</v>
      </c>
      <c r="C81" s="1347">
        <v>2097.8000000000002</v>
      </c>
      <c r="D81" s="1347">
        <v>21.652999999999999</v>
      </c>
      <c r="E81" s="1347">
        <v>4.37</v>
      </c>
      <c r="F81" s="1347">
        <v>2622.25</v>
      </c>
      <c r="G81" s="1347">
        <v>27.066249999999997</v>
      </c>
      <c r="H81" s="1347">
        <v>5.4625000000000004</v>
      </c>
      <c r="I81" s="1347">
        <v>1573.3500000000001</v>
      </c>
      <c r="J81" s="1347">
        <v>16.239750000000001</v>
      </c>
      <c r="K81" s="1347">
        <v>3.2774999999999999</v>
      </c>
      <c r="L81" s="447"/>
    </row>
    <row r="82" spans="2:12" s="120" customFormat="1" x14ac:dyDescent="0.25">
      <c r="B82" s="1379" t="s">
        <v>2663</v>
      </c>
      <c r="C82" s="1347"/>
      <c r="D82" s="1347"/>
      <c r="E82" s="1347"/>
      <c r="F82" s="1347"/>
      <c r="G82" s="1347"/>
      <c r="H82" s="1347"/>
      <c r="I82" s="1347"/>
      <c r="J82" s="1347"/>
      <c r="K82" s="1347"/>
      <c r="L82" s="447"/>
    </row>
    <row r="83" spans="2:12" s="120" customFormat="1" x14ac:dyDescent="0.25">
      <c r="B83" s="1379" t="s">
        <v>2664</v>
      </c>
      <c r="C83" s="1347">
        <v>763.44</v>
      </c>
      <c r="D83" s="1347">
        <v>7.4555999999999996</v>
      </c>
      <c r="E83" s="1347">
        <v>1.01</v>
      </c>
      <c r="F83" s="1347">
        <v>954.30000000000007</v>
      </c>
      <c r="G83" s="1347">
        <v>9.3194999999999997</v>
      </c>
      <c r="H83" s="1347">
        <v>1.2625</v>
      </c>
      <c r="I83" s="1347">
        <v>572.58000000000004</v>
      </c>
      <c r="J83" s="1347">
        <v>5.5916999999999994</v>
      </c>
      <c r="K83" s="1347">
        <v>0.75750000000000006</v>
      </c>
      <c r="L83" s="447"/>
    </row>
    <row r="84" spans="2:12" s="120" customFormat="1" x14ac:dyDescent="0.25">
      <c r="B84" s="1379" t="s">
        <v>2291</v>
      </c>
      <c r="C84" s="1347">
        <v>3318280.4583333335</v>
      </c>
      <c r="D84" s="1347">
        <v>-76414.250000000015</v>
      </c>
      <c r="E84" s="1347">
        <v>7780.75</v>
      </c>
      <c r="F84" s="1347">
        <v>4977420.708333333</v>
      </c>
      <c r="G84" s="1347">
        <v>-114621.41666666669</v>
      </c>
      <c r="H84" s="1347">
        <v>11671.083333333334</v>
      </c>
      <c r="I84" s="1347">
        <v>1659140.25</v>
      </c>
      <c r="J84" s="1347">
        <v>-38207.125000000007</v>
      </c>
      <c r="K84" s="1347">
        <v>3890.375</v>
      </c>
      <c r="L84" s="447"/>
    </row>
    <row r="85" spans="2:12" s="120" customFormat="1" x14ac:dyDescent="0.25">
      <c r="B85" s="1379" t="s">
        <v>2324</v>
      </c>
      <c r="C85" s="1347">
        <v>13273121.833333334</v>
      </c>
      <c r="D85" s="1347">
        <v>-305657.00000000006</v>
      </c>
      <c r="E85" s="1347">
        <v>31123</v>
      </c>
      <c r="F85" s="1347">
        <v>19909682.833333332</v>
      </c>
      <c r="G85" s="1347">
        <v>-458485.66666666674</v>
      </c>
      <c r="H85" s="1347">
        <v>46684.333333333336</v>
      </c>
      <c r="I85" s="1347">
        <v>6636561</v>
      </c>
      <c r="J85" s="1347">
        <v>-152828.50000000003</v>
      </c>
      <c r="K85" s="1347">
        <v>15561.5</v>
      </c>
      <c r="L85" s="447"/>
    </row>
    <row r="86" spans="2:12" s="120" customFormat="1" x14ac:dyDescent="0.25">
      <c r="B86" s="1379" t="s">
        <v>2665</v>
      </c>
      <c r="C86" s="1347">
        <v>7963873.0999999996</v>
      </c>
      <c r="D86" s="1347">
        <v>-183394.2</v>
      </c>
      <c r="E86" s="1347">
        <v>18673.8</v>
      </c>
      <c r="F86" s="1347">
        <v>11945809.699999999</v>
      </c>
      <c r="G86" s="1347">
        <v>-275091.40000000002</v>
      </c>
      <c r="H86" s="1347">
        <v>28010.6</v>
      </c>
      <c r="I86" s="1347">
        <v>3981936.6</v>
      </c>
      <c r="J86" s="1347">
        <v>-91697.1</v>
      </c>
      <c r="K86" s="1347">
        <v>9336.9</v>
      </c>
      <c r="L86" s="447"/>
    </row>
    <row r="87" spans="2:12" s="120" customFormat="1" x14ac:dyDescent="0.25">
      <c r="B87" s="1379" t="s">
        <v>2289</v>
      </c>
      <c r="C87" s="1347">
        <v>7963873.0999999996</v>
      </c>
      <c r="D87" s="1347">
        <v>-183394.2</v>
      </c>
      <c r="E87" s="1347">
        <v>18673.8</v>
      </c>
      <c r="F87" s="1347">
        <v>11945809.699999999</v>
      </c>
      <c r="G87" s="1347">
        <v>-275091.40000000002</v>
      </c>
      <c r="H87" s="1347">
        <v>28010.6</v>
      </c>
      <c r="I87" s="1347">
        <v>3981936.6</v>
      </c>
      <c r="J87" s="1347">
        <v>-91697.1</v>
      </c>
      <c r="K87" s="1347">
        <v>9336.9</v>
      </c>
      <c r="L87" s="447"/>
    </row>
    <row r="88" spans="2:12" s="120" customFormat="1" x14ac:dyDescent="0.25">
      <c r="B88" s="1379" t="s">
        <v>2666</v>
      </c>
      <c r="C88" s="1347">
        <v>19909682.75</v>
      </c>
      <c r="D88" s="1347">
        <v>-458485.5</v>
      </c>
      <c r="E88" s="1347">
        <v>46684.5</v>
      </c>
      <c r="F88" s="1347">
        <v>29864524.25</v>
      </c>
      <c r="G88" s="1347">
        <v>-687728.5</v>
      </c>
      <c r="H88" s="1347">
        <v>70026.5</v>
      </c>
      <c r="I88" s="1347">
        <v>9954841.5</v>
      </c>
      <c r="J88" s="1347">
        <v>-229242.75</v>
      </c>
      <c r="K88" s="1347">
        <v>23342.25</v>
      </c>
      <c r="L88" s="447"/>
    </row>
    <row r="89" spans="2:12" s="120" customFormat="1" x14ac:dyDescent="0.25">
      <c r="B89" s="1379" t="s">
        <v>2331</v>
      </c>
      <c r="C89" s="1347">
        <v>19909682.75</v>
      </c>
      <c r="D89" s="1347">
        <v>-458485.5</v>
      </c>
      <c r="E89" s="1347">
        <v>46684.5</v>
      </c>
      <c r="F89" s="1347">
        <v>29864524.25</v>
      </c>
      <c r="G89" s="1347">
        <v>-687728.5</v>
      </c>
      <c r="H89" s="1347">
        <v>70026.5</v>
      </c>
      <c r="I89" s="1347">
        <v>9954841.5</v>
      </c>
      <c r="J89" s="1347">
        <v>-229242.75</v>
      </c>
      <c r="K89" s="1347">
        <v>23342.25</v>
      </c>
      <c r="L89" s="447"/>
    </row>
    <row r="90" spans="2:12" s="120" customFormat="1" x14ac:dyDescent="0.25">
      <c r="B90" s="1379" t="s">
        <v>2343</v>
      </c>
      <c r="C90" s="1347">
        <v>7239884.6363636358</v>
      </c>
      <c r="D90" s="1347">
        <v>-166722</v>
      </c>
      <c r="E90" s="1347">
        <v>16976.181818181816</v>
      </c>
      <c r="F90" s="1347">
        <v>10859826.999999998</v>
      </c>
      <c r="G90" s="1347">
        <v>-250083.09090909091</v>
      </c>
      <c r="H90" s="1347">
        <v>25464.181818181816</v>
      </c>
      <c r="I90" s="1347">
        <v>3619942.3636363638</v>
      </c>
      <c r="J90" s="1347">
        <v>-83361</v>
      </c>
      <c r="K90" s="1347">
        <v>8488.0909090909081</v>
      </c>
      <c r="L90" s="447"/>
    </row>
    <row r="91" spans="2:12" s="120" customFormat="1" x14ac:dyDescent="0.25">
      <c r="B91" s="1379" t="s">
        <v>2345</v>
      </c>
      <c r="C91" s="1347">
        <v>19909682.75</v>
      </c>
      <c r="D91" s="1347">
        <v>-458485.5</v>
      </c>
      <c r="E91" s="1347">
        <v>46684.5</v>
      </c>
      <c r="F91" s="1347">
        <v>29864524.25</v>
      </c>
      <c r="G91" s="1347">
        <v>-687728.5</v>
      </c>
      <c r="H91" s="1347">
        <v>70026.5</v>
      </c>
      <c r="I91" s="1347">
        <v>9954841.5</v>
      </c>
      <c r="J91" s="1347">
        <v>-229242.75</v>
      </c>
      <c r="K91" s="1347">
        <v>23342.25</v>
      </c>
      <c r="L91" s="447"/>
    </row>
    <row r="92" spans="2:12" s="120" customFormat="1" x14ac:dyDescent="0.25">
      <c r="B92" s="1379" t="s">
        <v>2294</v>
      </c>
      <c r="C92" s="1347">
        <v>13273121.833333334</v>
      </c>
      <c r="D92" s="1347">
        <v>-305657.00000000006</v>
      </c>
      <c r="E92" s="1347">
        <v>31123</v>
      </c>
      <c r="F92" s="1347">
        <v>19909682.833333332</v>
      </c>
      <c r="G92" s="1347">
        <v>-458485.66666666674</v>
      </c>
      <c r="H92" s="1347">
        <v>46684.333333333336</v>
      </c>
      <c r="I92" s="1347">
        <v>6636561</v>
      </c>
      <c r="J92" s="1347">
        <v>-152828.50000000003</v>
      </c>
      <c r="K92" s="1347">
        <v>15561.5</v>
      </c>
      <c r="L92" s="447"/>
    </row>
    <row r="93" spans="2:12" s="120" customFormat="1" x14ac:dyDescent="0.25">
      <c r="B93" s="1379" t="s">
        <v>2292</v>
      </c>
      <c r="C93" s="1347">
        <v>31855492.399999999</v>
      </c>
      <c r="D93" s="1347">
        <v>-733576.8</v>
      </c>
      <c r="E93" s="1347">
        <v>74695.199999999997</v>
      </c>
      <c r="F93" s="1347">
        <v>47783238.799999997</v>
      </c>
      <c r="G93" s="1347">
        <v>-1100365.6000000001</v>
      </c>
      <c r="H93" s="1347">
        <v>112042.4</v>
      </c>
      <c r="I93" s="1347">
        <v>15927746.4</v>
      </c>
      <c r="J93" s="1347">
        <v>-366788.4</v>
      </c>
      <c r="K93" s="1347">
        <v>37347.599999999999</v>
      </c>
      <c r="L93" s="447"/>
    </row>
    <row r="94" spans="2:12" s="120" customFormat="1" x14ac:dyDescent="0.25">
      <c r="B94" s="1379" t="s">
        <v>2300</v>
      </c>
      <c r="C94" s="1347">
        <v>13273121.833333334</v>
      </c>
      <c r="D94" s="1347">
        <v>-305657.00000000006</v>
      </c>
      <c r="E94" s="1347">
        <v>31123</v>
      </c>
      <c r="F94" s="1347">
        <v>19909682.833333332</v>
      </c>
      <c r="G94" s="1347">
        <v>-458485.66666666674</v>
      </c>
      <c r="H94" s="1347">
        <v>46684.333333333336</v>
      </c>
      <c r="I94" s="1347">
        <v>6636561</v>
      </c>
      <c r="J94" s="1347">
        <v>-152828.50000000003</v>
      </c>
      <c r="K94" s="1347">
        <v>15561.5</v>
      </c>
      <c r="L94" s="447"/>
    </row>
    <row r="95" spans="2:12" s="120" customFormat="1" ht="20.100000000000001" customHeight="1" x14ac:dyDescent="0.25">
      <c r="B95" s="1379" t="s">
        <v>2316</v>
      </c>
      <c r="C95" s="1347">
        <v>19909682.75</v>
      </c>
      <c r="D95" s="1347">
        <v>-458485.5</v>
      </c>
      <c r="E95" s="1347">
        <v>46684.5</v>
      </c>
      <c r="F95" s="1347">
        <v>29864524.25</v>
      </c>
      <c r="G95" s="1347">
        <v>-687728.5</v>
      </c>
      <c r="H95" s="1347">
        <v>70026.5</v>
      </c>
      <c r="I95" s="1347">
        <v>9954841.5</v>
      </c>
      <c r="J95" s="1347">
        <v>-229242.75</v>
      </c>
      <c r="K95" s="1347">
        <v>23342.25</v>
      </c>
      <c r="L95" s="447"/>
    </row>
    <row r="96" spans="2:12" s="120" customFormat="1" ht="20.100000000000001" customHeight="1" x14ac:dyDescent="0.25">
      <c r="B96" s="1379" t="s">
        <v>2320</v>
      </c>
      <c r="C96" s="1347">
        <v>13273121.833333334</v>
      </c>
      <c r="D96" s="1347">
        <v>-305657.00000000006</v>
      </c>
      <c r="E96" s="1347">
        <v>31123</v>
      </c>
      <c r="F96" s="1347">
        <v>19909682.833333332</v>
      </c>
      <c r="G96" s="1347">
        <v>-458485.66666666674</v>
      </c>
      <c r="H96" s="1347">
        <v>46684.333333333336</v>
      </c>
      <c r="I96" s="1347">
        <v>6636561</v>
      </c>
      <c r="J96" s="1347">
        <v>-152828.50000000003</v>
      </c>
      <c r="K96" s="1347">
        <v>15561.5</v>
      </c>
      <c r="L96" s="447"/>
    </row>
    <row r="97" spans="2:12" s="120" customFormat="1" ht="20.100000000000001" customHeight="1" x14ac:dyDescent="0.25">
      <c r="B97" s="1379" t="s">
        <v>2308</v>
      </c>
      <c r="C97" s="1347">
        <v>7963873.0999999996</v>
      </c>
      <c r="D97" s="1347">
        <v>-183394.2</v>
      </c>
      <c r="E97" s="1347">
        <v>18673.8</v>
      </c>
      <c r="F97" s="1347">
        <v>11945809.699999999</v>
      </c>
      <c r="G97" s="1347">
        <v>-275091.40000000002</v>
      </c>
      <c r="H97" s="1347">
        <v>28010.6</v>
      </c>
      <c r="I97" s="1347">
        <v>3981936.6</v>
      </c>
      <c r="J97" s="1347">
        <v>-91697.1</v>
      </c>
      <c r="K97" s="1347">
        <v>9336.9</v>
      </c>
      <c r="L97" s="447"/>
    </row>
    <row r="98" spans="2:12" s="120" customFormat="1" x14ac:dyDescent="0.25">
      <c r="B98" s="1379" t="s">
        <v>2304</v>
      </c>
      <c r="C98" s="1347">
        <v>5309248.7333333325</v>
      </c>
      <c r="D98" s="1347">
        <v>-122262.8</v>
      </c>
      <c r="E98" s="1347">
        <v>12449.199999999999</v>
      </c>
      <c r="F98" s="1347">
        <v>7963873.1333333328</v>
      </c>
      <c r="G98" s="1347">
        <v>-183394.26666666666</v>
      </c>
      <c r="H98" s="1347">
        <v>18673.73333333333</v>
      </c>
      <c r="I98" s="1347">
        <v>2654624.4</v>
      </c>
      <c r="J98" s="1347">
        <v>-61131.4</v>
      </c>
      <c r="K98" s="1347">
        <v>6224.5999999999995</v>
      </c>
      <c r="L98" s="447"/>
    </row>
    <row r="99" spans="2:12" s="120" customFormat="1" x14ac:dyDescent="0.25">
      <c r="B99" s="1379" t="s">
        <v>2328</v>
      </c>
      <c r="C99" s="1347">
        <v>19909682.75</v>
      </c>
      <c r="D99" s="1347">
        <v>-458485.5</v>
      </c>
      <c r="E99" s="1347">
        <v>46684.5</v>
      </c>
      <c r="F99" s="1347">
        <v>29864524.25</v>
      </c>
      <c r="G99" s="1347">
        <v>-687728.5</v>
      </c>
      <c r="H99" s="1347">
        <v>70026.5</v>
      </c>
      <c r="I99" s="1347">
        <v>9954841.5</v>
      </c>
      <c r="J99" s="1347">
        <v>-229242.75</v>
      </c>
      <c r="K99" s="1347">
        <v>23342.25</v>
      </c>
      <c r="L99" s="447"/>
    </row>
    <row r="100" spans="2:12" s="120" customFormat="1" x14ac:dyDescent="0.25">
      <c r="B100" s="1379" t="s">
        <v>2347</v>
      </c>
      <c r="C100" s="1347">
        <v>19909682.75</v>
      </c>
      <c r="D100" s="1347">
        <v>-458485.5</v>
      </c>
      <c r="E100" s="1347">
        <v>46684.5</v>
      </c>
      <c r="F100" s="1347">
        <v>29864524.25</v>
      </c>
      <c r="G100" s="1347">
        <v>-687728.5</v>
      </c>
      <c r="H100" s="1347">
        <v>70026.5</v>
      </c>
      <c r="I100" s="1347">
        <v>9954841.5</v>
      </c>
      <c r="J100" s="1347">
        <v>-229242.75</v>
      </c>
      <c r="K100" s="1347">
        <v>23342.25</v>
      </c>
      <c r="L100" s="447"/>
    </row>
    <row r="101" spans="2:12" s="120" customFormat="1" x14ac:dyDescent="0.25">
      <c r="B101" s="1379" t="s">
        <v>2338</v>
      </c>
      <c r="C101" s="1347">
        <v>13273121.833333334</v>
      </c>
      <c r="D101" s="1347">
        <v>-305657.00000000006</v>
      </c>
      <c r="E101" s="1347">
        <v>31123</v>
      </c>
      <c r="F101" s="1347">
        <v>19909682.833333332</v>
      </c>
      <c r="G101" s="1347">
        <v>-458485.66666666674</v>
      </c>
      <c r="H101" s="1347">
        <v>46684.333333333336</v>
      </c>
      <c r="I101" s="1347">
        <v>6636561</v>
      </c>
      <c r="J101" s="1347">
        <v>-152828.50000000003</v>
      </c>
      <c r="K101" s="1347">
        <v>15561.5</v>
      </c>
      <c r="L101" s="447"/>
    </row>
    <row r="102" spans="2:12" s="120" customFormat="1" x14ac:dyDescent="0.25">
      <c r="B102" s="1379" t="s">
        <v>2667</v>
      </c>
      <c r="C102" s="1347">
        <v>13273121.833333334</v>
      </c>
      <c r="D102" s="1347">
        <v>-305657.00000000006</v>
      </c>
      <c r="E102" s="1347">
        <v>31123</v>
      </c>
      <c r="F102" s="1347">
        <v>19909682.833333332</v>
      </c>
      <c r="G102" s="1347">
        <v>-458485.66666666674</v>
      </c>
      <c r="H102" s="1347">
        <v>46684.333333333336</v>
      </c>
      <c r="I102" s="1347">
        <v>6636561</v>
      </c>
      <c r="J102" s="1347">
        <v>-152828.50000000003</v>
      </c>
      <c r="K102" s="1347">
        <v>15561.5</v>
      </c>
      <c r="L102" s="447"/>
    </row>
    <row r="103" spans="2:12" s="120" customFormat="1" x14ac:dyDescent="0.25">
      <c r="B103" s="1379" t="s">
        <v>2668</v>
      </c>
      <c r="C103" s="1347">
        <v>19909682.75</v>
      </c>
      <c r="D103" s="1347">
        <v>-458485.5</v>
      </c>
      <c r="E103" s="1347">
        <v>46684.5</v>
      </c>
      <c r="F103" s="1347">
        <v>29864524.25</v>
      </c>
      <c r="G103" s="1347">
        <v>-687728.5</v>
      </c>
      <c r="H103" s="1347">
        <v>70026.5</v>
      </c>
      <c r="I103" s="1347">
        <v>9954841.5</v>
      </c>
      <c r="J103" s="1347">
        <v>-229242.75</v>
      </c>
      <c r="K103" s="1347">
        <v>23342.25</v>
      </c>
      <c r="L103" s="447"/>
    </row>
    <row r="104" spans="2:12" s="120" customFormat="1" x14ac:dyDescent="0.25">
      <c r="B104" s="1379" t="s">
        <v>2669</v>
      </c>
      <c r="C104" s="1347">
        <v>13273121.833333334</v>
      </c>
      <c r="D104" s="1347">
        <v>-305657.00000000006</v>
      </c>
      <c r="E104" s="1347">
        <v>31123</v>
      </c>
      <c r="F104" s="1347">
        <v>19909682.833333332</v>
      </c>
      <c r="G104" s="1347">
        <v>-458485.66666666674</v>
      </c>
      <c r="H104" s="1347">
        <v>46684.333333333336</v>
      </c>
      <c r="I104" s="1347">
        <v>6636561</v>
      </c>
      <c r="J104" s="1347">
        <v>-152828.50000000003</v>
      </c>
      <c r="K104" s="1347">
        <v>15561.5</v>
      </c>
      <c r="L104" s="447"/>
    </row>
    <row r="105" spans="2:12" s="120" customFormat="1" x14ac:dyDescent="0.25">
      <c r="B105" s="1379" t="s">
        <v>2670</v>
      </c>
      <c r="C105" s="1347">
        <v>5309248.7333333325</v>
      </c>
      <c r="D105" s="1347">
        <v>-122262.8</v>
      </c>
      <c r="E105" s="1347">
        <v>12449.199999999999</v>
      </c>
      <c r="F105" s="1347">
        <v>7963873.1333333328</v>
      </c>
      <c r="G105" s="1347">
        <v>-183394.26666666666</v>
      </c>
      <c r="H105" s="1347">
        <v>18673.73333333333</v>
      </c>
      <c r="I105" s="1347">
        <v>2654624.4</v>
      </c>
      <c r="J105" s="1347">
        <v>-61131.4</v>
      </c>
      <c r="K105" s="1347">
        <v>6224.5999999999995</v>
      </c>
      <c r="L105" s="447"/>
    </row>
    <row r="106" spans="2:12" s="120" customFormat="1" x14ac:dyDescent="0.25">
      <c r="B106" s="1379" t="s">
        <v>2671</v>
      </c>
      <c r="C106" s="1347">
        <v>19909682.75</v>
      </c>
      <c r="D106" s="1347">
        <v>-458485.5</v>
      </c>
      <c r="E106" s="1347">
        <v>46684.5</v>
      </c>
      <c r="F106" s="1347">
        <v>29864524.25</v>
      </c>
      <c r="G106" s="1347">
        <v>-687728.5</v>
      </c>
      <c r="H106" s="1347">
        <v>70026.5</v>
      </c>
      <c r="I106" s="1347">
        <v>9954841.5</v>
      </c>
      <c r="J106" s="1347">
        <v>-229242.75</v>
      </c>
      <c r="K106" s="1347">
        <v>23342.25</v>
      </c>
      <c r="L106" s="447"/>
    </row>
    <row r="107" spans="2:12" s="120" customFormat="1" x14ac:dyDescent="0.25">
      <c r="B107" s="1379" t="s">
        <v>2672</v>
      </c>
      <c r="C107" s="1347">
        <v>19909682.75</v>
      </c>
      <c r="D107" s="1347">
        <v>-458485.5</v>
      </c>
      <c r="E107" s="1347">
        <v>46684.5</v>
      </c>
      <c r="F107" s="1347">
        <v>29864524.25</v>
      </c>
      <c r="G107" s="1347">
        <v>-687728.5</v>
      </c>
      <c r="H107" s="1347">
        <v>70026.5</v>
      </c>
      <c r="I107" s="1347">
        <v>9954841.5</v>
      </c>
      <c r="J107" s="1347">
        <v>-229242.75</v>
      </c>
      <c r="K107" s="1347">
        <v>23342.25</v>
      </c>
      <c r="L107" s="447"/>
    </row>
    <row r="108" spans="2:12" s="120" customFormat="1" x14ac:dyDescent="0.25">
      <c r="B108" s="1379" t="s">
        <v>2673</v>
      </c>
      <c r="C108" s="1347">
        <v>13273121.833333334</v>
      </c>
      <c r="D108" s="1347">
        <v>-305657.00000000006</v>
      </c>
      <c r="E108" s="1347">
        <v>31123</v>
      </c>
      <c r="F108" s="1347">
        <v>19909682.833333332</v>
      </c>
      <c r="G108" s="1347">
        <v>-458485.66666666674</v>
      </c>
      <c r="H108" s="1347">
        <v>46684.333333333336</v>
      </c>
      <c r="I108" s="1347">
        <v>6636561</v>
      </c>
      <c r="J108" s="1347">
        <v>-152828.50000000003</v>
      </c>
      <c r="K108" s="1347">
        <v>15561.5</v>
      </c>
      <c r="L108" s="447"/>
    </row>
    <row r="109" spans="2:12" s="120" customFormat="1" x14ac:dyDescent="0.25">
      <c r="B109" s="1379" t="s">
        <v>2674</v>
      </c>
      <c r="C109" s="1347">
        <v>13273121.833333334</v>
      </c>
      <c r="D109" s="1347">
        <v>-305657.00000000006</v>
      </c>
      <c r="E109" s="1347">
        <v>31123</v>
      </c>
      <c r="F109" s="1347">
        <v>19909682.833333332</v>
      </c>
      <c r="G109" s="1347">
        <v>-458485.66666666674</v>
      </c>
      <c r="H109" s="1347">
        <v>46684.333333333336</v>
      </c>
      <c r="I109" s="1347">
        <v>6636561</v>
      </c>
      <c r="J109" s="1347">
        <v>-152828.50000000003</v>
      </c>
      <c r="K109" s="1347">
        <v>15561.5</v>
      </c>
      <c r="L109" s="447"/>
    </row>
    <row r="110" spans="2:12" s="120" customFormat="1" x14ac:dyDescent="0.25">
      <c r="B110" s="1379" t="s">
        <v>2675</v>
      </c>
      <c r="C110" s="1347">
        <v>13273121.833333334</v>
      </c>
      <c r="D110" s="1347">
        <v>-305657.00000000006</v>
      </c>
      <c r="E110" s="1347">
        <v>31123</v>
      </c>
      <c r="F110" s="1347">
        <v>19909682.833333332</v>
      </c>
      <c r="G110" s="1347">
        <v>-458485.66666666674</v>
      </c>
      <c r="H110" s="1347">
        <v>46684.333333333336</v>
      </c>
      <c r="I110" s="1347">
        <v>6636561</v>
      </c>
      <c r="J110" s="1347">
        <v>-152828.50000000003</v>
      </c>
      <c r="K110" s="1347">
        <v>15561.5</v>
      </c>
      <c r="L110" s="447"/>
    </row>
    <row r="111" spans="2:12" s="120" customFormat="1" x14ac:dyDescent="0.25">
      <c r="B111" s="1379" t="s">
        <v>2416</v>
      </c>
      <c r="C111" s="1347">
        <v>47595.138888888898</v>
      </c>
      <c r="D111" s="1347">
        <v>160.25000000000003</v>
      </c>
      <c r="E111" s="1347">
        <v>102.71527777777779</v>
      </c>
      <c r="F111" s="1347">
        <v>71393.055555555562</v>
      </c>
      <c r="G111" s="1347">
        <v>240.375</v>
      </c>
      <c r="H111" s="1347">
        <v>154.07638888888891</v>
      </c>
      <c r="I111" s="1347">
        <v>23797.569444444449</v>
      </c>
      <c r="J111" s="1347">
        <v>80.125000000000014</v>
      </c>
      <c r="K111" s="1347">
        <v>51.357638888888893</v>
      </c>
      <c r="L111" s="447"/>
    </row>
    <row r="112" spans="2:12" s="120" customFormat="1" x14ac:dyDescent="0.25">
      <c r="B112" s="1379" t="s">
        <v>2397</v>
      </c>
      <c r="C112" s="1347">
        <v>28557.083333333336</v>
      </c>
      <c r="D112" s="1347">
        <v>96.15</v>
      </c>
      <c r="E112" s="1347">
        <v>61.62916666666667</v>
      </c>
      <c r="F112" s="1347">
        <v>42835.833333333336</v>
      </c>
      <c r="G112" s="1347">
        <v>144.22499999999999</v>
      </c>
      <c r="H112" s="1347">
        <v>92.44583333333334</v>
      </c>
      <c r="I112" s="1347">
        <v>14278.541666666668</v>
      </c>
      <c r="J112" s="1347">
        <v>48.075000000000003</v>
      </c>
      <c r="K112" s="1347">
        <v>30.814583333333335</v>
      </c>
      <c r="L112" s="447"/>
    </row>
    <row r="113" spans="2:12" s="120" customFormat="1" ht="20.100000000000001" customHeight="1" x14ac:dyDescent="0.25">
      <c r="B113" s="1379" t="s">
        <v>2401</v>
      </c>
      <c r="C113" s="1347">
        <v>68537</v>
      </c>
      <c r="D113" s="1347">
        <v>230.76</v>
      </c>
      <c r="E113" s="1347">
        <v>147.91</v>
      </c>
      <c r="F113" s="1347">
        <v>102806</v>
      </c>
      <c r="G113" s="1347">
        <v>346.14</v>
      </c>
      <c r="H113" s="1347">
        <v>221.87</v>
      </c>
      <c r="I113" s="1347">
        <v>34268.5</v>
      </c>
      <c r="J113" s="1347">
        <v>115.38</v>
      </c>
      <c r="K113" s="1347">
        <v>73.954999999999998</v>
      </c>
      <c r="L113" s="447"/>
    </row>
    <row r="114" spans="2:12" s="120" customFormat="1" ht="20.100000000000001" customHeight="1" x14ac:dyDescent="0.25">
      <c r="B114" s="1379" t="s">
        <v>2676</v>
      </c>
      <c r="C114" s="1347">
        <v>68537</v>
      </c>
      <c r="D114" s="1347">
        <v>230.76</v>
      </c>
      <c r="E114" s="1347">
        <v>147.91</v>
      </c>
      <c r="F114" s="1347">
        <v>102806</v>
      </c>
      <c r="G114" s="1347">
        <v>346.14</v>
      </c>
      <c r="H114" s="1347">
        <v>221.87</v>
      </c>
      <c r="I114" s="1347">
        <v>34268.5</v>
      </c>
      <c r="J114" s="1347">
        <v>115.38</v>
      </c>
      <c r="K114" s="1347">
        <v>73.954999999999998</v>
      </c>
      <c r="L114" s="447"/>
    </row>
    <row r="115" spans="2:12" s="120" customFormat="1" ht="20.100000000000001" customHeight="1" x14ac:dyDescent="0.25">
      <c r="B115" s="1379" t="s">
        <v>2403</v>
      </c>
      <c r="C115" s="1347">
        <v>45448</v>
      </c>
      <c r="D115" s="1347">
        <v>-812.46</v>
      </c>
      <c r="E115" s="1347">
        <v>291.18</v>
      </c>
      <c r="F115" s="1347">
        <v>59082.400000000001</v>
      </c>
      <c r="G115" s="1347">
        <v>-1056.1980000000001</v>
      </c>
      <c r="H115" s="1347">
        <v>378.53400000000005</v>
      </c>
      <c r="I115" s="1347">
        <v>31813.599999999999</v>
      </c>
      <c r="J115" s="1347">
        <v>-568.72199999999998</v>
      </c>
      <c r="K115" s="1347">
        <v>203.82599999999999</v>
      </c>
      <c r="L115" s="447"/>
    </row>
    <row r="116" spans="2:12" s="120" customFormat="1" x14ac:dyDescent="0.25">
      <c r="B116" s="1379" t="s">
        <v>2411</v>
      </c>
      <c r="C116" s="1347">
        <v>55298</v>
      </c>
      <c r="D116" s="1347">
        <v>-3317</v>
      </c>
      <c r="E116" s="1347">
        <v>792.8</v>
      </c>
      <c r="F116" s="1347">
        <v>69122.5</v>
      </c>
      <c r="G116" s="1347">
        <v>-4146.25</v>
      </c>
      <c r="H116" s="1347">
        <v>991</v>
      </c>
      <c r="I116" s="1347">
        <v>41473.5</v>
      </c>
      <c r="J116" s="1347">
        <v>-2487.75</v>
      </c>
      <c r="K116" s="1347">
        <v>594.59999999999991</v>
      </c>
      <c r="L116" s="447"/>
    </row>
    <row r="117" spans="2:12" s="120" customFormat="1" x14ac:dyDescent="0.25">
      <c r="B117" s="1379" t="s">
        <v>2415</v>
      </c>
      <c r="C117" s="1347">
        <v>45448</v>
      </c>
      <c r="D117" s="1347">
        <v>-812.46</v>
      </c>
      <c r="E117" s="1347">
        <v>291.18</v>
      </c>
      <c r="F117" s="1347">
        <v>59082.400000000001</v>
      </c>
      <c r="G117" s="1347">
        <v>-1056.1980000000001</v>
      </c>
      <c r="H117" s="1347">
        <v>378.53400000000005</v>
      </c>
      <c r="I117" s="1347">
        <v>31813.599999999999</v>
      </c>
      <c r="J117" s="1347">
        <v>-568.72199999999998</v>
      </c>
      <c r="K117" s="1347">
        <v>203.82599999999999</v>
      </c>
      <c r="L117" s="447"/>
    </row>
    <row r="118" spans="2:12" s="120" customFormat="1" x14ac:dyDescent="0.25">
      <c r="B118" s="1379" t="s">
        <v>2409</v>
      </c>
      <c r="C118" s="1347">
        <v>68537</v>
      </c>
      <c r="D118" s="1347">
        <v>230.76</v>
      </c>
      <c r="E118" s="1347">
        <v>147.91</v>
      </c>
      <c r="F118" s="1347">
        <v>102806</v>
      </c>
      <c r="G118" s="1347">
        <v>346.14</v>
      </c>
      <c r="H118" s="1347">
        <v>221.87</v>
      </c>
      <c r="I118" s="1347">
        <v>34268.5</v>
      </c>
      <c r="J118" s="1347">
        <v>115.38</v>
      </c>
      <c r="K118" s="1347">
        <v>73.954999999999998</v>
      </c>
      <c r="L118" s="447"/>
    </row>
    <row r="119" spans="2:12" s="120" customFormat="1" x14ac:dyDescent="0.25">
      <c r="B119" s="1379" t="s">
        <v>2407</v>
      </c>
      <c r="C119" s="1347">
        <v>68537</v>
      </c>
      <c r="D119" s="1347">
        <v>230.76</v>
      </c>
      <c r="E119" s="1347">
        <v>147.91</v>
      </c>
      <c r="F119" s="1347">
        <v>102806</v>
      </c>
      <c r="G119" s="1347">
        <v>346.14</v>
      </c>
      <c r="H119" s="1347">
        <v>221.87</v>
      </c>
      <c r="I119" s="1347">
        <v>34268.5</v>
      </c>
      <c r="J119" s="1347">
        <v>115.38</v>
      </c>
      <c r="K119" s="1347">
        <v>73.954999999999998</v>
      </c>
      <c r="L119" s="447"/>
    </row>
    <row r="120" spans="2:12" s="120" customFormat="1" x14ac:dyDescent="0.25">
      <c r="B120" s="1379" t="s">
        <v>2405</v>
      </c>
      <c r="C120" s="1347">
        <v>55568</v>
      </c>
      <c r="D120" s="1347">
        <v>325.92</v>
      </c>
      <c r="E120" s="1347">
        <v>105.26</v>
      </c>
      <c r="F120" s="1347">
        <v>69460</v>
      </c>
      <c r="G120" s="1347">
        <v>407.4</v>
      </c>
      <c r="H120" s="1347">
        <v>131.58000000000001</v>
      </c>
      <c r="I120" s="1347">
        <v>41676</v>
      </c>
      <c r="J120" s="1347">
        <v>244.44</v>
      </c>
      <c r="K120" s="1347">
        <v>78.944999999999993</v>
      </c>
      <c r="L120" s="447"/>
    </row>
    <row r="121" spans="2:12" s="120" customFormat="1" x14ac:dyDescent="0.25">
      <c r="B121" s="1379" t="s">
        <v>2423</v>
      </c>
      <c r="C121" s="1347">
        <v>55568</v>
      </c>
      <c r="D121" s="1347">
        <v>325.92</v>
      </c>
      <c r="E121" s="1347">
        <v>105.26</v>
      </c>
      <c r="F121" s="1347">
        <v>69460</v>
      </c>
      <c r="G121" s="1347">
        <v>407.4</v>
      </c>
      <c r="H121" s="1347">
        <v>131.58000000000001</v>
      </c>
      <c r="I121" s="1347">
        <v>41676</v>
      </c>
      <c r="J121" s="1347">
        <v>244.44</v>
      </c>
      <c r="K121" s="1347">
        <v>78.944999999999993</v>
      </c>
      <c r="L121" s="447"/>
    </row>
    <row r="122" spans="2:12" s="120" customFormat="1" x14ac:dyDescent="0.25">
      <c r="B122" s="1379" t="s">
        <v>2677</v>
      </c>
      <c r="C122" s="1347">
        <v>68537</v>
      </c>
      <c r="D122" s="1347">
        <v>230.76</v>
      </c>
      <c r="E122" s="1347">
        <v>147.91</v>
      </c>
      <c r="F122" s="1347">
        <v>102806</v>
      </c>
      <c r="G122" s="1347">
        <v>346.14</v>
      </c>
      <c r="H122" s="1347">
        <v>221.87</v>
      </c>
      <c r="I122" s="1347">
        <v>34268.5</v>
      </c>
      <c r="J122" s="1347">
        <v>115.38</v>
      </c>
      <c r="K122" s="1347">
        <v>73.954999999999998</v>
      </c>
      <c r="L122" s="447"/>
    </row>
    <row r="123" spans="2:12" s="120" customFormat="1" x14ac:dyDescent="0.25">
      <c r="B123" s="1379" t="s">
        <v>2678</v>
      </c>
      <c r="C123" s="1347">
        <v>68537</v>
      </c>
      <c r="D123" s="1347">
        <v>230.76</v>
      </c>
      <c r="E123" s="1347">
        <v>147.91</v>
      </c>
      <c r="F123" s="1347">
        <v>102806</v>
      </c>
      <c r="G123" s="1347">
        <v>346.14</v>
      </c>
      <c r="H123" s="1347">
        <v>221.87</v>
      </c>
      <c r="I123" s="1347">
        <v>34268.5</v>
      </c>
      <c r="J123" s="1347">
        <v>115.38</v>
      </c>
      <c r="K123" s="1347">
        <v>73.954999999999998</v>
      </c>
      <c r="L123" s="447"/>
    </row>
    <row r="124" spans="2:12" s="120" customFormat="1" x14ac:dyDescent="0.25">
      <c r="B124" s="1379" t="s">
        <v>2396</v>
      </c>
      <c r="C124" s="1347">
        <v>68537</v>
      </c>
      <c r="D124" s="1347">
        <v>230.76</v>
      </c>
      <c r="E124" s="1347">
        <v>147.91</v>
      </c>
      <c r="F124" s="1347">
        <v>102806</v>
      </c>
      <c r="G124" s="1347">
        <v>346.14</v>
      </c>
      <c r="H124" s="1347">
        <v>221.87</v>
      </c>
      <c r="I124" s="1347">
        <v>34268.5</v>
      </c>
      <c r="J124" s="1347">
        <v>115.38</v>
      </c>
      <c r="K124" s="1347">
        <v>73.954999999999998</v>
      </c>
      <c r="L124" s="447"/>
    </row>
    <row r="125" spans="2:12" s="120" customFormat="1" x14ac:dyDescent="0.25">
      <c r="B125" s="1379" t="s">
        <v>2679</v>
      </c>
      <c r="C125" s="1347">
        <v>68537</v>
      </c>
      <c r="D125" s="1347">
        <v>230.76</v>
      </c>
      <c r="E125" s="1347">
        <v>147.91</v>
      </c>
      <c r="F125" s="1347">
        <v>102806</v>
      </c>
      <c r="G125" s="1347">
        <v>346.14</v>
      </c>
      <c r="H125" s="1347">
        <v>221.87</v>
      </c>
      <c r="I125" s="1347">
        <v>34268.5</v>
      </c>
      <c r="J125" s="1347">
        <v>115.38</v>
      </c>
      <c r="K125" s="1347">
        <v>73.954999999999998</v>
      </c>
      <c r="L125" s="447"/>
    </row>
    <row r="126" spans="2:12" s="120" customFormat="1" x14ac:dyDescent="0.25">
      <c r="B126" s="1379" t="s">
        <v>2680</v>
      </c>
      <c r="C126" s="1347">
        <v>78090.77</v>
      </c>
      <c r="D126" s="1347">
        <v>-1506.92</v>
      </c>
      <c r="E126" s="1347">
        <v>764.4</v>
      </c>
      <c r="F126" s="1347">
        <v>101518</v>
      </c>
      <c r="G126" s="1347">
        <v>-1958.99</v>
      </c>
      <c r="H126" s="1347">
        <v>993.72</v>
      </c>
      <c r="I126" s="1347">
        <v>54663.54</v>
      </c>
      <c r="J126" s="1347">
        <v>-1054.8399999999999</v>
      </c>
      <c r="K126" s="1347">
        <v>535.08000000000004</v>
      </c>
      <c r="L126" s="447"/>
    </row>
    <row r="127" spans="2:12" s="120" customFormat="1" x14ac:dyDescent="0.25">
      <c r="B127" s="1379" t="s">
        <v>2420</v>
      </c>
      <c r="C127" s="1347">
        <v>55298</v>
      </c>
      <c r="D127" s="1347">
        <v>-3317</v>
      </c>
      <c r="E127" s="1347">
        <v>792.8</v>
      </c>
      <c r="F127" s="1347">
        <v>69122.5</v>
      </c>
      <c r="G127" s="1347">
        <v>-4146.25</v>
      </c>
      <c r="H127" s="1347">
        <v>991</v>
      </c>
      <c r="I127" s="1347">
        <v>41473.5</v>
      </c>
      <c r="J127" s="1347">
        <v>-2487.75</v>
      </c>
      <c r="K127" s="1347">
        <v>594.59999999999991</v>
      </c>
      <c r="L127" s="447"/>
    </row>
    <row r="128" spans="2:12" s="120" customFormat="1" x14ac:dyDescent="0.25">
      <c r="B128" s="1379" t="s">
        <v>2427</v>
      </c>
      <c r="C128" s="1347">
        <v>18473</v>
      </c>
      <c r="D128" s="1347">
        <v>-741.04</v>
      </c>
      <c r="E128" s="1347">
        <v>45.152000000000001</v>
      </c>
      <c r="F128" s="1347">
        <v>25862.199999999997</v>
      </c>
      <c r="G128" s="1347">
        <v>-1037.4559999999999</v>
      </c>
      <c r="H128" s="1347">
        <v>63.212799999999994</v>
      </c>
      <c r="I128" s="1347">
        <v>11083.8</v>
      </c>
      <c r="J128" s="1347">
        <v>-444.62399999999997</v>
      </c>
      <c r="K128" s="1347">
        <v>27.091200000000001</v>
      </c>
      <c r="L128" s="447"/>
    </row>
    <row r="129" spans="2:12" s="120" customFormat="1" x14ac:dyDescent="0.25">
      <c r="B129" s="1379" t="s">
        <v>2428</v>
      </c>
      <c r="C129" s="1347">
        <v>55298</v>
      </c>
      <c r="D129" s="1347">
        <v>-3317</v>
      </c>
      <c r="E129" s="1347">
        <v>792.8</v>
      </c>
      <c r="F129" s="1347">
        <v>69122.5</v>
      </c>
      <c r="G129" s="1347">
        <v>-4146.25</v>
      </c>
      <c r="H129" s="1347">
        <v>991</v>
      </c>
      <c r="I129" s="1347">
        <v>41473.5</v>
      </c>
      <c r="J129" s="1347">
        <v>-2487.75</v>
      </c>
      <c r="K129" s="1347">
        <v>594.59999999999991</v>
      </c>
      <c r="L129" s="447"/>
    </row>
    <row r="130" spans="2:12" s="120" customFormat="1" ht="20.100000000000001" customHeight="1" x14ac:dyDescent="0.25">
      <c r="B130" s="1379" t="s">
        <v>2681</v>
      </c>
      <c r="C130" s="1347">
        <v>55298</v>
      </c>
      <c r="D130" s="1347">
        <v>-3317</v>
      </c>
      <c r="E130" s="1347">
        <v>792.8</v>
      </c>
      <c r="F130" s="1347">
        <v>69122.5</v>
      </c>
      <c r="G130" s="1347">
        <v>-4146.25</v>
      </c>
      <c r="H130" s="1347">
        <v>991</v>
      </c>
      <c r="I130" s="1347">
        <v>41473.5</v>
      </c>
      <c r="J130" s="1347">
        <v>-2487.75</v>
      </c>
      <c r="K130" s="1347">
        <v>594.59999999999991</v>
      </c>
      <c r="L130" s="447"/>
    </row>
    <row r="131" spans="2:12" s="120" customFormat="1" ht="20.100000000000001" customHeight="1" x14ac:dyDescent="0.25">
      <c r="B131" s="1379" t="s">
        <v>2682</v>
      </c>
      <c r="C131" s="1347">
        <v>68537</v>
      </c>
      <c r="D131" s="1347">
        <v>230.76</v>
      </c>
      <c r="E131" s="1347">
        <v>147.91</v>
      </c>
      <c r="F131" s="1347">
        <v>102806</v>
      </c>
      <c r="G131" s="1347">
        <v>346.14</v>
      </c>
      <c r="H131" s="1347">
        <v>221.87</v>
      </c>
      <c r="I131" s="1347">
        <v>34268.5</v>
      </c>
      <c r="J131" s="1347">
        <v>115.38</v>
      </c>
      <c r="K131" s="1347">
        <v>73.954999999999998</v>
      </c>
      <c r="L131" s="447"/>
    </row>
    <row r="132" spans="2:12" s="120" customFormat="1" ht="20.100000000000001" customHeight="1" x14ac:dyDescent="0.25">
      <c r="B132" s="1379" t="s">
        <v>2683</v>
      </c>
      <c r="C132" s="1347">
        <v>68537</v>
      </c>
      <c r="D132" s="1347">
        <v>230.76</v>
      </c>
      <c r="E132" s="1347">
        <v>147.91</v>
      </c>
      <c r="F132" s="1347">
        <v>102806</v>
      </c>
      <c r="G132" s="1347">
        <v>346.14</v>
      </c>
      <c r="H132" s="1347">
        <v>221.87</v>
      </c>
      <c r="I132" s="1347">
        <v>342.68</v>
      </c>
      <c r="J132" s="1347">
        <v>115.38</v>
      </c>
      <c r="K132" s="1347">
        <v>73.954999999999998</v>
      </c>
      <c r="L132" s="447"/>
    </row>
    <row r="133" spans="2:12" s="120" customFormat="1" x14ac:dyDescent="0.25">
      <c r="B133" s="1379" t="s">
        <v>2684</v>
      </c>
      <c r="C133" s="1347">
        <v>68537</v>
      </c>
      <c r="D133" s="1347">
        <v>230.76</v>
      </c>
      <c r="E133" s="1347">
        <v>147.91</v>
      </c>
      <c r="F133" s="1347">
        <v>102806</v>
      </c>
      <c r="G133" s="1347">
        <v>346.14</v>
      </c>
      <c r="H133" s="1347">
        <v>221.87</v>
      </c>
      <c r="I133" s="1347">
        <v>342.68</v>
      </c>
      <c r="J133" s="1347">
        <v>115.38</v>
      </c>
      <c r="K133" s="1347">
        <v>73.954999999999998</v>
      </c>
      <c r="L133" s="447"/>
    </row>
    <row r="134" spans="2:12" s="120" customFormat="1" x14ac:dyDescent="0.25">
      <c r="B134" s="1379" t="s">
        <v>2431</v>
      </c>
      <c r="C134" s="1347">
        <v>18473</v>
      </c>
      <c r="D134" s="1347">
        <v>-741.04</v>
      </c>
      <c r="E134" s="1347">
        <v>45.152000000000001</v>
      </c>
      <c r="F134" s="1347">
        <v>25862.199999999997</v>
      </c>
      <c r="G134" s="1347">
        <v>-1037.4559999999999</v>
      </c>
      <c r="H134" s="1347">
        <v>63.212799999999994</v>
      </c>
      <c r="I134" s="1347">
        <v>11083.8</v>
      </c>
      <c r="J134" s="1347">
        <v>-444.62399999999997</v>
      </c>
      <c r="K134" s="1347">
        <v>27.091200000000001</v>
      </c>
      <c r="L134" s="447"/>
    </row>
    <row r="135" spans="2:12" s="120" customFormat="1" x14ac:dyDescent="0.25">
      <c r="B135" s="1379" t="s">
        <v>2399</v>
      </c>
      <c r="C135" s="1347">
        <v>45448</v>
      </c>
      <c r="D135" s="1347">
        <v>-812.46</v>
      </c>
      <c r="E135" s="1347">
        <v>291.18</v>
      </c>
      <c r="F135" s="1347">
        <v>59082.400000000001</v>
      </c>
      <c r="G135" s="1347">
        <v>-1056.1980000000001</v>
      </c>
      <c r="H135" s="1347">
        <v>378.53400000000005</v>
      </c>
      <c r="I135" s="1347">
        <v>31813.599999999999</v>
      </c>
      <c r="J135" s="1347">
        <v>-568.72199999999998</v>
      </c>
      <c r="K135" s="1347">
        <v>203.82599999999999</v>
      </c>
      <c r="L135" s="447"/>
    </row>
    <row r="136" spans="2:12" s="120" customFormat="1" x14ac:dyDescent="0.25">
      <c r="B136" s="1379" t="s">
        <v>2685</v>
      </c>
      <c r="C136" s="1347">
        <v>102014.69</v>
      </c>
      <c r="D136" s="1347">
        <v>-1736.96</v>
      </c>
      <c r="E136" s="1347">
        <v>165.46</v>
      </c>
      <c r="F136" s="1347">
        <v>132619.09</v>
      </c>
      <c r="G136" s="1347">
        <v>-2258.0500000000002</v>
      </c>
      <c r="H136" s="1347">
        <v>215.1</v>
      </c>
      <c r="I136" s="1347">
        <v>71410.28</v>
      </c>
      <c r="J136" s="1347">
        <v>-1215.8699999999999</v>
      </c>
      <c r="K136" s="1347">
        <v>115.82</v>
      </c>
      <c r="L136" s="447"/>
    </row>
    <row r="137" spans="2:12" s="120" customFormat="1" x14ac:dyDescent="0.25">
      <c r="B137" s="1379" t="s">
        <v>2417</v>
      </c>
      <c r="C137" s="1347">
        <v>456913.33333333337</v>
      </c>
      <c r="D137" s="1347">
        <v>1538.4</v>
      </c>
      <c r="E137" s="1347">
        <v>986.06666666666672</v>
      </c>
      <c r="F137" s="1347">
        <v>685373.33333333337</v>
      </c>
      <c r="G137" s="1347">
        <v>2307.6</v>
      </c>
      <c r="H137" s="1347">
        <v>1479.1333333333334</v>
      </c>
      <c r="I137" s="1347">
        <v>228456.66666666669</v>
      </c>
      <c r="J137" s="1347">
        <v>769.2</v>
      </c>
      <c r="K137" s="1347">
        <v>493.03333333333336</v>
      </c>
      <c r="L137" s="447"/>
    </row>
    <row r="138" spans="2:12" s="120" customFormat="1" x14ac:dyDescent="0.25">
      <c r="B138" s="1379" t="s">
        <v>2686</v>
      </c>
      <c r="C138" s="1347">
        <v>182765.33333333331</v>
      </c>
      <c r="D138" s="1347">
        <v>615.3599999999999</v>
      </c>
      <c r="E138" s="1347">
        <v>394.42666666666662</v>
      </c>
      <c r="F138" s="1347">
        <v>274149.33333333331</v>
      </c>
      <c r="G138" s="1347">
        <v>923.04</v>
      </c>
      <c r="H138" s="1347">
        <v>591.65333333333331</v>
      </c>
      <c r="I138" s="1347">
        <v>91382.666666666657</v>
      </c>
      <c r="J138" s="1347">
        <v>307.67999999999995</v>
      </c>
      <c r="K138" s="1347">
        <v>197.21333333333331</v>
      </c>
      <c r="L138" s="447"/>
    </row>
    <row r="139" spans="2:12" s="120" customFormat="1" x14ac:dyDescent="0.25">
      <c r="B139" s="1379" t="s">
        <v>2398</v>
      </c>
      <c r="C139" s="1347">
        <v>274148</v>
      </c>
      <c r="D139" s="1347">
        <v>923.04</v>
      </c>
      <c r="E139" s="1347">
        <v>591.64</v>
      </c>
      <c r="F139" s="1347">
        <v>411224</v>
      </c>
      <c r="G139" s="1347">
        <v>1384.56</v>
      </c>
      <c r="H139" s="1347">
        <v>887.48</v>
      </c>
      <c r="I139" s="1347">
        <v>137074</v>
      </c>
      <c r="J139" s="1347">
        <v>461.52</v>
      </c>
      <c r="K139" s="1347">
        <v>295.82</v>
      </c>
      <c r="L139" s="447"/>
    </row>
    <row r="140" spans="2:12" s="120" customFormat="1" x14ac:dyDescent="0.25">
      <c r="B140" s="1379" t="s">
        <v>2687</v>
      </c>
      <c r="C140" s="1347">
        <v>182126.83</v>
      </c>
      <c r="D140" s="1347">
        <v>-14290.71</v>
      </c>
      <c r="E140" s="1347">
        <v>2941.85</v>
      </c>
      <c r="F140" s="1347">
        <v>236764.88</v>
      </c>
      <c r="G140" s="1347">
        <v>-18577.919999999998</v>
      </c>
      <c r="H140" s="1347">
        <v>3824.41</v>
      </c>
      <c r="I140" s="1347">
        <v>127488.78</v>
      </c>
      <c r="J140" s="1347">
        <v>-10003.5</v>
      </c>
      <c r="K140" s="1347">
        <v>2059.3000000000002</v>
      </c>
      <c r="L140" s="447"/>
    </row>
    <row r="141" spans="2:12" s="120" customFormat="1" x14ac:dyDescent="0.25">
      <c r="B141" s="1379" t="s">
        <v>2421</v>
      </c>
      <c r="C141" s="1347">
        <v>685370</v>
      </c>
      <c r="D141" s="1347">
        <v>2307.6</v>
      </c>
      <c r="E141" s="1347">
        <v>1479.1</v>
      </c>
      <c r="F141" s="1347">
        <v>1028060</v>
      </c>
      <c r="G141" s="1347">
        <v>3461.3999999999996</v>
      </c>
      <c r="H141" s="1347">
        <v>2218.6999999999998</v>
      </c>
      <c r="I141" s="1347">
        <v>342685</v>
      </c>
      <c r="J141" s="1347">
        <v>1153.8</v>
      </c>
      <c r="K141" s="1347">
        <v>739.55</v>
      </c>
      <c r="L141" s="447"/>
    </row>
    <row r="142" spans="2:12" s="120" customFormat="1" x14ac:dyDescent="0.25">
      <c r="B142" s="1379" t="s">
        <v>2413</v>
      </c>
      <c r="C142" s="1347">
        <v>47595.138888888898</v>
      </c>
      <c r="D142" s="1347">
        <v>160.25000000000003</v>
      </c>
      <c r="E142" s="1347">
        <v>102.71527777777779</v>
      </c>
      <c r="F142" s="1347">
        <v>71393.055555555562</v>
      </c>
      <c r="G142" s="1347">
        <v>240.375</v>
      </c>
      <c r="H142" s="1347">
        <v>154.07638888888891</v>
      </c>
      <c r="I142" s="1347">
        <v>23797.569444444449</v>
      </c>
      <c r="J142" s="1347">
        <v>80.125000000000014</v>
      </c>
      <c r="K142" s="1347">
        <v>51.357638888888893</v>
      </c>
      <c r="L142" s="447"/>
    </row>
    <row r="143" spans="2:12" s="120" customFormat="1" x14ac:dyDescent="0.25">
      <c r="B143" s="1379" t="s">
        <v>2425</v>
      </c>
      <c r="C143" s="1347">
        <v>47595.138888888898</v>
      </c>
      <c r="D143" s="1347">
        <v>160.25000000000003</v>
      </c>
      <c r="E143" s="1347">
        <v>102.71527777777779</v>
      </c>
      <c r="F143" s="1347">
        <v>71393.055555555562</v>
      </c>
      <c r="G143" s="1347">
        <v>240.375</v>
      </c>
      <c r="H143" s="1347">
        <v>154.07638888888891</v>
      </c>
      <c r="I143" s="1347">
        <v>23797.569444444449</v>
      </c>
      <c r="J143" s="1347">
        <v>80.125000000000014</v>
      </c>
      <c r="K143" s="1347">
        <v>51.357638888888893</v>
      </c>
      <c r="L143" s="447"/>
    </row>
    <row r="144" spans="2:12" s="120" customFormat="1" x14ac:dyDescent="0.25">
      <c r="B144" s="1379" t="s">
        <v>2400</v>
      </c>
      <c r="C144" s="1347">
        <v>68537</v>
      </c>
      <c r="D144" s="1347">
        <v>230.76</v>
      </c>
      <c r="E144" s="1347">
        <v>147.91</v>
      </c>
      <c r="F144" s="1347">
        <v>102806</v>
      </c>
      <c r="G144" s="1347">
        <v>346.14</v>
      </c>
      <c r="H144" s="1347">
        <v>221.87</v>
      </c>
      <c r="I144" s="1347">
        <v>34268.5</v>
      </c>
      <c r="J144" s="1347">
        <v>115.38</v>
      </c>
      <c r="K144" s="1347">
        <v>73.954999999999998</v>
      </c>
      <c r="L144" s="447"/>
    </row>
    <row r="145" spans="2:12" s="120" customFormat="1" x14ac:dyDescent="0.25">
      <c r="B145" s="1379" t="s">
        <v>2688</v>
      </c>
      <c r="C145" s="1347">
        <v>31259</v>
      </c>
      <c r="D145" s="1347">
        <v>-236.8</v>
      </c>
      <c r="E145" s="1347">
        <v>155.1</v>
      </c>
      <c r="F145" s="1347">
        <v>43762.6</v>
      </c>
      <c r="G145" s="1347">
        <v>-331.5</v>
      </c>
      <c r="H145" s="1347">
        <v>217.1</v>
      </c>
      <c r="I145" s="1347">
        <v>18755.400000000001</v>
      </c>
      <c r="J145" s="1347">
        <v>-142.1</v>
      </c>
      <c r="K145" s="1347">
        <v>93</v>
      </c>
      <c r="L145" s="447"/>
    </row>
    <row r="146" spans="2:12" s="120" customFormat="1" ht="20.100000000000001" customHeight="1" x14ac:dyDescent="0.25">
      <c r="B146" s="1379" t="s">
        <v>2402</v>
      </c>
      <c r="C146" s="1347">
        <v>31259</v>
      </c>
      <c r="D146" s="1347">
        <v>-236.8</v>
      </c>
      <c r="E146" s="1347">
        <v>155.1</v>
      </c>
      <c r="F146" s="1347">
        <v>43762.6</v>
      </c>
      <c r="G146" s="1347">
        <v>-331.5</v>
      </c>
      <c r="H146" s="1347">
        <v>217.1</v>
      </c>
      <c r="I146" s="1347">
        <v>18755.400000000001</v>
      </c>
      <c r="J146" s="1347">
        <v>-142.1</v>
      </c>
      <c r="K146" s="1347">
        <v>93</v>
      </c>
      <c r="L146" s="447"/>
    </row>
    <row r="147" spans="2:12" s="120" customFormat="1" x14ac:dyDescent="0.25">
      <c r="B147" s="1379" t="s">
        <v>2410</v>
      </c>
      <c r="C147" s="1347">
        <v>55298</v>
      </c>
      <c r="D147" s="1347">
        <v>-3317</v>
      </c>
      <c r="E147" s="1347">
        <v>792.8</v>
      </c>
      <c r="F147" s="1347">
        <v>69122.5</v>
      </c>
      <c r="G147" s="1347">
        <v>-4146.25</v>
      </c>
      <c r="H147" s="1347">
        <v>991</v>
      </c>
      <c r="I147" s="1347">
        <v>41473.5</v>
      </c>
      <c r="J147" s="1347">
        <v>-2487.75</v>
      </c>
      <c r="K147" s="1347">
        <v>594.59999999999991</v>
      </c>
      <c r="L147" s="447"/>
    </row>
    <row r="148" spans="2:12" s="120" customFormat="1" x14ac:dyDescent="0.25">
      <c r="B148" s="1379" t="s">
        <v>2412</v>
      </c>
      <c r="C148" s="1347">
        <v>31259</v>
      </c>
      <c r="D148" s="1347">
        <v>-236.8</v>
      </c>
      <c r="E148" s="1347">
        <v>155.1</v>
      </c>
      <c r="F148" s="1347">
        <v>43762.6</v>
      </c>
      <c r="G148" s="1347">
        <v>-331.5</v>
      </c>
      <c r="H148" s="1347">
        <v>217.1</v>
      </c>
      <c r="I148" s="1347">
        <v>18755.400000000001</v>
      </c>
      <c r="J148" s="1347">
        <v>-142.1</v>
      </c>
      <c r="K148" s="1347">
        <v>93</v>
      </c>
      <c r="L148" s="447"/>
    </row>
    <row r="149" spans="2:12" s="120" customFormat="1" x14ac:dyDescent="0.25">
      <c r="B149" s="1379" t="s">
        <v>2689</v>
      </c>
      <c r="C149" s="1347">
        <v>55298</v>
      </c>
      <c r="D149" s="1347">
        <v>-3317</v>
      </c>
      <c r="E149" s="1347">
        <v>792.8</v>
      </c>
      <c r="F149" s="1347">
        <v>69122.5</v>
      </c>
      <c r="G149" s="1347">
        <v>-4146.25</v>
      </c>
      <c r="H149" s="1347">
        <v>991</v>
      </c>
      <c r="I149" s="1347">
        <v>41473.5</v>
      </c>
      <c r="J149" s="1347">
        <v>-2487.75</v>
      </c>
      <c r="K149" s="1347">
        <v>594.59999999999991</v>
      </c>
      <c r="L149" s="447"/>
    </row>
    <row r="150" spans="2:12" s="120" customFormat="1" x14ac:dyDescent="0.25">
      <c r="B150" s="1379" t="s">
        <v>2408</v>
      </c>
      <c r="C150" s="1347">
        <v>68537</v>
      </c>
      <c r="D150" s="1347">
        <v>230.76</v>
      </c>
      <c r="E150" s="1347">
        <v>147.91</v>
      </c>
      <c r="F150" s="1347">
        <v>102806</v>
      </c>
      <c r="G150" s="1347">
        <v>346.14</v>
      </c>
      <c r="H150" s="1347">
        <v>221.87</v>
      </c>
      <c r="I150" s="1347">
        <v>34268.5</v>
      </c>
      <c r="J150" s="1347">
        <v>115.38</v>
      </c>
      <c r="K150" s="1347">
        <v>73.954999999999998</v>
      </c>
      <c r="L150" s="447"/>
    </row>
    <row r="151" spans="2:12" s="120" customFormat="1" x14ac:dyDescent="0.25">
      <c r="B151" s="1379" t="s">
        <v>2406</v>
      </c>
      <c r="C151" s="1347">
        <v>68537</v>
      </c>
      <c r="D151" s="1347">
        <v>230.76</v>
      </c>
      <c r="E151" s="1347">
        <v>147.91</v>
      </c>
      <c r="F151" s="1347">
        <v>102806</v>
      </c>
      <c r="G151" s="1347">
        <v>346.14</v>
      </c>
      <c r="H151" s="1347">
        <v>221.87</v>
      </c>
      <c r="I151" s="1347">
        <v>34268.5</v>
      </c>
      <c r="J151" s="1347">
        <v>115.38</v>
      </c>
      <c r="K151" s="1347">
        <v>73.954999999999998</v>
      </c>
      <c r="L151" s="447"/>
    </row>
    <row r="152" spans="2:12" s="120" customFormat="1" x14ac:dyDescent="0.25">
      <c r="B152" s="1379" t="s">
        <v>2404</v>
      </c>
      <c r="C152" s="1347">
        <v>55568</v>
      </c>
      <c r="D152" s="1347">
        <v>325.92</v>
      </c>
      <c r="E152" s="1347">
        <v>105.26</v>
      </c>
      <c r="F152" s="1347">
        <v>69460</v>
      </c>
      <c r="G152" s="1347">
        <v>407.4</v>
      </c>
      <c r="H152" s="1347">
        <v>131.58000000000001</v>
      </c>
      <c r="I152" s="1347">
        <v>41676</v>
      </c>
      <c r="J152" s="1347">
        <v>244.44</v>
      </c>
      <c r="K152" s="1347">
        <v>78.944999999999993</v>
      </c>
      <c r="L152" s="447"/>
    </row>
    <row r="153" spans="2:12" s="120" customFormat="1" x14ac:dyDescent="0.25">
      <c r="B153" s="1379" t="s">
        <v>2422</v>
      </c>
      <c r="C153" s="1347">
        <v>55568</v>
      </c>
      <c r="D153" s="1347">
        <v>325.92</v>
      </c>
      <c r="E153" s="1347">
        <v>105.26</v>
      </c>
      <c r="F153" s="1347">
        <v>69460</v>
      </c>
      <c r="G153" s="1347">
        <v>407.4</v>
      </c>
      <c r="H153" s="1347">
        <v>131.58000000000001</v>
      </c>
      <c r="I153" s="1347">
        <v>41676</v>
      </c>
      <c r="J153" s="1347">
        <v>244.44</v>
      </c>
      <c r="K153" s="1347">
        <v>78.944999999999993</v>
      </c>
      <c r="L153" s="447"/>
    </row>
    <row r="154" spans="2:12" s="120" customFormat="1" x14ac:dyDescent="0.25">
      <c r="B154" s="1379" t="s">
        <v>2690</v>
      </c>
      <c r="C154" s="1347">
        <v>68537</v>
      </c>
      <c r="D154" s="1347">
        <v>230.76</v>
      </c>
      <c r="E154" s="1347">
        <v>147.91</v>
      </c>
      <c r="F154" s="1347">
        <v>102806</v>
      </c>
      <c r="G154" s="1347">
        <v>346.14</v>
      </c>
      <c r="H154" s="1347">
        <v>221.87</v>
      </c>
      <c r="I154" s="1347">
        <v>34268.5</v>
      </c>
      <c r="J154" s="1347">
        <v>115.38</v>
      </c>
      <c r="K154" s="1347">
        <v>73.954999999999998</v>
      </c>
      <c r="L154" s="447"/>
    </row>
    <row r="155" spans="2:12" s="120" customFormat="1" x14ac:dyDescent="0.25">
      <c r="B155" s="1379" t="s">
        <v>2393</v>
      </c>
      <c r="C155" s="1347">
        <v>68537</v>
      </c>
      <c r="D155" s="1347">
        <v>230.76</v>
      </c>
      <c r="E155" s="1347">
        <v>147.91</v>
      </c>
      <c r="F155" s="1347">
        <v>102806</v>
      </c>
      <c r="G155" s="1347">
        <v>346.14</v>
      </c>
      <c r="H155" s="1347">
        <v>221.87</v>
      </c>
      <c r="I155" s="1347">
        <v>34268.5</v>
      </c>
      <c r="J155" s="1347">
        <v>115.38</v>
      </c>
      <c r="K155" s="1347">
        <v>73.954999999999998</v>
      </c>
      <c r="L155" s="447"/>
    </row>
    <row r="156" spans="2:12" s="120" customFormat="1" x14ac:dyDescent="0.25">
      <c r="B156" s="1379" t="s">
        <v>2691</v>
      </c>
      <c r="C156" s="1347">
        <v>68537</v>
      </c>
      <c r="D156" s="1347">
        <v>230.76</v>
      </c>
      <c r="E156" s="1347">
        <v>147.91</v>
      </c>
      <c r="F156" s="1347">
        <v>102806</v>
      </c>
      <c r="G156" s="1347">
        <v>346.14</v>
      </c>
      <c r="H156" s="1347">
        <v>221.87</v>
      </c>
      <c r="I156" s="1347">
        <v>34268.5</v>
      </c>
      <c r="J156" s="1347">
        <v>115.38</v>
      </c>
      <c r="K156" s="1347">
        <v>73.954999999999998</v>
      </c>
      <c r="L156" s="447"/>
    </row>
    <row r="157" spans="2:12" s="120" customFormat="1" x14ac:dyDescent="0.25">
      <c r="B157" s="1379" t="s">
        <v>2692</v>
      </c>
      <c r="C157" s="1347">
        <v>100032.73</v>
      </c>
      <c r="D157" s="1347">
        <v>-7077.48</v>
      </c>
      <c r="E157" s="1347">
        <v>923.1</v>
      </c>
      <c r="F157" s="1347">
        <v>130042.54</v>
      </c>
      <c r="G157" s="1347">
        <v>-9200.73</v>
      </c>
      <c r="H157" s="1347">
        <v>1200.02</v>
      </c>
      <c r="I157" s="1347">
        <v>70022.91</v>
      </c>
      <c r="J157" s="1347">
        <v>-4954.24</v>
      </c>
      <c r="K157" s="1347">
        <v>646.16999999999996</v>
      </c>
      <c r="L157" s="447"/>
    </row>
    <row r="158" spans="2:12" s="120" customFormat="1" x14ac:dyDescent="0.25">
      <c r="B158" s="1379" t="s">
        <v>2418</v>
      </c>
      <c r="C158" s="1347">
        <v>55298</v>
      </c>
      <c r="D158" s="1347">
        <v>-3317</v>
      </c>
      <c r="E158" s="1347">
        <v>792.8</v>
      </c>
      <c r="F158" s="1347">
        <v>69122.5</v>
      </c>
      <c r="G158" s="1347">
        <v>-4146.25</v>
      </c>
      <c r="H158" s="1347">
        <v>991</v>
      </c>
      <c r="I158" s="1347">
        <v>41473.5</v>
      </c>
      <c r="J158" s="1347">
        <v>-2487.75</v>
      </c>
      <c r="K158" s="1347">
        <v>594.59999999999991</v>
      </c>
      <c r="L158" s="447"/>
    </row>
    <row r="159" spans="2:12" s="120" customFormat="1" x14ac:dyDescent="0.25">
      <c r="B159" s="1379" t="s">
        <v>2426</v>
      </c>
      <c r="C159" s="1347">
        <v>62306.363636363632</v>
      </c>
      <c r="D159" s="1347">
        <v>209.78181818181815</v>
      </c>
      <c r="E159" s="1347">
        <v>134.46363636363637</v>
      </c>
      <c r="F159" s="1347">
        <v>93460</v>
      </c>
      <c r="G159" s="1347">
        <v>314.67272727272723</v>
      </c>
      <c r="H159" s="1347">
        <v>201.7</v>
      </c>
      <c r="I159" s="1347">
        <v>31153.181818181816</v>
      </c>
      <c r="J159" s="1347">
        <v>104.89090909090908</v>
      </c>
      <c r="K159" s="1347">
        <v>67.231818181818184</v>
      </c>
      <c r="L159" s="447"/>
    </row>
    <row r="160" spans="2:12" s="120" customFormat="1" x14ac:dyDescent="0.25">
      <c r="B160" s="1379" t="s">
        <v>2429</v>
      </c>
      <c r="C160" s="1347">
        <v>55298</v>
      </c>
      <c r="D160" s="1347">
        <v>-3317</v>
      </c>
      <c r="E160" s="1347">
        <v>792.8</v>
      </c>
      <c r="F160" s="1347">
        <v>69122.5</v>
      </c>
      <c r="G160" s="1347">
        <v>-4146.25</v>
      </c>
      <c r="H160" s="1347">
        <v>991</v>
      </c>
      <c r="I160" s="1347">
        <v>41473.5</v>
      </c>
      <c r="J160" s="1347">
        <v>-2487.75</v>
      </c>
      <c r="K160" s="1347">
        <v>594.59999999999991</v>
      </c>
      <c r="L160" s="447"/>
    </row>
    <row r="161" spans="2:12" s="120" customFormat="1" x14ac:dyDescent="0.25">
      <c r="B161" s="1379" t="s">
        <v>2424</v>
      </c>
      <c r="C161" s="1347">
        <v>37748</v>
      </c>
      <c r="D161" s="1347">
        <v>-72.599999999999994</v>
      </c>
      <c r="E161" s="1347">
        <v>205.6</v>
      </c>
      <c r="F161" s="1347">
        <v>49072.4</v>
      </c>
      <c r="G161" s="1347">
        <v>-94.38</v>
      </c>
      <c r="H161" s="1347">
        <v>267.28000000000003</v>
      </c>
      <c r="I161" s="1347">
        <v>26423.599999999999</v>
      </c>
      <c r="J161" s="1347">
        <v>-50.819999999999993</v>
      </c>
      <c r="K161" s="1347">
        <v>143.91999999999999</v>
      </c>
      <c r="L161" s="447"/>
    </row>
    <row r="162" spans="2:12" s="120" customFormat="1" ht="20.100000000000001" customHeight="1" x14ac:dyDescent="0.25">
      <c r="B162" s="1379" t="s">
        <v>2693</v>
      </c>
      <c r="C162" s="1347">
        <v>31259</v>
      </c>
      <c r="D162" s="1347">
        <v>-236.8</v>
      </c>
      <c r="E162" s="1347">
        <v>155.1</v>
      </c>
      <c r="F162" s="1347">
        <v>43762.6</v>
      </c>
      <c r="G162" s="1347">
        <v>-331.5</v>
      </c>
      <c r="H162" s="1347">
        <v>217.1</v>
      </c>
      <c r="I162" s="1347">
        <v>18755.400000000001</v>
      </c>
      <c r="J162" s="1347">
        <v>-142.1</v>
      </c>
      <c r="K162" s="1347">
        <v>93</v>
      </c>
      <c r="L162" s="447"/>
    </row>
    <row r="163" spans="2:12" s="120" customFormat="1" x14ac:dyDescent="0.25">
      <c r="B163" s="1379" t="s">
        <v>2430</v>
      </c>
      <c r="C163" s="1347">
        <v>18473</v>
      </c>
      <c r="D163" s="1347">
        <v>-741.04</v>
      </c>
      <c r="E163" s="1347">
        <v>45.152000000000001</v>
      </c>
      <c r="F163" s="1347">
        <v>25862.199999999997</v>
      </c>
      <c r="G163" s="1347">
        <v>-1037.4559999999999</v>
      </c>
      <c r="H163" s="1347">
        <v>63.212799999999994</v>
      </c>
      <c r="I163" s="1347">
        <v>11083.8</v>
      </c>
      <c r="J163" s="1347">
        <v>-444.62399999999997</v>
      </c>
      <c r="K163" s="1347">
        <v>27.091200000000001</v>
      </c>
      <c r="L163" s="447"/>
    </row>
    <row r="164" spans="2:12" s="120" customFormat="1" x14ac:dyDescent="0.25">
      <c r="B164" s="1379" t="s">
        <v>2694</v>
      </c>
      <c r="C164" s="1347">
        <v>102014.69</v>
      </c>
      <c r="D164" s="1347">
        <v>-1736.96</v>
      </c>
      <c r="E164" s="1347">
        <v>165.46</v>
      </c>
      <c r="F164" s="1347">
        <v>132619.09</v>
      </c>
      <c r="G164" s="1347">
        <v>-2258.0500000000002</v>
      </c>
      <c r="H164" s="1347">
        <v>215.1</v>
      </c>
      <c r="I164" s="1347">
        <v>71410.28</v>
      </c>
      <c r="J164" s="1347">
        <v>-1215.8699999999999</v>
      </c>
      <c r="K164" s="1347">
        <v>115.82</v>
      </c>
      <c r="L164" s="447"/>
    </row>
    <row r="165" spans="2:12" s="120" customFormat="1" x14ac:dyDescent="0.25">
      <c r="B165" s="1379" t="s">
        <v>2414</v>
      </c>
      <c r="C165" s="1347">
        <v>456913.33333333337</v>
      </c>
      <c r="D165" s="1347">
        <v>1538.4</v>
      </c>
      <c r="E165" s="1347">
        <v>986.06666666666672</v>
      </c>
      <c r="F165" s="1347">
        <v>685373.33333333337</v>
      </c>
      <c r="G165" s="1347">
        <v>2307.6</v>
      </c>
      <c r="H165" s="1347">
        <v>1479.1333333333334</v>
      </c>
      <c r="I165" s="1347">
        <v>228456.66666666669</v>
      </c>
      <c r="J165" s="1347">
        <v>769.2</v>
      </c>
      <c r="K165" s="1347">
        <v>493.03333333333336</v>
      </c>
      <c r="L165" s="447"/>
    </row>
    <row r="166" spans="2:12" s="120" customFormat="1" x14ac:dyDescent="0.25">
      <c r="B166" s="1379" t="s">
        <v>2695</v>
      </c>
      <c r="C166" s="1347">
        <v>290218.7</v>
      </c>
      <c r="D166" s="1347">
        <v>-27997.59</v>
      </c>
      <c r="E166" s="1347">
        <v>3238.58</v>
      </c>
      <c r="F166" s="1347">
        <v>377284.31</v>
      </c>
      <c r="G166" s="1347">
        <v>-36396.870000000003</v>
      </c>
      <c r="H166" s="1347">
        <v>4210.1499999999996</v>
      </c>
      <c r="I166" s="1347">
        <v>203153.09</v>
      </c>
      <c r="J166" s="1347">
        <v>-19598.310000000001</v>
      </c>
      <c r="K166" s="1347">
        <v>2267</v>
      </c>
      <c r="L166" s="447"/>
    </row>
    <row r="167" spans="2:12" s="120" customFormat="1" x14ac:dyDescent="0.25">
      <c r="B167" s="1379" t="s">
        <v>2419</v>
      </c>
      <c r="C167" s="1347">
        <v>685370</v>
      </c>
      <c r="D167" s="1347">
        <v>2307.6</v>
      </c>
      <c r="E167" s="1347">
        <v>1479.1</v>
      </c>
      <c r="F167" s="1347">
        <v>1028060</v>
      </c>
      <c r="G167" s="1347">
        <v>3461.3999999999996</v>
      </c>
      <c r="H167" s="1347">
        <v>2218.6999999999998</v>
      </c>
      <c r="I167" s="1347">
        <v>342685</v>
      </c>
      <c r="J167" s="1347">
        <v>1153.8</v>
      </c>
      <c r="K167" s="1347">
        <v>739.55</v>
      </c>
      <c r="L167" s="447"/>
    </row>
    <row r="168" spans="2:12" s="120" customFormat="1" x14ac:dyDescent="0.25">
      <c r="B168" s="1379" t="s">
        <v>2696</v>
      </c>
      <c r="C168" s="1347">
        <v>47595.138888888898</v>
      </c>
      <c r="D168" s="1347">
        <v>160.25000000000003</v>
      </c>
      <c r="E168" s="1347">
        <v>102.71527777777779</v>
      </c>
      <c r="F168" s="1347">
        <v>71393.055555555562</v>
      </c>
      <c r="G168" s="1347">
        <v>240.375</v>
      </c>
      <c r="H168" s="1347">
        <v>154.07638888888891</v>
      </c>
      <c r="I168" s="1347">
        <v>23797.569444444449</v>
      </c>
      <c r="J168" s="1347">
        <v>80.125000000000014</v>
      </c>
      <c r="K168" s="1347">
        <v>51.357638888888893</v>
      </c>
      <c r="L168" s="447"/>
    </row>
    <row r="169" spans="2:12" s="120" customFormat="1" x14ac:dyDescent="0.25">
      <c r="B169" s="1379" t="s">
        <v>2697</v>
      </c>
      <c r="C169" s="1347">
        <v>31259</v>
      </c>
      <c r="D169" s="1347">
        <v>-236.8</v>
      </c>
      <c r="E169" s="1347">
        <v>155.1</v>
      </c>
      <c r="F169" s="1347">
        <v>43762.6</v>
      </c>
      <c r="G169" s="1347">
        <v>-331.5</v>
      </c>
      <c r="H169" s="1347">
        <v>217.1</v>
      </c>
      <c r="I169" s="1347">
        <v>18755.400000000001</v>
      </c>
      <c r="J169" s="1347">
        <v>-142.1</v>
      </c>
      <c r="K169" s="1347">
        <v>93</v>
      </c>
      <c r="L169" s="447"/>
    </row>
    <row r="170" spans="2:12" s="120" customFormat="1" x14ac:dyDescent="0.25">
      <c r="B170" s="1379" t="s">
        <v>2698</v>
      </c>
      <c r="C170" s="1347"/>
      <c r="D170" s="1347"/>
      <c r="E170" s="1347"/>
      <c r="F170" s="1347"/>
      <c r="G170" s="1347"/>
      <c r="H170" s="1347"/>
      <c r="I170" s="1347"/>
      <c r="J170" s="1347"/>
      <c r="K170" s="1347"/>
      <c r="L170" s="447"/>
    </row>
    <row r="171" spans="2:12" s="120" customFormat="1" x14ac:dyDescent="0.25">
      <c r="B171" s="1379" t="s">
        <v>2699</v>
      </c>
      <c r="C171" s="1347">
        <v>37748</v>
      </c>
      <c r="D171" s="1347">
        <v>-72.599999999999994</v>
      </c>
      <c r="E171" s="1347">
        <v>205.6</v>
      </c>
      <c r="F171" s="1347">
        <v>49072.4</v>
      </c>
      <c r="G171" s="1347">
        <v>-94.38</v>
      </c>
      <c r="H171" s="1347">
        <v>267.28000000000003</v>
      </c>
      <c r="I171" s="1347">
        <v>26423.599999999999</v>
      </c>
      <c r="J171" s="1347">
        <v>-50.819999999999993</v>
      </c>
      <c r="K171" s="1347">
        <v>143.91999999999999</v>
      </c>
      <c r="L171" s="447"/>
    </row>
    <row r="172" spans="2:12" s="120" customFormat="1" x14ac:dyDescent="0.25">
      <c r="B172" s="1379" t="s">
        <v>2700</v>
      </c>
      <c r="C172" s="1347">
        <v>47595.138888888898</v>
      </c>
      <c r="D172" s="1347">
        <v>160.25000000000003</v>
      </c>
      <c r="E172" s="1347">
        <v>102.71527777777779</v>
      </c>
      <c r="F172" s="1347">
        <v>71393.055555555562</v>
      </c>
      <c r="G172" s="1347">
        <v>240.375</v>
      </c>
      <c r="H172" s="1347">
        <v>154.07638888888891</v>
      </c>
      <c r="I172" s="1347">
        <v>23797.569444444449</v>
      </c>
      <c r="J172" s="1347">
        <v>80.125000000000014</v>
      </c>
      <c r="K172" s="1347">
        <v>51.357638888888893</v>
      </c>
      <c r="L172" s="447"/>
    </row>
    <row r="173" spans="2:12" s="120" customFormat="1" x14ac:dyDescent="0.25">
      <c r="B173" s="1379" t="s">
        <v>2701</v>
      </c>
      <c r="C173" s="1347">
        <v>68537</v>
      </c>
      <c r="D173" s="1347">
        <v>230.76</v>
      </c>
      <c r="E173" s="1347">
        <v>147.91</v>
      </c>
      <c r="F173" s="1347">
        <v>102806</v>
      </c>
      <c r="G173" s="1347">
        <v>346.14</v>
      </c>
      <c r="H173" s="1347">
        <v>221.87</v>
      </c>
      <c r="I173" s="1347">
        <v>34268.5</v>
      </c>
      <c r="J173" s="1347">
        <v>115.38</v>
      </c>
      <c r="K173" s="1347">
        <v>73.954999999999998</v>
      </c>
      <c r="L173" s="447"/>
    </row>
    <row r="174" spans="2:12" s="120" customFormat="1" x14ac:dyDescent="0.25">
      <c r="B174" s="1379" t="s">
        <v>2702</v>
      </c>
      <c r="C174" s="1347">
        <v>31259</v>
      </c>
      <c r="D174" s="1347">
        <v>-236.8</v>
      </c>
      <c r="E174" s="1347">
        <v>155.1</v>
      </c>
      <c r="F174" s="1347">
        <v>43762.6</v>
      </c>
      <c r="G174" s="1347">
        <v>-331.5</v>
      </c>
      <c r="H174" s="1347">
        <v>217.1</v>
      </c>
      <c r="I174" s="1347">
        <v>18755.400000000001</v>
      </c>
      <c r="J174" s="1347">
        <v>-142.1</v>
      </c>
      <c r="K174" s="1347">
        <v>93</v>
      </c>
      <c r="L174" s="447"/>
    </row>
    <row r="175" spans="2:12" s="120" customFormat="1" x14ac:dyDescent="0.25">
      <c r="B175" s="1379" t="s">
        <v>2703</v>
      </c>
      <c r="C175" s="1347">
        <v>31259</v>
      </c>
      <c r="D175" s="1347">
        <v>-236.8</v>
      </c>
      <c r="E175" s="1347">
        <v>155.1</v>
      </c>
      <c r="F175" s="1347">
        <v>43762.6</v>
      </c>
      <c r="G175" s="1347">
        <v>-331.5</v>
      </c>
      <c r="H175" s="1347">
        <v>217.1</v>
      </c>
      <c r="I175" s="1347">
        <v>18755.400000000001</v>
      </c>
      <c r="J175" s="1347">
        <v>-142.1</v>
      </c>
      <c r="K175" s="1347">
        <v>93</v>
      </c>
      <c r="L175" s="447"/>
    </row>
    <row r="176" spans="2:12" s="120" customFormat="1" x14ac:dyDescent="0.25">
      <c r="B176" s="1379" t="s">
        <v>2704</v>
      </c>
      <c r="C176" s="1347">
        <v>55298</v>
      </c>
      <c r="D176" s="1347">
        <v>-3317</v>
      </c>
      <c r="E176" s="1347">
        <v>792.8</v>
      </c>
      <c r="F176" s="1347">
        <v>69122.5</v>
      </c>
      <c r="G176" s="1347">
        <v>-4146.25</v>
      </c>
      <c r="H176" s="1347">
        <v>991</v>
      </c>
      <c r="I176" s="1347">
        <v>41473.5</v>
      </c>
      <c r="J176" s="1347">
        <v>-2487.75</v>
      </c>
      <c r="K176" s="1347">
        <v>594.59999999999991</v>
      </c>
      <c r="L176" s="447"/>
    </row>
    <row r="177" spans="2:12" s="120" customFormat="1" x14ac:dyDescent="0.25">
      <c r="B177" s="1379" t="s">
        <v>2705</v>
      </c>
      <c r="C177" s="1347">
        <v>31259</v>
      </c>
      <c r="D177" s="1347">
        <v>-236.8</v>
      </c>
      <c r="E177" s="1347">
        <v>155.1</v>
      </c>
      <c r="F177" s="1347">
        <v>43762.6</v>
      </c>
      <c r="G177" s="1347">
        <v>-331.5</v>
      </c>
      <c r="H177" s="1347">
        <v>217.1</v>
      </c>
      <c r="I177" s="1347">
        <v>18755.400000000001</v>
      </c>
      <c r="J177" s="1347">
        <v>-142.1</v>
      </c>
      <c r="K177" s="1347">
        <v>93</v>
      </c>
      <c r="L177" s="447"/>
    </row>
    <row r="178" spans="2:12" s="120" customFormat="1" x14ac:dyDescent="0.25">
      <c r="B178" s="1379" t="s">
        <v>2706</v>
      </c>
      <c r="C178" s="1347">
        <v>55298</v>
      </c>
      <c r="D178" s="1347">
        <v>-3317</v>
      </c>
      <c r="E178" s="1347">
        <v>792.8</v>
      </c>
      <c r="F178" s="1347">
        <v>69122.5</v>
      </c>
      <c r="G178" s="1347">
        <v>-4146.25</v>
      </c>
      <c r="H178" s="1347">
        <v>991</v>
      </c>
      <c r="I178" s="1347">
        <v>41473.5</v>
      </c>
      <c r="J178" s="1347">
        <v>-2487.75</v>
      </c>
      <c r="K178" s="1347">
        <v>594.59999999999991</v>
      </c>
      <c r="L178" s="447"/>
    </row>
    <row r="179" spans="2:12" s="120" customFormat="1" x14ac:dyDescent="0.25">
      <c r="B179" s="1379" t="s">
        <v>2707</v>
      </c>
      <c r="C179" s="1347">
        <v>68537</v>
      </c>
      <c r="D179" s="1347">
        <v>230.76</v>
      </c>
      <c r="E179" s="1347">
        <v>147.91</v>
      </c>
      <c r="F179" s="1347">
        <v>102806</v>
      </c>
      <c r="G179" s="1347">
        <v>346.14</v>
      </c>
      <c r="H179" s="1347">
        <v>221.87</v>
      </c>
      <c r="I179" s="1347">
        <v>34268.5</v>
      </c>
      <c r="J179" s="1347">
        <v>115.38</v>
      </c>
      <c r="K179" s="1347">
        <v>73.954999999999998</v>
      </c>
      <c r="L179" s="447"/>
    </row>
    <row r="180" spans="2:12" s="120" customFormat="1" x14ac:dyDescent="0.25">
      <c r="B180" s="1379" t="s">
        <v>2708</v>
      </c>
      <c r="C180" s="1347">
        <v>55568</v>
      </c>
      <c r="D180" s="1347">
        <v>325.92</v>
      </c>
      <c r="E180" s="1347">
        <v>105.26</v>
      </c>
      <c r="F180" s="1347">
        <v>69460</v>
      </c>
      <c r="G180" s="1347">
        <v>407.4</v>
      </c>
      <c r="H180" s="1347">
        <v>131.58000000000001</v>
      </c>
      <c r="I180" s="1347">
        <v>41676</v>
      </c>
      <c r="J180" s="1347">
        <v>244.44</v>
      </c>
      <c r="K180" s="1347">
        <v>78.944999999999993</v>
      </c>
      <c r="L180" s="447"/>
    </row>
    <row r="181" spans="2:12" s="120" customFormat="1" x14ac:dyDescent="0.25">
      <c r="B181" s="1379" t="s">
        <v>2709</v>
      </c>
      <c r="C181" s="1347">
        <v>55568</v>
      </c>
      <c r="D181" s="1347">
        <v>325.92</v>
      </c>
      <c r="E181" s="1347">
        <v>105.26</v>
      </c>
      <c r="F181" s="1347">
        <v>69460</v>
      </c>
      <c r="G181" s="1347">
        <v>407.4</v>
      </c>
      <c r="H181" s="1347">
        <v>131.58000000000001</v>
      </c>
      <c r="I181" s="1347">
        <v>41676</v>
      </c>
      <c r="J181" s="1347">
        <v>244.44</v>
      </c>
      <c r="K181" s="1347">
        <v>78.944999999999993</v>
      </c>
      <c r="L181" s="447"/>
    </row>
    <row r="182" spans="2:12" s="120" customFormat="1" x14ac:dyDescent="0.25">
      <c r="B182" s="1379" t="s">
        <v>2710</v>
      </c>
      <c r="C182" s="1347">
        <v>68537</v>
      </c>
      <c r="D182" s="1347">
        <v>230.76</v>
      </c>
      <c r="E182" s="1347">
        <v>147.91</v>
      </c>
      <c r="F182" s="1347">
        <v>102806</v>
      </c>
      <c r="G182" s="1347">
        <v>346.14</v>
      </c>
      <c r="H182" s="1347">
        <v>221.87</v>
      </c>
      <c r="I182" s="1347">
        <v>34268.5</v>
      </c>
      <c r="J182" s="1347">
        <v>115.38</v>
      </c>
      <c r="K182" s="1347">
        <v>73.954999999999998</v>
      </c>
      <c r="L182" s="447"/>
    </row>
    <row r="183" spans="2:12" s="120" customFormat="1" x14ac:dyDescent="0.25">
      <c r="B183" s="1379" t="s">
        <v>2711</v>
      </c>
      <c r="C183" s="1347">
        <v>68537</v>
      </c>
      <c r="D183" s="1347">
        <v>230.76</v>
      </c>
      <c r="E183" s="1347">
        <v>147.91</v>
      </c>
      <c r="F183" s="1347">
        <v>102806</v>
      </c>
      <c r="G183" s="1347">
        <v>346.14</v>
      </c>
      <c r="H183" s="1347">
        <v>221.87</v>
      </c>
      <c r="I183" s="1347">
        <v>34268.5</v>
      </c>
      <c r="J183" s="1347">
        <v>115.38</v>
      </c>
      <c r="K183" s="1347">
        <v>73.954999999999998</v>
      </c>
      <c r="L183" s="447"/>
    </row>
    <row r="184" spans="2:12" s="120" customFormat="1" x14ac:dyDescent="0.25">
      <c r="B184" s="1379" t="s">
        <v>2712</v>
      </c>
      <c r="C184" s="1347">
        <v>100032.73</v>
      </c>
      <c r="D184" s="1347">
        <v>-7077.48</v>
      </c>
      <c r="E184" s="1347">
        <v>923.1</v>
      </c>
      <c r="F184" s="1347">
        <v>130042.54</v>
      </c>
      <c r="G184" s="1347">
        <v>-9200.73</v>
      </c>
      <c r="H184" s="1347">
        <v>1200.02</v>
      </c>
      <c r="I184" s="1347">
        <v>70022.91</v>
      </c>
      <c r="J184" s="1347">
        <v>-4954.24</v>
      </c>
      <c r="K184" s="1347">
        <v>646.16999999999996</v>
      </c>
      <c r="L184" s="447"/>
    </row>
    <row r="185" spans="2:12" s="120" customFormat="1" x14ac:dyDescent="0.25">
      <c r="B185" s="1379" t="s">
        <v>2713</v>
      </c>
      <c r="C185" s="1347">
        <v>55298</v>
      </c>
      <c r="D185" s="1347">
        <v>-3317</v>
      </c>
      <c r="E185" s="1347">
        <v>792.8</v>
      </c>
      <c r="F185" s="1347">
        <v>69122.5</v>
      </c>
      <c r="G185" s="1347">
        <v>-4146.25</v>
      </c>
      <c r="H185" s="1347">
        <v>991</v>
      </c>
      <c r="I185" s="1347">
        <v>41473.5</v>
      </c>
      <c r="J185" s="1347">
        <v>-2487.75</v>
      </c>
      <c r="K185" s="1347">
        <v>594.59999999999991</v>
      </c>
      <c r="L185" s="447"/>
    </row>
    <row r="186" spans="2:12" s="120" customFormat="1" x14ac:dyDescent="0.25">
      <c r="B186" s="1379" t="s">
        <v>2714</v>
      </c>
      <c r="C186" s="1347"/>
      <c r="D186" s="1347"/>
      <c r="E186" s="1347"/>
      <c r="F186" s="1347"/>
      <c r="G186" s="1347"/>
      <c r="H186" s="1347"/>
      <c r="I186" s="1347"/>
      <c r="J186" s="1347"/>
      <c r="K186" s="1347"/>
      <c r="L186" s="447"/>
    </row>
    <row r="187" spans="2:12" s="120" customFormat="1" x14ac:dyDescent="0.25">
      <c r="B187" s="1379" t="s">
        <v>2715</v>
      </c>
      <c r="C187" s="1347">
        <v>18473</v>
      </c>
      <c r="D187" s="1347">
        <v>-741.04</v>
      </c>
      <c r="E187" s="1347">
        <v>45.152000000000001</v>
      </c>
      <c r="F187" s="1347">
        <v>25862.199999999997</v>
      </c>
      <c r="G187" s="1347">
        <v>-1037.4559999999999</v>
      </c>
      <c r="H187" s="1347">
        <v>63.212799999999994</v>
      </c>
      <c r="I187" s="1347">
        <v>11083.8</v>
      </c>
      <c r="J187" s="1347">
        <v>-444.62399999999997</v>
      </c>
      <c r="K187" s="1347">
        <v>27.091200000000001</v>
      </c>
      <c r="L187" s="447"/>
    </row>
    <row r="188" spans="2:12" s="120" customFormat="1" x14ac:dyDescent="0.25">
      <c r="B188" s="1379" t="s">
        <v>2716</v>
      </c>
      <c r="C188" s="1347">
        <v>55298</v>
      </c>
      <c r="D188" s="1347">
        <v>-3317</v>
      </c>
      <c r="E188" s="1347">
        <v>792.8</v>
      </c>
      <c r="F188" s="1347">
        <v>69122.5</v>
      </c>
      <c r="G188" s="1347">
        <v>-4146.25</v>
      </c>
      <c r="H188" s="1347">
        <v>991</v>
      </c>
      <c r="I188" s="1347">
        <v>41473.5</v>
      </c>
      <c r="J188" s="1347">
        <v>-2487.75</v>
      </c>
      <c r="K188" s="1347">
        <v>594.59999999999991</v>
      </c>
      <c r="L188" s="447"/>
    </row>
    <row r="189" spans="2:12" s="120" customFormat="1" x14ac:dyDescent="0.25">
      <c r="B189" s="1379" t="s">
        <v>2717</v>
      </c>
      <c r="C189" s="1347">
        <v>37748</v>
      </c>
      <c r="D189" s="1347">
        <v>-72.599999999999994</v>
      </c>
      <c r="E189" s="1347">
        <v>205.6</v>
      </c>
      <c r="F189" s="1347">
        <v>49072.4</v>
      </c>
      <c r="G189" s="1347">
        <v>-94.38</v>
      </c>
      <c r="H189" s="1347">
        <v>267.28000000000003</v>
      </c>
      <c r="I189" s="1347">
        <v>26423.599999999999</v>
      </c>
      <c r="J189" s="1347">
        <v>-50.819999999999993</v>
      </c>
      <c r="K189" s="1347">
        <v>143.91999999999999</v>
      </c>
      <c r="L189" s="447"/>
    </row>
    <row r="190" spans="2:12" s="120" customFormat="1" x14ac:dyDescent="0.25">
      <c r="B190" s="1379" t="s">
        <v>2718</v>
      </c>
      <c r="C190" s="1347">
        <v>18473</v>
      </c>
      <c r="D190" s="1347">
        <v>-741.04</v>
      </c>
      <c r="E190" s="1347">
        <v>45.152000000000001</v>
      </c>
      <c r="F190" s="1347">
        <v>25862.199999999997</v>
      </c>
      <c r="G190" s="1347">
        <v>-1037.4559999999999</v>
      </c>
      <c r="H190" s="1347">
        <v>63.212799999999994</v>
      </c>
      <c r="I190" s="1347">
        <v>11083.8</v>
      </c>
      <c r="J190" s="1347">
        <v>-444.62399999999997</v>
      </c>
      <c r="K190" s="1347">
        <v>27.091200000000001</v>
      </c>
      <c r="L190" s="447"/>
    </row>
    <row r="191" spans="2:12" s="120" customFormat="1" x14ac:dyDescent="0.25">
      <c r="B191" s="1379" t="s">
        <v>2719</v>
      </c>
      <c r="C191" s="1347">
        <v>456913.33333333337</v>
      </c>
      <c r="D191" s="1347">
        <v>1538.4</v>
      </c>
      <c r="E191" s="1347">
        <v>986.06666666666672</v>
      </c>
      <c r="F191" s="1347">
        <v>685373.33333333337</v>
      </c>
      <c r="G191" s="1347">
        <v>2307.6</v>
      </c>
      <c r="H191" s="1347">
        <v>1479.1333333333334</v>
      </c>
      <c r="I191" s="1347">
        <v>228456.66666666669</v>
      </c>
      <c r="J191" s="1347">
        <v>769.2</v>
      </c>
      <c r="K191" s="1347">
        <v>493.03333333333336</v>
      </c>
      <c r="L191" s="447"/>
    </row>
    <row r="192" spans="2:12" s="120" customFormat="1" x14ac:dyDescent="0.25">
      <c r="B192" s="1379" t="s">
        <v>2720</v>
      </c>
      <c r="C192" s="1347">
        <v>685370</v>
      </c>
      <c r="D192" s="1347">
        <v>2307.6</v>
      </c>
      <c r="E192" s="1347">
        <v>1479.1</v>
      </c>
      <c r="F192" s="1347">
        <v>1028060</v>
      </c>
      <c r="G192" s="1347">
        <v>3461.3999999999996</v>
      </c>
      <c r="H192" s="1347">
        <v>2218.6999999999998</v>
      </c>
      <c r="I192" s="1347">
        <v>342685</v>
      </c>
      <c r="J192" s="1347">
        <v>1153.8</v>
      </c>
      <c r="K192" s="1347">
        <v>739.55</v>
      </c>
      <c r="L192" s="447"/>
    </row>
    <row r="193" spans="2:12" s="120" customFormat="1" x14ac:dyDescent="0.25">
      <c r="B193" s="1379" t="s">
        <v>2721</v>
      </c>
      <c r="C193" s="1347">
        <v>37748</v>
      </c>
      <c r="D193" s="1347">
        <v>-72.599999999999994</v>
      </c>
      <c r="E193" s="1347">
        <v>205.6</v>
      </c>
      <c r="F193" s="1347">
        <v>49072.4</v>
      </c>
      <c r="G193" s="1347">
        <v>-94.38</v>
      </c>
      <c r="H193" s="1347">
        <v>267.28000000000003</v>
      </c>
      <c r="I193" s="1347">
        <v>26423.599999999999</v>
      </c>
      <c r="J193" s="1347">
        <v>-50.819999999999993</v>
      </c>
      <c r="K193" s="1347">
        <v>143.91999999999999</v>
      </c>
      <c r="L193" s="447"/>
    </row>
    <row r="194" spans="2:12" s="120" customFormat="1" x14ac:dyDescent="0.25">
      <c r="B194" s="1379" t="s">
        <v>2722</v>
      </c>
      <c r="C194" s="1347">
        <v>37748</v>
      </c>
      <c r="D194" s="1347">
        <v>-72.599999999999994</v>
      </c>
      <c r="E194" s="1347">
        <v>205.6</v>
      </c>
      <c r="F194" s="1347">
        <v>49072.4</v>
      </c>
      <c r="G194" s="1347">
        <v>-94.38</v>
      </c>
      <c r="H194" s="1347">
        <v>267.28000000000003</v>
      </c>
      <c r="I194" s="1347">
        <v>26423.599999999999</v>
      </c>
      <c r="J194" s="1347">
        <v>-50.819999999999993</v>
      </c>
      <c r="K194" s="1347">
        <v>143.91999999999999</v>
      </c>
      <c r="L194" s="447"/>
    </row>
    <row r="195" spans="2:12" s="120" customFormat="1" x14ac:dyDescent="0.25">
      <c r="B195" s="1379" t="s">
        <v>2723</v>
      </c>
      <c r="C195" s="1347">
        <v>37748</v>
      </c>
      <c r="D195" s="1347">
        <v>-72.599999999999994</v>
      </c>
      <c r="E195" s="1347">
        <v>205.6</v>
      </c>
      <c r="F195" s="1347">
        <v>49072.4</v>
      </c>
      <c r="G195" s="1347">
        <v>-94.38</v>
      </c>
      <c r="H195" s="1347">
        <v>267.28000000000003</v>
      </c>
      <c r="I195" s="1347">
        <v>26423.599999999999</v>
      </c>
      <c r="J195" s="1347">
        <v>-50.819999999999993</v>
      </c>
      <c r="K195" s="1347">
        <v>143.91999999999999</v>
      </c>
      <c r="L195" s="447"/>
    </row>
    <row r="196" spans="2:12" s="120" customFormat="1" x14ac:dyDescent="0.25">
      <c r="B196" s="1379" t="s">
        <v>2724</v>
      </c>
      <c r="C196" s="1347">
        <v>37748</v>
      </c>
      <c r="D196" s="1347">
        <v>-72.599999999999994</v>
      </c>
      <c r="E196" s="1347">
        <v>205.6</v>
      </c>
      <c r="F196" s="1347">
        <v>49072.4</v>
      </c>
      <c r="G196" s="1347">
        <v>-94.38</v>
      </c>
      <c r="H196" s="1347">
        <v>267.28000000000003</v>
      </c>
      <c r="I196" s="1347">
        <v>26423.599999999999</v>
      </c>
      <c r="J196" s="1347">
        <v>-50.819999999999993</v>
      </c>
      <c r="K196" s="1347">
        <v>143.91999999999999</v>
      </c>
      <c r="L196" s="447"/>
    </row>
    <row r="197" spans="2:12" s="120" customFormat="1" x14ac:dyDescent="0.25">
      <c r="B197" s="1379" t="s">
        <v>2725</v>
      </c>
      <c r="C197" s="1347">
        <v>37748</v>
      </c>
      <c r="D197" s="1347">
        <v>-72.599999999999994</v>
      </c>
      <c r="E197" s="1347">
        <v>205.6</v>
      </c>
      <c r="F197" s="1347">
        <v>49072.4</v>
      </c>
      <c r="G197" s="1347">
        <v>-94.38</v>
      </c>
      <c r="H197" s="1347">
        <v>267.28000000000003</v>
      </c>
      <c r="I197" s="1347">
        <v>26423.599999999999</v>
      </c>
      <c r="J197" s="1347">
        <v>-50.819999999999993</v>
      </c>
      <c r="K197" s="1347">
        <v>143.91999999999999</v>
      </c>
      <c r="L197" s="447"/>
    </row>
    <row r="198" spans="2:12" s="120" customFormat="1" x14ac:dyDescent="0.25">
      <c r="B198" s="1379" t="s">
        <v>2726</v>
      </c>
      <c r="C198" s="1347">
        <v>37748</v>
      </c>
      <c r="D198" s="1347">
        <v>-72.599999999999994</v>
      </c>
      <c r="E198" s="1347">
        <v>205.6</v>
      </c>
      <c r="F198" s="1347">
        <v>49072.4</v>
      </c>
      <c r="G198" s="1347">
        <v>-94.38</v>
      </c>
      <c r="H198" s="1347">
        <v>267.28000000000003</v>
      </c>
      <c r="I198" s="1347">
        <v>26423.599999999999</v>
      </c>
      <c r="J198" s="1347">
        <v>-50.819999999999993</v>
      </c>
      <c r="K198" s="1347">
        <v>143.91999999999999</v>
      </c>
      <c r="L198" s="447"/>
    </row>
    <row r="199" spans="2:12" s="120" customFormat="1" x14ac:dyDescent="0.25">
      <c r="B199" s="1379" t="s">
        <v>2727</v>
      </c>
      <c r="C199" s="1347">
        <v>31259</v>
      </c>
      <c r="D199" s="1347">
        <v>-236.8</v>
      </c>
      <c r="E199" s="1347">
        <v>155.1</v>
      </c>
      <c r="F199" s="1347">
        <v>43762.6</v>
      </c>
      <c r="G199" s="1347">
        <v>-331.5</v>
      </c>
      <c r="H199" s="1347">
        <v>217.1</v>
      </c>
      <c r="I199" s="1347">
        <v>18755.400000000001</v>
      </c>
      <c r="J199" s="1347">
        <v>-142.1</v>
      </c>
      <c r="K199" s="1347">
        <v>93</v>
      </c>
      <c r="L199" s="447"/>
    </row>
    <row r="200" spans="2:12" s="120" customFormat="1" x14ac:dyDescent="0.25">
      <c r="B200" s="1379" t="s">
        <v>2459</v>
      </c>
      <c r="C200" s="1347">
        <v>140.19999999999999</v>
      </c>
      <c r="D200" s="1347">
        <v>-4.5</v>
      </c>
      <c r="E200" s="1347">
        <v>25.7</v>
      </c>
      <c r="F200" s="1347">
        <v>175.3</v>
      </c>
      <c r="G200" s="1347">
        <v>-5.7</v>
      </c>
      <c r="H200" s="1347">
        <v>32.1</v>
      </c>
      <c r="I200" s="1347">
        <v>105.2</v>
      </c>
      <c r="J200" s="1347">
        <v>-3.4</v>
      </c>
      <c r="K200" s="1347">
        <v>19.3</v>
      </c>
      <c r="L200" s="447"/>
    </row>
    <row r="201" spans="2:12" s="120" customFormat="1" x14ac:dyDescent="0.25">
      <c r="B201" s="1379" t="s">
        <v>2438</v>
      </c>
      <c r="C201" s="1347">
        <v>78.89</v>
      </c>
      <c r="D201" s="1347">
        <v>0.76</v>
      </c>
      <c r="E201" s="1347">
        <v>24.34</v>
      </c>
      <c r="F201" s="1347">
        <v>102.55</v>
      </c>
      <c r="G201" s="1347">
        <v>0.99</v>
      </c>
      <c r="H201" s="1347">
        <v>31.65</v>
      </c>
      <c r="I201" s="1347">
        <v>55.22</v>
      </c>
      <c r="J201" s="1347">
        <v>0.53</v>
      </c>
      <c r="K201" s="1347">
        <v>17.04</v>
      </c>
      <c r="L201" s="447"/>
    </row>
    <row r="202" spans="2:12" s="120" customFormat="1" x14ac:dyDescent="0.25">
      <c r="B202" s="1379" t="s">
        <v>2444</v>
      </c>
      <c r="C202" s="1347">
        <v>502.83</v>
      </c>
      <c r="D202" s="1347">
        <v>-34.250999999999998</v>
      </c>
      <c r="E202" s="1347">
        <v>37.728999999999999</v>
      </c>
      <c r="F202" s="1347">
        <v>578.26</v>
      </c>
      <c r="G202" s="1347">
        <v>-39.387999999999998</v>
      </c>
      <c r="H202" s="1347">
        <v>43.387999999999998</v>
      </c>
      <c r="I202" s="1347">
        <v>427.41</v>
      </c>
      <c r="J202" s="1347">
        <v>-29.113</v>
      </c>
      <c r="K202" s="1347">
        <v>32.07</v>
      </c>
      <c r="L202" s="447"/>
    </row>
    <row r="203" spans="2:12" s="120" customFormat="1" x14ac:dyDescent="0.25">
      <c r="B203" s="1379" t="s">
        <v>2728</v>
      </c>
      <c r="C203" s="1347">
        <v>502.83</v>
      </c>
      <c r="D203" s="1347">
        <v>-34.250999999999998</v>
      </c>
      <c r="E203" s="1347">
        <v>37.728999999999999</v>
      </c>
      <c r="F203" s="1347">
        <v>578.26</v>
      </c>
      <c r="G203" s="1347">
        <v>-39.387999999999998</v>
      </c>
      <c r="H203" s="1347">
        <v>43.387999999999998</v>
      </c>
      <c r="I203" s="1347">
        <v>427.41</v>
      </c>
      <c r="J203" s="1347">
        <v>-29.113</v>
      </c>
      <c r="K203" s="1347">
        <v>32.07</v>
      </c>
      <c r="L203" s="447"/>
    </row>
    <row r="204" spans="2:12" s="120" customFormat="1" x14ac:dyDescent="0.25">
      <c r="B204" s="1379" t="s">
        <v>2729</v>
      </c>
      <c r="C204" s="1347">
        <v>586.67999999999995</v>
      </c>
      <c r="D204" s="1347">
        <v>26.6</v>
      </c>
      <c r="E204" s="1347">
        <v>47.807000000000002</v>
      </c>
      <c r="F204" s="1347">
        <v>674.68</v>
      </c>
      <c r="G204" s="1347">
        <v>30.59</v>
      </c>
      <c r="H204" s="1347">
        <v>54.978000000000002</v>
      </c>
      <c r="I204" s="1347">
        <v>498.68</v>
      </c>
      <c r="J204" s="1347">
        <v>22.61</v>
      </c>
      <c r="K204" s="1347">
        <v>40.636000000000003</v>
      </c>
      <c r="L204" s="447"/>
    </row>
    <row r="205" spans="2:12" s="120" customFormat="1" x14ac:dyDescent="0.25">
      <c r="B205" s="1379" t="s">
        <v>2446</v>
      </c>
      <c r="C205" s="1347">
        <v>586.67999999999995</v>
      </c>
      <c r="D205" s="1347">
        <v>26.6</v>
      </c>
      <c r="E205" s="1347">
        <v>47.807000000000002</v>
      </c>
      <c r="F205" s="1347">
        <v>674.68</v>
      </c>
      <c r="G205" s="1347">
        <v>30.59</v>
      </c>
      <c r="H205" s="1347">
        <v>54.978000000000002</v>
      </c>
      <c r="I205" s="1347">
        <v>498.68</v>
      </c>
      <c r="J205" s="1347">
        <v>22.61</v>
      </c>
      <c r="K205" s="1347">
        <v>40.636000000000003</v>
      </c>
      <c r="L205" s="447"/>
    </row>
    <row r="206" spans="2:12" s="120" customFormat="1" x14ac:dyDescent="0.25">
      <c r="B206" s="1379" t="s">
        <v>2454</v>
      </c>
      <c r="C206" s="1347">
        <v>523</v>
      </c>
      <c r="D206" s="1347">
        <v>-95</v>
      </c>
      <c r="E206" s="1347">
        <v>138</v>
      </c>
      <c r="F206" s="1347">
        <v>653.75</v>
      </c>
      <c r="G206" s="1347">
        <v>-118.75</v>
      </c>
      <c r="H206" s="1347">
        <v>172.5</v>
      </c>
      <c r="I206" s="1347">
        <v>392.25</v>
      </c>
      <c r="J206" s="1347">
        <v>-71.25</v>
      </c>
      <c r="K206" s="1347">
        <v>103.5</v>
      </c>
      <c r="L206" s="447"/>
    </row>
    <row r="207" spans="2:12" s="120" customFormat="1" x14ac:dyDescent="0.25">
      <c r="B207" s="1379" t="s">
        <v>2458</v>
      </c>
      <c r="C207" s="1347">
        <v>586.67999999999995</v>
      </c>
      <c r="D207" s="1347">
        <v>26.6</v>
      </c>
      <c r="E207" s="1347">
        <v>47.807000000000002</v>
      </c>
      <c r="F207" s="1347">
        <v>674.68</v>
      </c>
      <c r="G207" s="1347">
        <v>30.59</v>
      </c>
      <c r="H207" s="1347">
        <v>54.978000000000002</v>
      </c>
      <c r="I207" s="1347">
        <v>498.68</v>
      </c>
      <c r="J207" s="1347">
        <v>22.61</v>
      </c>
      <c r="K207" s="1347">
        <v>40.636000000000003</v>
      </c>
      <c r="L207" s="447"/>
    </row>
    <row r="208" spans="2:12" s="120" customFormat="1" x14ac:dyDescent="0.25">
      <c r="B208" s="1379" t="s">
        <v>2452</v>
      </c>
      <c r="C208" s="1347">
        <v>502.83</v>
      </c>
      <c r="D208" s="1347">
        <v>-34.250999999999998</v>
      </c>
      <c r="E208" s="1347">
        <v>37.728999999999999</v>
      </c>
      <c r="F208" s="1347">
        <v>578.26</v>
      </c>
      <c r="G208" s="1347">
        <v>-39.387999999999998</v>
      </c>
      <c r="H208" s="1347">
        <v>43.387999999999998</v>
      </c>
      <c r="I208" s="1347">
        <v>427.41</v>
      </c>
      <c r="J208" s="1347">
        <v>-29.113</v>
      </c>
      <c r="K208" s="1347">
        <v>32.07</v>
      </c>
      <c r="L208" s="447"/>
    </row>
    <row r="209" spans="2:12" s="120" customFormat="1" x14ac:dyDescent="0.25">
      <c r="B209" s="1379" t="s">
        <v>2450</v>
      </c>
      <c r="C209" s="1347">
        <v>502.83</v>
      </c>
      <c r="D209" s="1347">
        <v>-34.250999999999998</v>
      </c>
      <c r="E209" s="1347">
        <v>37.728999999999999</v>
      </c>
      <c r="F209" s="1347">
        <v>578.26</v>
      </c>
      <c r="G209" s="1347">
        <v>-39.387999999999998</v>
      </c>
      <c r="H209" s="1347">
        <v>43.387999999999998</v>
      </c>
      <c r="I209" s="1347">
        <v>427.41</v>
      </c>
      <c r="J209" s="1347">
        <v>-29.113</v>
      </c>
      <c r="K209" s="1347">
        <v>32.07</v>
      </c>
      <c r="L209" s="447"/>
    </row>
    <row r="210" spans="2:12" s="120" customFormat="1" x14ac:dyDescent="0.25">
      <c r="B210" s="1379" t="s">
        <v>2448</v>
      </c>
      <c r="C210" s="1347">
        <v>335.21999999999997</v>
      </c>
      <c r="D210" s="1347">
        <v>-22.833999999999996</v>
      </c>
      <c r="E210" s="1347">
        <v>25.152666666666665</v>
      </c>
      <c r="F210" s="1347">
        <v>385.50666666666666</v>
      </c>
      <c r="G210" s="1347">
        <v>-26.258666666666663</v>
      </c>
      <c r="H210" s="1347">
        <v>28.925333333333331</v>
      </c>
      <c r="I210" s="1347">
        <v>284.94</v>
      </c>
      <c r="J210" s="1347">
        <v>-19.408666666666665</v>
      </c>
      <c r="K210" s="1347">
        <v>21.38</v>
      </c>
      <c r="L210" s="447"/>
    </row>
    <row r="211" spans="2:12" s="120" customFormat="1" x14ac:dyDescent="0.25">
      <c r="B211" s="1379" t="s">
        <v>2466</v>
      </c>
      <c r="C211" s="1347">
        <v>335.21999999999997</v>
      </c>
      <c r="D211" s="1347">
        <v>-22.833999999999996</v>
      </c>
      <c r="E211" s="1347">
        <v>25.152666666666665</v>
      </c>
      <c r="F211" s="1347">
        <v>385.50666666666666</v>
      </c>
      <c r="G211" s="1347">
        <v>-26.258666666666663</v>
      </c>
      <c r="H211" s="1347">
        <v>28.925333333333331</v>
      </c>
      <c r="I211" s="1347">
        <v>284.94</v>
      </c>
      <c r="J211" s="1347">
        <v>-19.408666666666665</v>
      </c>
      <c r="K211" s="1347">
        <v>21.38</v>
      </c>
      <c r="L211" s="447"/>
    </row>
    <row r="212" spans="2:12" s="120" customFormat="1" x14ac:dyDescent="0.25">
      <c r="B212" s="1379" t="s">
        <v>2730</v>
      </c>
      <c r="C212" s="1347">
        <v>502.83</v>
      </c>
      <c r="D212" s="1347">
        <v>-34.250999999999998</v>
      </c>
      <c r="E212" s="1347">
        <v>37.728999999999999</v>
      </c>
      <c r="F212" s="1347">
        <v>578.26</v>
      </c>
      <c r="G212" s="1347">
        <v>-39.387999999999998</v>
      </c>
      <c r="H212" s="1347">
        <v>43.387999999999998</v>
      </c>
      <c r="I212" s="1347">
        <v>427.41</v>
      </c>
      <c r="J212" s="1347">
        <v>-29.113</v>
      </c>
      <c r="K212" s="1347">
        <v>32.07</v>
      </c>
      <c r="L212" s="447"/>
    </row>
    <row r="213" spans="2:12" s="120" customFormat="1" x14ac:dyDescent="0.25">
      <c r="B213" s="1379" t="s">
        <v>2731</v>
      </c>
      <c r="C213" s="1347">
        <v>502.83</v>
      </c>
      <c r="D213" s="1347">
        <v>-34.250999999999998</v>
      </c>
      <c r="E213" s="1347">
        <v>37.728999999999999</v>
      </c>
      <c r="F213" s="1347">
        <v>578.26</v>
      </c>
      <c r="G213" s="1347">
        <v>-39.387999999999998</v>
      </c>
      <c r="H213" s="1347">
        <v>43.387999999999998</v>
      </c>
      <c r="I213" s="1347">
        <v>427.41</v>
      </c>
      <c r="J213" s="1347">
        <v>-29.113</v>
      </c>
      <c r="K213" s="1347">
        <v>32.07</v>
      </c>
      <c r="L213" s="447"/>
    </row>
    <row r="214" spans="2:12" s="120" customFormat="1" x14ac:dyDescent="0.25">
      <c r="B214" s="1379" t="s">
        <v>2436</v>
      </c>
      <c r="C214" s="1347">
        <v>502.83</v>
      </c>
      <c r="D214" s="1347">
        <v>-34.250999999999998</v>
      </c>
      <c r="E214" s="1347">
        <v>37.728999999999999</v>
      </c>
      <c r="F214" s="1347">
        <v>578.26</v>
      </c>
      <c r="G214" s="1347">
        <v>-39.387999999999998</v>
      </c>
      <c r="H214" s="1347">
        <v>43.387999999999998</v>
      </c>
      <c r="I214" s="1347">
        <v>427.41</v>
      </c>
      <c r="J214" s="1347">
        <v>-29.113</v>
      </c>
      <c r="K214" s="1347">
        <v>32.07</v>
      </c>
      <c r="L214" s="447"/>
    </row>
    <row r="215" spans="2:12" s="120" customFormat="1" x14ac:dyDescent="0.25">
      <c r="B215" s="1379" t="s">
        <v>2732</v>
      </c>
      <c r="C215" s="1347">
        <v>502.83</v>
      </c>
      <c r="D215" s="1347">
        <v>-34.250999999999998</v>
      </c>
      <c r="E215" s="1347">
        <v>37.728999999999999</v>
      </c>
      <c r="F215" s="1347">
        <v>578.26</v>
      </c>
      <c r="G215" s="1347">
        <v>-39.387999999999998</v>
      </c>
      <c r="H215" s="1347">
        <v>43.387999999999998</v>
      </c>
      <c r="I215" s="1347">
        <v>427.41</v>
      </c>
      <c r="J215" s="1347">
        <v>-29.113</v>
      </c>
      <c r="K215" s="1347">
        <v>32.07</v>
      </c>
      <c r="L215" s="447"/>
    </row>
    <row r="216" spans="2:12" s="120" customFormat="1" x14ac:dyDescent="0.25">
      <c r="B216" s="1379" t="s">
        <v>2733</v>
      </c>
      <c r="C216" s="1347">
        <v>1131.3900000000001</v>
      </c>
      <c r="D216" s="1347">
        <v>-69.290000000000006</v>
      </c>
      <c r="E216" s="1347">
        <v>91.71</v>
      </c>
      <c r="F216" s="1347">
        <v>1470.81</v>
      </c>
      <c r="G216" s="1347">
        <v>-90.08</v>
      </c>
      <c r="H216" s="1347">
        <v>119.23</v>
      </c>
      <c r="I216" s="1347">
        <v>791.97</v>
      </c>
      <c r="J216" s="1347">
        <v>-48.51</v>
      </c>
      <c r="K216" s="1347">
        <v>64.2</v>
      </c>
      <c r="L216" s="447"/>
    </row>
    <row r="217" spans="2:12" s="120" customFormat="1" x14ac:dyDescent="0.25">
      <c r="B217" s="1379" t="s">
        <v>2463</v>
      </c>
      <c r="C217" s="1347">
        <v>523</v>
      </c>
      <c r="D217" s="1347">
        <v>-95</v>
      </c>
      <c r="E217" s="1347">
        <v>138</v>
      </c>
      <c r="F217" s="1347">
        <v>653.75</v>
      </c>
      <c r="G217" s="1347">
        <v>-118.75</v>
      </c>
      <c r="H217" s="1347">
        <v>172.5</v>
      </c>
      <c r="I217" s="1347">
        <v>392.25</v>
      </c>
      <c r="J217" s="1347">
        <v>-71.25</v>
      </c>
      <c r="K217" s="1347">
        <v>103.5</v>
      </c>
      <c r="L217" s="447"/>
    </row>
    <row r="218" spans="2:12" s="120" customFormat="1" x14ac:dyDescent="0.25">
      <c r="B218" s="1379" t="s">
        <v>2470</v>
      </c>
      <c r="C218" s="1347">
        <v>457.11818181818177</v>
      </c>
      <c r="D218" s="1347">
        <v>-31.137272727272723</v>
      </c>
      <c r="E218" s="1347">
        <v>34.299090909090907</v>
      </c>
      <c r="F218" s="1347">
        <v>525.69090909090903</v>
      </c>
      <c r="G218" s="1347">
        <v>-35.807272727272725</v>
      </c>
      <c r="H218" s="1347">
        <v>39.443636363636358</v>
      </c>
      <c r="I218" s="1347">
        <v>388.55454545454546</v>
      </c>
      <c r="J218" s="1347">
        <v>-26.466363636363635</v>
      </c>
      <c r="K218" s="1347">
        <v>29.154545454545453</v>
      </c>
      <c r="L218" s="447"/>
    </row>
    <row r="219" spans="2:12" s="120" customFormat="1" x14ac:dyDescent="0.25">
      <c r="B219" s="1379" t="s">
        <v>2471</v>
      </c>
      <c r="C219" s="1347">
        <v>523</v>
      </c>
      <c r="D219" s="1347">
        <v>-95</v>
      </c>
      <c r="E219" s="1347">
        <v>138</v>
      </c>
      <c r="F219" s="1347">
        <v>653.75</v>
      </c>
      <c r="G219" s="1347">
        <v>-118.75</v>
      </c>
      <c r="H219" s="1347">
        <v>172.5</v>
      </c>
      <c r="I219" s="1347">
        <v>392.25</v>
      </c>
      <c r="J219" s="1347">
        <v>-71.25</v>
      </c>
      <c r="K219" s="1347">
        <v>103.5</v>
      </c>
      <c r="L219" s="447"/>
    </row>
    <row r="220" spans="2:12" s="120" customFormat="1" x14ac:dyDescent="0.25">
      <c r="B220" s="1379" t="s">
        <v>2734</v>
      </c>
      <c r="C220" s="1347">
        <v>523</v>
      </c>
      <c r="D220" s="1347">
        <v>-95</v>
      </c>
      <c r="E220" s="1347">
        <v>138</v>
      </c>
      <c r="F220" s="1347">
        <v>653.75</v>
      </c>
      <c r="G220" s="1347">
        <v>-118.75</v>
      </c>
      <c r="H220" s="1347">
        <v>172.5</v>
      </c>
      <c r="I220" s="1347">
        <v>392.25</v>
      </c>
      <c r="J220" s="1347">
        <v>-71.25</v>
      </c>
      <c r="K220" s="1347">
        <v>103.5</v>
      </c>
      <c r="L220" s="447"/>
    </row>
    <row r="221" spans="2:12" s="120" customFormat="1" x14ac:dyDescent="0.25">
      <c r="B221" s="1379" t="s">
        <v>2556</v>
      </c>
      <c r="C221" s="1347">
        <v>855</v>
      </c>
      <c r="D221" s="1347">
        <v>-28</v>
      </c>
      <c r="E221" s="1347">
        <v>41</v>
      </c>
      <c r="F221" s="1347">
        <v>1068.75</v>
      </c>
      <c r="G221" s="1347">
        <v>-35</v>
      </c>
      <c r="H221" s="1347">
        <v>51.25</v>
      </c>
      <c r="I221" s="1347">
        <v>641.25</v>
      </c>
      <c r="J221" s="1347">
        <v>-21</v>
      </c>
      <c r="K221" s="1347">
        <v>30.75</v>
      </c>
      <c r="L221" s="447"/>
    </row>
    <row r="222" spans="2:12" s="120" customFormat="1" x14ac:dyDescent="0.25">
      <c r="B222" s="1379" t="s">
        <v>2735</v>
      </c>
      <c r="C222" s="1347">
        <v>502.83</v>
      </c>
      <c r="D222" s="1347">
        <v>-34.250999999999998</v>
      </c>
      <c r="E222" s="1347">
        <v>37.728999999999999</v>
      </c>
      <c r="F222" s="1347">
        <v>578.26</v>
      </c>
      <c r="G222" s="1347">
        <v>-39.387999999999998</v>
      </c>
      <c r="H222" s="1347">
        <v>43.387999999999998</v>
      </c>
      <c r="I222" s="1347">
        <v>427.41</v>
      </c>
      <c r="J222" s="1347">
        <v>-29.113</v>
      </c>
      <c r="K222" s="1347">
        <v>32.07</v>
      </c>
      <c r="L222" s="447"/>
    </row>
    <row r="223" spans="2:12" s="120" customFormat="1" x14ac:dyDescent="0.25">
      <c r="B223" s="1379" t="s">
        <v>2474</v>
      </c>
      <c r="C223" s="1347">
        <v>457.11818181818177</v>
      </c>
      <c r="D223" s="1347">
        <v>-31.137272727272723</v>
      </c>
      <c r="E223" s="1347">
        <v>34.299090909090907</v>
      </c>
      <c r="F223" s="1347">
        <v>525.69090909090903</v>
      </c>
      <c r="G223" s="1347">
        <v>-35.807272727272725</v>
      </c>
      <c r="H223" s="1347">
        <v>39.443636363636358</v>
      </c>
      <c r="I223" s="1347">
        <v>388.55454545454546</v>
      </c>
      <c r="J223" s="1347">
        <v>-26.466363636363635</v>
      </c>
      <c r="K223" s="1347">
        <v>29.154545454545453</v>
      </c>
      <c r="L223" s="447"/>
    </row>
    <row r="224" spans="2:12" s="120" customFormat="1" x14ac:dyDescent="0.25">
      <c r="B224" s="1379" t="s">
        <v>2442</v>
      </c>
      <c r="C224" s="1347">
        <v>586.67999999999995</v>
      </c>
      <c r="D224" s="1347">
        <v>26.6</v>
      </c>
      <c r="E224" s="1347">
        <v>47.807000000000002</v>
      </c>
      <c r="F224" s="1347">
        <v>674.68</v>
      </c>
      <c r="G224" s="1347">
        <v>30.59</v>
      </c>
      <c r="H224" s="1347">
        <v>54.978000000000002</v>
      </c>
      <c r="I224" s="1347">
        <v>498.68</v>
      </c>
      <c r="J224" s="1347">
        <v>22.61</v>
      </c>
      <c r="K224" s="1347">
        <v>40.636000000000003</v>
      </c>
      <c r="L224" s="447"/>
    </row>
    <row r="225" spans="2:12" s="120" customFormat="1" x14ac:dyDescent="0.25">
      <c r="B225" s="1379" t="s">
        <v>2736</v>
      </c>
      <c r="C225" s="1347"/>
      <c r="D225" s="1347"/>
      <c r="E225" s="1347"/>
      <c r="F225" s="1347"/>
      <c r="G225" s="1347"/>
      <c r="H225" s="1347"/>
      <c r="I225" s="1347"/>
      <c r="J225" s="1347"/>
      <c r="K225" s="1347"/>
      <c r="L225" s="447"/>
    </row>
    <row r="226" spans="2:12" s="120" customFormat="1" x14ac:dyDescent="0.25">
      <c r="B226" s="1379" t="s">
        <v>2737</v>
      </c>
      <c r="C226" s="1347">
        <v>586.67999999999995</v>
      </c>
      <c r="D226" s="1347">
        <v>26.6</v>
      </c>
      <c r="E226" s="1347">
        <v>47.807000000000002</v>
      </c>
      <c r="F226" s="1347">
        <v>674.68</v>
      </c>
      <c r="G226" s="1347">
        <v>30.59</v>
      </c>
      <c r="H226" s="1347">
        <v>54.978000000000002</v>
      </c>
      <c r="I226" s="1347">
        <v>498.68</v>
      </c>
      <c r="J226" s="1347">
        <v>22.61</v>
      </c>
      <c r="K226" s="1347">
        <v>40.636000000000003</v>
      </c>
      <c r="L226" s="447"/>
    </row>
    <row r="227" spans="2:12" s="120" customFormat="1" x14ac:dyDescent="0.25">
      <c r="B227" s="1379" t="s">
        <v>2460</v>
      </c>
      <c r="C227" s="1347">
        <v>2891.5</v>
      </c>
      <c r="D227" s="1347">
        <v>-267.39999999999998</v>
      </c>
      <c r="E227" s="1347">
        <v>291</v>
      </c>
      <c r="F227" s="1347">
        <v>3614.4</v>
      </c>
      <c r="G227" s="1347">
        <v>-334.3</v>
      </c>
      <c r="H227" s="1347">
        <v>363.7</v>
      </c>
      <c r="I227" s="1347">
        <v>2168.6</v>
      </c>
      <c r="J227" s="1347">
        <v>-200.6</v>
      </c>
      <c r="K227" s="1347">
        <v>218.2</v>
      </c>
      <c r="L227" s="447"/>
    </row>
    <row r="228" spans="2:12" s="120" customFormat="1" x14ac:dyDescent="0.25">
      <c r="B228" s="1379" t="s">
        <v>2738</v>
      </c>
      <c r="C228" s="1347">
        <v>1340.8799999999999</v>
      </c>
      <c r="D228" s="1347">
        <v>-91.335999999999984</v>
      </c>
      <c r="E228" s="1347">
        <v>100.61066666666666</v>
      </c>
      <c r="F228" s="1347">
        <v>1542.0266666666666</v>
      </c>
      <c r="G228" s="1347">
        <v>-105.03466666666665</v>
      </c>
      <c r="H228" s="1347">
        <v>115.70133333333332</v>
      </c>
      <c r="I228" s="1347">
        <v>1139.76</v>
      </c>
      <c r="J228" s="1347">
        <v>-77.634666666666661</v>
      </c>
      <c r="K228" s="1347">
        <v>85.52</v>
      </c>
      <c r="L228" s="447"/>
    </row>
    <row r="229" spans="2:12" s="120" customFormat="1" x14ac:dyDescent="0.25">
      <c r="B229" s="1379" t="s">
        <v>2441</v>
      </c>
      <c r="C229" s="1347">
        <v>1586</v>
      </c>
      <c r="D229" s="1347">
        <v>-25.745999999999999</v>
      </c>
      <c r="E229" s="1347">
        <v>117.15</v>
      </c>
      <c r="F229" s="1347">
        <v>1823.8999999999999</v>
      </c>
      <c r="G229" s="1347">
        <v>-29.607899999999997</v>
      </c>
      <c r="H229" s="1347">
        <v>134.7225</v>
      </c>
      <c r="I229" s="1347">
        <v>1348.1</v>
      </c>
      <c r="J229" s="1347">
        <v>-21.884099999999997</v>
      </c>
      <c r="K229" s="1347">
        <v>99.577500000000001</v>
      </c>
      <c r="L229" s="447"/>
    </row>
    <row r="230" spans="2:12" s="120" customFormat="1" x14ac:dyDescent="0.25">
      <c r="B230" s="1379" t="s">
        <v>2739</v>
      </c>
      <c r="C230" s="1347">
        <v>10312.73</v>
      </c>
      <c r="D230" s="1347">
        <v>808.5</v>
      </c>
      <c r="E230" s="1347">
        <v>515.47</v>
      </c>
      <c r="F230" s="1347">
        <v>13406.54</v>
      </c>
      <c r="G230" s="1347">
        <v>1051.05</v>
      </c>
      <c r="H230" s="1347">
        <v>670.11</v>
      </c>
      <c r="I230" s="1347">
        <v>7218.91</v>
      </c>
      <c r="J230" s="1347">
        <v>565.95000000000005</v>
      </c>
      <c r="K230" s="1347">
        <v>360.83</v>
      </c>
      <c r="L230" s="447"/>
    </row>
    <row r="231" spans="2:12" s="120" customFormat="1" x14ac:dyDescent="0.25">
      <c r="B231" s="1379" t="s">
        <v>2464</v>
      </c>
      <c r="C231" s="1347">
        <v>5028.3</v>
      </c>
      <c r="D231" s="1347">
        <v>-342.51</v>
      </c>
      <c r="E231" s="1347">
        <v>377.28999999999996</v>
      </c>
      <c r="F231" s="1347">
        <v>5782.6</v>
      </c>
      <c r="G231" s="1347">
        <v>-393.88</v>
      </c>
      <c r="H231" s="1347">
        <v>433.88</v>
      </c>
      <c r="I231" s="1347">
        <v>4274.1000000000004</v>
      </c>
      <c r="J231" s="1347">
        <v>-291.13</v>
      </c>
      <c r="K231" s="1347">
        <v>320.7</v>
      </c>
      <c r="L231" s="447"/>
    </row>
    <row r="232" spans="2:12" s="120" customFormat="1" x14ac:dyDescent="0.25">
      <c r="B232" s="1379" t="s">
        <v>2456</v>
      </c>
      <c r="C232" s="1347">
        <v>140.19999999999999</v>
      </c>
      <c r="D232" s="1347">
        <v>-4.5</v>
      </c>
      <c r="E232" s="1347">
        <v>25.7</v>
      </c>
      <c r="F232" s="1347">
        <v>175.3</v>
      </c>
      <c r="G232" s="1347">
        <v>-5.7</v>
      </c>
      <c r="H232" s="1347">
        <v>32.1</v>
      </c>
      <c r="I232" s="1347">
        <v>105.2</v>
      </c>
      <c r="J232" s="1347">
        <v>-3.4</v>
      </c>
      <c r="K232" s="1347">
        <v>19.3</v>
      </c>
      <c r="L232" s="447"/>
    </row>
    <row r="233" spans="2:12" s="120" customFormat="1" x14ac:dyDescent="0.25">
      <c r="B233" s="1379" t="s">
        <v>2468</v>
      </c>
      <c r="C233" s="1347">
        <v>140.19999999999999</v>
      </c>
      <c r="D233" s="1347">
        <v>-4.5</v>
      </c>
      <c r="E233" s="1347">
        <v>25.7</v>
      </c>
      <c r="F233" s="1347">
        <v>175.3</v>
      </c>
      <c r="G233" s="1347">
        <v>-5.7</v>
      </c>
      <c r="H233" s="1347">
        <v>32.1</v>
      </c>
      <c r="I233" s="1347">
        <v>105.2</v>
      </c>
      <c r="J233" s="1347">
        <v>-3.4</v>
      </c>
      <c r="K233" s="1347">
        <v>19.3</v>
      </c>
      <c r="L233" s="447"/>
    </row>
    <row r="234" spans="2:12" s="120" customFormat="1" x14ac:dyDescent="0.25">
      <c r="B234" s="1379" t="s">
        <v>2740</v>
      </c>
      <c r="C234" s="1347">
        <v>356</v>
      </c>
      <c r="D234" s="1347">
        <v>9.8000000000000007</v>
      </c>
      <c r="E234" s="1347">
        <v>28.02</v>
      </c>
      <c r="F234" s="1347">
        <v>409.4</v>
      </c>
      <c r="G234" s="1347">
        <v>11.27</v>
      </c>
      <c r="H234" s="1347">
        <v>32.222999999999999</v>
      </c>
      <c r="I234" s="1347">
        <v>302.59999999999997</v>
      </c>
      <c r="J234" s="1347">
        <v>8.33</v>
      </c>
      <c r="K234" s="1347">
        <v>23.817</v>
      </c>
      <c r="L234" s="447"/>
    </row>
    <row r="235" spans="2:12" s="120" customFormat="1" x14ac:dyDescent="0.25">
      <c r="B235" s="1379" t="s">
        <v>2445</v>
      </c>
      <c r="C235" s="1347">
        <v>586.67999999999995</v>
      </c>
      <c r="D235" s="1347">
        <v>26.6</v>
      </c>
      <c r="E235" s="1347">
        <v>47.807000000000002</v>
      </c>
      <c r="F235" s="1347">
        <v>674.68</v>
      </c>
      <c r="G235" s="1347">
        <v>30.59</v>
      </c>
      <c r="H235" s="1347">
        <v>54.978000000000002</v>
      </c>
      <c r="I235" s="1347">
        <v>498.68</v>
      </c>
      <c r="J235" s="1347">
        <v>22.61</v>
      </c>
      <c r="K235" s="1347">
        <v>40.636000000000003</v>
      </c>
      <c r="L235" s="447"/>
    </row>
    <row r="236" spans="2:12" s="120" customFormat="1" x14ac:dyDescent="0.25">
      <c r="B236" s="1379" t="s">
        <v>2453</v>
      </c>
      <c r="C236" s="1347">
        <v>523</v>
      </c>
      <c r="D236" s="1347">
        <v>-95</v>
      </c>
      <c r="E236" s="1347">
        <v>138</v>
      </c>
      <c r="F236" s="1347">
        <v>653.75</v>
      </c>
      <c r="G236" s="1347">
        <v>-118.75</v>
      </c>
      <c r="H236" s="1347">
        <v>172.5</v>
      </c>
      <c r="I236" s="1347">
        <v>392.25</v>
      </c>
      <c r="J236" s="1347">
        <v>-71.25</v>
      </c>
      <c r="K236" s="1347">
        <v>103.5</v>
      </c>
      <c r="L236" s="447"/>
    </row>
    <row r="237" spans="2:12" s="120" customFormat="1" x14ac:dyDescent="0.25">
      <c r="B237" s="1379" t="s">
        <v>2455</v>
      </c>
      <c r="C237" s="1347">
        <v>356</v>
      </c>
      <c r="D237" s="1347">
        <v>9.8000000000000007</v>
      </c>
      <c r="E237" s="1347">
        <v>28.02</v>
      </c>
      <c r="F237" s="1347">
        <v>409.4</v>
      </c>
      <c r="G237" s="1347">
        <v>11.27</v>
      </c>
      <c r="H237" s="1347">
        <v>32.222999999999999</v>
      </c>
      <c r="I237" s="1347">
        <v>302.59999999999997</v>
      </c>
      <c r="J237" s="1347">
        <v>8.33</v>
      </c>
      <c r="K237" s="1347">
        <v>23.817</v>
      </c>
      <c r="L237" s="447"/>
    </row>
    <row r="238" spans="2:12" s="120" customFormat="1" x14ac:dyDescent="0.25">
      <c r="B238" s="1379" t="s">
        <v>2741</v>
      </c>
      <c r="C238" s="1347">
        <v>523</v>
      </c>
      <c r="D238" s="1347">
        <v>-95</v>
      </c>
      <c r="E238" s="1347">
        <v>138</v>
      </c>
      <c r="F238" s="1347">
        <v>653.75</v>
      </c>
      <c r="G238" s="1347">
        <v>-118.75</v>
      </c>
      <c r="H238" s="1347">
        <v>172.5</v>
      </c>
      <c r="I238" s="1347">
        <v>392.25</v>
      </c>
      <c r="J238" s="1347">
        <v>-71.25</v>
      </c>
      <c r="K238" s="1347">
        <v>103.5</v>
      </c>
      <c r="L238" s="447"/>
    </row>
    <row r="239" spans="2:12" s="120" customFormat="1" x14ac:dyDescent="0.25">
      <c r="B239" s="1379" t="s">
        <v>2451</v>
      </c>
      <c r="C239" s="1347">
        <v>502.83</v>
      </c>
      <c r="D239" s="1347">
        <v>-34.250999999999998</v>
      </c>
      <c r="E239" s="1347">
        <v>37.728999999999999</v>
      </c>
      <c r="F239" s="1347">
        <v>578.26</v>
      </c>
      <c r="G239" s="1347">
        <v>-39.387999999999998</v>
      </c>
      <c r="H239" s="1347">
        <v>43.387999999999998</v>
      </c>
      <c r="I239" s="1347">
        <v>427.41</v>
      </c>
      <c r="J239" s="1347">
        <v>-29.113</v>
      </c>
      <c r="K239" s="1347">
        <v>32.07</v>
      </c>
      <c r="L239" s="447"/>
    </row>
    <row r="240" spans="2:12" s="120" customFormat="1" x14ac:dyDescent="0.25">
      <c r="B240" s="1379" t="s">
        <v>2449</v>
      </c>
      <c r="C240" s="1347">
        <v>502.83</v>
      </c>
      <c r="D240" s="1347">
        <v>-34.250999999999998</v>
      </c>
      <c r="E240" s="1347">
        <v>37.728999999999999</v>
      </c>
      <c r="F240" s="1347">
        <v>578.26</v>
      </c>
      <c r="G240" s="1347">
        <v>-39.387999999999998</v>
      </c>
      <c r="H240" s="1347">
        <v>43.387999999999998</v>
      </c>
      <c r="I240" s="1347">
        <v>427.41</v>
      </c>
      <c r="J240" s="1347">
        <v>-29.113</v>
      </c>
      <c r="K240" s="1347">
        <v>32.07</v>
      </c>
      <c r="L240" s="447"/>
    </row>
    <row r="241" spans="2:12" s="120" customFormat="1" x14ac:dyDescent="0.25">
      <c r="B241" s="1379" t="s">
        <v>2447</v>
      </c>
      <c r="C241" s="1347">
        <v>335.21999999999997</v>
      </c>
      <c r="D241" s="1347">
        <v>-22.833999999999996</v>
      </c>
      <c r="E241" s="1347">
        <v>25.152666666666665</v>
      </c>
      <c r="F241" s="1347">
        <v>385.50666666666666</v>
      </c>
      <c r="G241" s="1347">
        <v>-26.258666666666663</v>
      </c>
      <c r="H241" s="1347">
        <v>28.925333333333331</v>
      </c>
      <c r="I241" s="1347">
        <v>284.94</v>
      </c>
      <c r="J241" s="1347">
        <v>-19.408666666666665</v>
      </c>
      <c r="K241" s="1347">
        <v>21.38</v>
      </c>
      <c r="L241" s="447"/>
    </row>
    <row r="242" spans="2:12" s="120" customFormat="1" x14ac:dyDescent="0.25">
      <c r="B242" s="1379" t="s">
        <v>2465</v>
      </c>
      <c r="C242" s="1347">
        <v>335.21999999999997</v>
      </c>
      <c r="D242" s="1347">
        <v>-22.833999999999996</v>
      </c>
      <c r="E242" s="1347">
        <v>25.152666666666665</v>
      </c>
      <c r="F242" s="1347">
        <v>385.50666666666666</v>
      </c>
      <c r="G242" s="1347">
        <v>-26.258666666666663</v>
      </c>
      <c r="H242" s="1347">
        <v>28.925333333333331</v>
      </c>
      <c r="I242" s="1347">
        <v>284.94</v>
      </c>
      <c r="J242" s="1347">
        <v>-19.408666666666665</v>
      </c>
      <c r="K242" s="1347">
        <v>21.38</v>
      </c>
      <c r="L242" s="447"/>
    </row>
    <row r="243" spans="2:12" s="120" customFormat="1" x14ac:dyDescent="0.25">
      <c r="B243" s="1379" t="s">
        <v>2742</v>
      </c>
      <c r="C243" s="1347">
        <v>502.83</v>
      </c>
      <c r="D243" s="1347">
        <v>-34.250999999999998</v>
      </c>
      <c r="E243" s="1347">
        <v>37.728999999999999</v>
      </c>
      <c r="F243" s="1347">
        <v>578.26</v>
      </c>
      <c r="G243" s="1347">
        <v>-39.387999999999998</v>
      </c>
      <c r="H243" s="1347">
        <v>43.387999999999998</v>
      </c>
      <c r="I243" s="1347">
        <v>427.41</v>
      </c>
      <c r="J243" s="1347">
        <v>-29.113</v>
      </c>
      <c r="K243" s="1347">
        <v>32.07</v>
      </c>
      <c r="L243" s="447"/>
    </row>
    <row r="244" spans="2:12" s="120" customFormat="1" x14ac:dyDescent="0.25">
      <c r="B244" s="1379" t="s">
        <v>2433</v>
      </c>
      <c r="C244" s="1347">
        <v>502.83</v>
      </c>
      <c r="D244" s="1347">
        <v>-34.250999999999998</v>
      </c>
      <c r="E244" s="1347">
        <v>37.728999999999999</v>
      </c>
      <c r="F244" s="1347">
        <v>578.26</v>
      </c>
      <c r="G244" s="1347">
        <v>-39.387999999999998</v>
      </c>
      <c r="H244" s="1347">
        <v>43.387999999999998</v>
      </c>
      <c r="I244" s="1347">
        <v>427.41</v>
      </c>
      <c r="J244" s="1347">
        <v>-29.113</v>
      </c>
      <c r="K244" s="1347">
        <v>32.07</v>
      </c>
      <c r="L244" s="447"/>
    </row>
    <row r="245" spans="2:12" s="120" customFormat="1" x14ac:dyDescent="0.25">
      <c r="B245" s="1379" t="s">
        <v>2743</v>
      </c>
      <c r="C245" s="1347">
        <v>576.04999999999995</v>
      </c>
      <c r="D245" s="1347">
        <v>-51.4</v>
      </c>
      <c r="E245" s="1347">
        <v>112.45</v>
      </c>
      <c r="F245" s="1347">
        <v>748.87</v>
      </c>
      <c r="G245" s="1347">
        <v>-66.819999999999993</v>
      </c>
      <c r="H245" s="1347">
        <v>146.18</v>
      </c>
      <c r="I245" s="1347">
        <v>403.24</v>
      </c>
      <c r="J245" s="1347">
        <v>-35.979999999999997</v>
      </c>
      <c r="K245" s="1347">
        <v>78.709999999999994</v>
      </c>
      <c r="L245" s="447"/>
    </row>
    <row r="246" spans="2:12" s="120" customFormat="1" x14ac:dyDescent="0.25">
      <c r="B246" s="1379" t="s">
        <v>2461</v>
      </c>
      <c r="C246" s="1347">
        <v>523</v>
      </c>
      <c r="D246" s="1347">
        <v>-95</v>
      </c>
      <c r="E246" s="1347">
        <v>138</v>
      </c>
      <c r="F246" s="1347">
        <v>653.75</v>
      </c>
      <c r="G246" s="1347">
        <v>-118.75</v>
      </c>
      <c r="H246" s="1347">
        <v>172.5</v>
      </c>
      <c r="I246" s="1347">
        <v>392.25</v>
      </c>
      <c r="J246" s="1347">
        <v>-71.25</v>
      </c>
      <c r="K246" s="1347">
        <v>103.5</v>
      </c>
      <c r="L246" s="447"/>
    </row>
    <row r="247" spans="2:12" s="120" customFormat="1" x14ac:dyDescent="0.25">
      <c r="B247" s="1379" t="s">
        <v>2744</v>
      </c>
      <c r="C247" s="1347"/>
      <c r="D247" s="1347"/>
      <c r="E247" s="1347"/>
      <c r="F247" s="1347"/>
      <c r="G247" s="1347"/>
      <c r="H247" s="1347"/>
      <c r="I247" s="1347"/>
      <c r="J247" s="1347"/>
      <c r="K247" s="1347"/>
      <c r="L247" s="447"/>
    </row>
    <row r="248" spans="2:12" s="120" customFormat="1" x14ac:dyDescent="0.25">
      <c r="B248" s="1379" t="s">
        <v>2469</v>
      </c>
      <c r="C248" s="1347">
        <v>457.11818181818177</v>
      </c>
      <c r="D248" s="1347">
        <v>-31.137272727272723</v>
      </c>
      <c r="E248" s="1347">
        <v>34.299090909090907</v>
      </c>
      <c r="F248" s="1347">
        <v>525.69090909090903</v>
      </c>
      <c r="G248" s="1347">
        <v>-35.807272727272725</v>
      </c>
      <c r="H248" s="1347">
        <v>39.443636363636358</v>
      </c>
      <c r="I248" s="1347">
        <v>388.55454545454546</v>
      </c>
      <c r="J248" s="1347">
        <v>-26.466363636363635</v>
      </c>
      <c r="K248" s="1347">
        <v>29.154545454545453</v>
      </c>
      <c r="L248" s="447"/>
    </row>
    <row r="249" spans="2:12" s="120" customFormat="1" x14ac:dyDescent="0.25">
      <c r="B249" s="1379" t="s">
        <v>2472</v>
      </c>
      <c r="C249" s="1347">
        <v>523</v>
      </c>
      <c r="D249" s="1347">
        <v>-95</v>
      </c>
      <c r="E249" s="1347">
        <v>138</v>
      </c>
      <c r="F249" s="1347">
        <v>653.75</v>
      </c>
      <c r="G249" s="1347">
        <v>-118.75</v>
      </c>
      <c r="H249" s="1347">
        <v>172.5</v>
      </c>
      <c r="I249" s="1347">
        <v>392.25</v>
      </c>
      <c r="J249" s="1347">
        <v>-71.25</v>
      </c>
      <c r="K249" s="1347">
        <v>103.5</v>
      </c>
      <c r="L249" s="447"/>
    </row>
    <row r="250" spans="2:12" s="120" customFormat="1" x14ac:dyDescent="0.25">
      <c r="B250" s="1379" t="s">
        <v>2467</v>
      </c>
      <c r="C250" s="1347">
        <v>855</v>
      </c>
      <c r="D250" s="1347">
        <v>-28</v>
      </c>
      <c r="E250" s="1347">
        <v>41</v>
      </c>
      <c r="F250" s="1347">
        <v>1068.75</v>
      </c>
      <c r="G250" s="1347">
        <v>-35</v>
      </c>
      <c r="H250" s="1347">
        <v>51.25</v>
      </c>
      <c r="I250" s="1347">
        <v>641.25</v>
      </c>
      <c r="J250" s="1347">
        <v>-21</v>
      </c>
      <c r="K250" s="1347">
        <v>30.75</v>
      </c>
      <c r="L250" s="447"/>
    </row>
    <row r="251" spans="2:12" s="120" customFormat="1" x14ac:dyDescent="0.25">
      <c r="B251" s="1379" t="s">
        <v>2473</v>
      </c>
      <c r="C251" s="1347">
        <v>457.11818181818177</v>
      </c>
      <c r="D251" s="1347">
        <v>-31.137272727272723</v>
      </c>
      <c r="E251" s="1347">
        <v>34.299090909090907</v>
      </c>
      <c r="F251" s="1347">
        <v>525.69090909090903</v>
      </c>
      <c r="G251" s="1347">
        <v>-35.807272727272725</v>
      </c>
      <c r="H251" s="1347">
        <v>39.443636363636358</v>
      </c>
      <c r="I251" s="1347">
        <v>388.55454545454546</v>
      </c>
      <c r="J251" s="1347">
        <v>-26.466363636363635</v>
      </c>
      <c r="K251" s="1347">
        <v>29.154545454545453</v>
      </c>
      <c r="L251" s="447"/>
    </row>
    <row r="252" spans="2:12" s="120" customFormat="1" x14ac:dyDescent="0.25">
      <c r="B252" s="1379" t="s">
        <v>2457</v>
      </c>
      <c r="C252" s="1347">
        <v>2891.5</v>
      </c>
      <c r="D252" s="1347">
        <v>-267.39999999999998</v>
      </c>
      <c r="E252" s="1347">
        <v>291</v>
      </c>
      <c r="F252" s="1347">
        <v>3614.4</v>
      </c>
      <c r="G252" s="1347">
        <v>-334.3</v>
      </c>
      <c r="H252" s="1347">
        <v>363.7</v>
      </c>
      <c r="I252" s="1347">
        <v>2168.6</v>
      </c>
      <c r="J252" s="1347">
        <v>-200.6</v>
      </c>
      <c r="K252" s="1347">
        <v>218.2</v>
      </c>
      <c r="L252" s="447"/>
    </row>
    <row r="253" spans="2:12" s="120" customFormat="1" x14ac:dyDescent="0.25">
      <c r="B253" s="1379" t="s">
        <v>2745</v>
      </c>
      <c r="C253" s="1347">
        <v>1340.8799999999999</v>
      </c>
      <c r="D253" s="1347">
        <v>-91.335999999999984</v>
      </c>
      <c r="E253" s="1347">
        <v>100.61066666666666</v>
      </c>
      <c r="F253" s="1347">
        <v>1542.0266666666666</v>
      </c>
      <c r="G253" s="1347">
        <v>-105.03466666666665</v>
      </c>
      <c r="H253" s="1347">
        <v>115.70133333333332</v>
      </c>
      <c r="I253" s="1347">
        <v>1139.76</v>
      </c>
      <c r="J253" s="1347">
        <v>-77.634666666666661</v>
      </c>
      <c r="K253" s="1347">
        <v>85.52</v>
      </c>
      <c r="L253" s="447"/>
    </row>
    <row r="254" spans="2:12" s="120" customFormat="1" x14ac:dyDescent="0.25">
      <c r="B254" s="1379" t="s">
        <v>2746</v>
      </c>
      <c r="C254" s="1347">
        <v>23942.55</v>
      </c>
      <c r="D254" s="1347">
        <v>1716.13</v>
      </c>
      <c r="E254" s="1347">
        <v>838.23</v>
      </c>
      <c r="F254" s="1347">
        <v>31125.32</v>
      </c>
      <c r="G254" s="1347">
        <v>2230.9699999999998</v>
      </c>
      <c r="H254" s="1347">
        <v>1089.7</v>
      </c>
      <c r="I254" s="1347">
        <v>16759.79</v>
      </c>
      <c r="J254" s="1347">
        <v>1201.29</v>
      </c>
      <c r="K254" s="1347">
        <v>586.76</v>
      </c>
      <c r="L254" s="447"/>
    </row>
    <row r="255" spans="2:12" s="120" customFormat="1" x14ac:dyDescent="0.25">
      <c r="B255" s="1379" t="s">
        <v>2462</v>
      </c>
      <c r="C255" s="1347">
        <v>5028.3</v>
      </c>
      <c r="D255" s="1347">
        <v>-342.51</v>
      </c>
      <c r="E255" s="1347">
        <v>377.28999999999996</v>
      </c>
      <c r="F255" s="1347">
        <v>5782.6</v>
      </c>
      <c r="G255" s="1347">
        <v>-393.88</v>
      </c>
      <c r="H255" s="1347">
        <v>433.88</v>
      </c>
      <c r="I255" s="1347">
        <v>4274.1000000000004</v>
      </c>
      <c r="J255" s="1347">
        <v>-291.13</v>
      </c>
      <c r="K255" s="1347">
        <v>320.7</v>
      </c>
      <c r="L255" s="447"/>
    </row>
    <row r="256" spans="2:12" s="120" customFormat="1" x14ac:dyDescent="0.25">
      <c r="B256" s="1379" t="s">
        <v>2747</v>
      </c>
      <c r="C256" s="1347">
        <v>356</v>
      </c>
      <c r="D256" s="1347">
        <v>9.8000000000000007</v>
      </c>
      <c r="E256" s="1347">
        <v>28.02</v>
      </c>
      <c r="F256" s="1347">
        <v>409.4</v>
      </c>
      <c r="G256" s="1347">
        <v>11.27</v>
      </c>
      <c r="H256" s="1347">
        <v>32.222999999999999</v>
      </c>
      <c r="I256" s="1347">
        <v>302.59999999999997</v>
      </c>
      <c r="J256" s="1347">
        <v>8.33</v>
      </c>
      <c r="K256" s="1347">
        <v>23.817</v>
      </c>
      <c r="L256" s="447"/>
    </row>
    <row r="257" spans="2:12" s="120" customFormat="1" x14ac:dyDescent="0.25">
      <c r="B257" s="1379" t="s">
        <v>2748</v>
      </c>
      <c r="C257" s="1347">
        <v>335.21999999999997</v>
      </c>
      <c r="D257" s="1347">
        <v>-22.833999999999996</v>
      </c>
      <c r="E257" s="1347">
        <v>25.152666666666665</v>
      </c>
      <c r="F257" s="1347">
        <v>385.50666666666666</v>
      </c>
      <c r="G257" s="1347">
        <v>-26.258666666666663</v>
      </c>
      <c r="H257" s="1347">
        <v>28.925333333333331</v>
      </c>
      <c r="I257" s="1347">
        <v>284.94</v>
      </c>
      <c r="J257" s="1347">
        <v>-19.408666666666665</v>
      </c>
      <c r="K257" s="1347">
        <v>21.38</v>
      </c>
      <c r="L257" s="447"/>
    </row>
    <row r="258" spans="2:12" s="120" customFormat="1" x14ac:dyDescent="0.25">
      <c r="B258" s="1379" t="s">
        <v>2749</v>
      </c>
      <c r="C258" s="1347">
        <v>523</v>
      </c>
      <c r="D258" s="1347">
        <v>-95</v>
      </c>
      <c r="E258" s="1347">
        <v>138</v>
      </c>
      <c r="F258" s="1347">
        <v>653.75</v>
      </c>
      <c r="G258" s="1347">
        <v>-118.75</v>
      </c>
      <c r="H258" s="1347">
        <v>172.5</v>
      </c>
      <c r="I258" s="1347">
        <v>392.25</v>
      </c>
      <c r="J258" s="1347">
        <v>-71.25</v>
      </c>
      <c r="K258" s="1347">
        <v>103.5</v>
      </c>
      <c r="L258" s="447"/>
    </row>
    <row r="259" spans="2:12" s="120" customFormat="1" x14ac:dyDescent="0.25">
      <c r="B259" s="1379" t="s">
        <v>2750</v>
      </c>
      <c r="C259" s="1347">
        <v>855</v>
      </c>
      <c r="D259" s="1347">
        <v>-28</v>
      </c>
      <c r="E259" s="1347">
        <v>41</v>
      </c>
      <c r="F259" s="1347">
        <v>1068.75</v>
      </c>
      <c r="G259" s="1347">
        <v>-35</v>
      </c>
      <c r="H259" s="1347">
        <v>51.25</v>
      </c>
      <c r="I259" s="1347">
        <v>641.25</v>
      </c>
      <c r="J259" s="1347">
        <v>-21</v>
      </c>
      <c r="K259" s="1347">
        <v>30.75</v>
      </c>
      <c r="L259" s="447"/>
    </row>
    <row r="260" spans="2:12" s="120" customFormat="1" x14ac:dyDescent="0.25">
      <c r="B260" s="1379" t="s">
        <v>2751</v>
      </c>
      <c r="C260" s="1347">
        <v>2891.5</v>
      </c>
      <c r="D260" s="1347">
        <v>-267.39999999999998</v>
      </c>
      <c r="E260" s="1347">
        <v>291</v>
      </c>
      <c r="F260" s="1347">
        <v>3614.4</v>
      </c>
      <c r="G260" s="1347">
        <v>-334.3</v>
      </c>
      <c r="H260" s="1347">
        <v>363.7</v>
      </c>
      <c r="I260" s="1347">
        <v>2168.6</v>
      </c>
      <c r="J260" s="1347">
        <v>-200.6</v>
      </c>
      <c r="K260" s="1347">
        <v>218.2</v>
      </c>
      <c r="L260" s="447"/>
    </row>
    <row r="261" spans="2:12" s="120" customFormat="1" x14ac:dyDescent="0.25">
      <c r="B261" s="1379" t="s">
        <v>2752</v>
      </c>
      <c r="C261" s="1347">
        <v>5028.3</v>
      </c>
      <c r="D261" s="1347">
        <v>-342.51</v>
      </c>
      <c r="E261" s="1347">
        <v>377.28999999999996</v>
      </c>
      <c r="F261" s="1347">
        <v>5782.6</v>
      </c>
      <c r="G261" s="1347">
        <v>-393.88</v>
      </c>
      <c r="H261" s="1347">
        <v>433.88</v>
      </c>
      <c r="I261" s="1347">
        <v>4274.1000000000004</v>
      </c>
      <c r="J261" s="1347">
        <v>-291.13</v>
      </c>
      <c r="K261" s="1347">
        <v>320.7</v>
      </c>
      <c r="L261" s="447"/>
    </row>
    <row r="262" spans="2:12" s="120" customFormat="1" x14ac:dyDescent="0.25">
      <c r="B262" s="1379" t="s">
        <v>2753</v>
      </c>
      <c r="C262" s="1347">
        <v>140.19999999999999</v>
      </c>
      <c r="D262" s="1347">
        <v>-4.5</v>
      </c>
      <c r="E262" s="1347">
        <v>25.7</v>
      </c>
      <c r="F262" s="1347">
        <v>175.3</v>
      </c>
      <c r="G262" s="1347">
        <v>-5.7</v>
      </c>
      <c r="H262" s="1347">
        <v>32.1</v>
      </c>
      <c r="I262" s="1347">
        <v>105.2</v>
      </c>
      <c r="J262" s="1347">
        <v>-3.4</v>
      </c>
      <c r="K262" s="1347">
        <v>19.3</v>
      </c>
      <c r="L262" s="447"/>
    </row>
    <row r="263" spans="2:12" s="120" customFormat="1" x14ac:dyDescent="0.25">
      <c r="B263" s="1379" t="s">
        <v>2754</v>
      </c>
      <c r="C263" s="1347">
        <v>356</v>
      </c>
      <c r="D263" s="1347">
        <v>9.8000000000000007</v>
      </c>
      <c r="E263" s="1347">
        <v>28.02</v>
      </c>
      <c r="F263" s="1347">
        <v>409.4</v>
      </c>
      <c r="G263" s="1347">
        <v>11.27</v>
      </c>
      <c r="H263" s="1347">
        <v>32.222999999999999</v>
      </c>
      <c r="I263" s="1347">
        <v>302.59999999999997</v>
      </c>
      <c r="J263" s="1347">
        <v>8.33</v>
      </c>
      <c r="K263" s="1347">
        <v>23.817</v>
      </c>
      <c r="L263" s="447"/>
    </row>
    <row r="264" spans="2:12" s="120" customFormat="1" x14ac:dyDescent="0.25">
      <c r="B264" s="1379" t="s">
        <v>2755</v>
      </c>
      <c r="C264" s="1347">
        <v>356</v>
      </c>
      <c r="D264" s="1347">
        <v>9.8000000000000007</v>
      </c>
      <c r="E264" s="1347">
        <v>28.02</v>
      </c>
      <c r="F264" s="1347">
        <v>409.4</v>
      </c>
      <c r="G264" s="1347">
        <v>11.27</v>
      </c>
      <c r="H264" s="1347">
        <v>32.222999999999999</v>
      </c>
      <c r="I264" s="1347">
        <v>302.59999999999997</v>
      </c>
      <c r="J264" s="1347">
        <v>8.33</v>
      </c>
      <c r="K264" s="1347">
        <v>23.817</v>
      </c>
      <c r="L264" s="447"/>
    </row>
    <row r="265" spans="2:12" s="120" customFormat="1" x14ac:dyDescent="0.25">
      <c r="B265" s="1379" t="s">
        <v>2756</v>
      </c>
      <c r="C265" s="1347">
        <v>523</v>
      </c>
      <c r="D265" s="1347">
        <v>-95</v>
      </c>
      <c r="E265" s="1347">
        <v>138</v>
      </c>
      <c r="F265" s="1347">
        <v>653.75</v>
      </c>
      <c r="G265" s="1347">
        <v>-118.75</v>
      </c>
      <c r="H265" s="1347">
        <v>172.5</v>
      </c>
      <c r="I265" s="1347">
        <v>392.25</v>
      </c>
      <c r="J265" s="1347">
        <v>-71.25</v>
      </c>
      <c r="K265" s="1347">
        <v>103.5</v>
      </c>
      <c r="L265" s="447"/>
    </row>
    <row r="266" spans="2:12" s="120" customFormat="1" x14ac:dyDescent="0.25">
      <c r="B266" s="1379" t="s">
        <v>2757</v>
      </c>
      <c r="C266" s="1347">
        <v>356</v>
      </c>
      <c r="D266" s="1347">
        <v>9.8000000000000007</v>
      </c>
      <c r="E266" s="1347">
        <v>28.02</v>
      </c>
      <c r="F266" s="1347">
        <v>409.4</v>
      </c>
      <c r="G266" s="1347">
        <v>11.27</v>
      </c>
      <c r="H266" s="1347">
        <v>32.222999999999999</v>
      </c>
      <c r="I266" s="1347">
        <v>302.59999999999997</v>
      </c>
      <c r="J266" s="1347">
        <v>8.33</v>
      </c>
      <c r="K266" s="1347">
        <v>23.817</v>
      </c>
      <c r="L266" s="447"/>
    </row>
    <row r="267" spans="2:12" s="120" customFormat="1" x14ac:dyDescent="0.25">
      <c r="B267" s="1379" t="s">
        <v>2758</v>
      </c>
      <c r="C267" s="1347">
        <v>356</v>
      </c>
      <c r="D267" s="1347">
        <v>9.8000000000000007</v>
      </c>
      <c r="E267" s="1347">
        <v>28.02</v>
      </c>
      <c r="F267" s="1347">
        <v>409.4</v>
      </c>
      <c r="G267" s="1347">
        <v>11.27</v>
      </c>
      <c r="H267" s="1347">
        <v>32.222999999999999</v>
      </c>
      <c r="I267" s="1347">
        <v>302.59999999999997</v>
      </c>
      <c r="J267" s="1347">
        <v>8.33</v>
      </c>
      <c r="K267" s="1347">
        <v>23.817</v>
      </c>
      <c r="L267" s="447"/>
    </row>
    <row r="268" spans="2:12" s="120" customFormat="1" x14ac:dyDescent="0.25">
      <c r="B268" s="1379" t="s">
        <v>2759</v>
      </c>
      <c r="C268" s="1347">
        <v>335.21999999999997</v>
      </c>
      <c r="D268" s="1347">
        <v>-22.833999999999996</v>
      </c>
      <c r="E268" s="1347">
        <v>25.152666666666665</v>
      </c>
      <c r="F268" s="1347">
        <v>385.50666666666666</v>
      </c>
      <c r="G268" s="1347">
        <v>-26.258666666666663</v>
      </c>
      <c r="H268" s="1347">
        <v>28.925333333333331</v>
      </c>
      <c r="I268" s="1347">
        <v>284.94</v>
      </c>
      <c r="J268" s="1347">
        <v>-19.408666666666665</v>
      </c>
      <c r="K268" s="1347">
        <v>21.38</v>
      </c>
      <c r="L268" s="447"/>
    </row>
    <row r="269" spans="2:12" s="120" customFormat="1" x14ac:dyDescent="0.25">
      <c r="B269" s="1379" t="s">
        <v>2760</v>
      </c>
      <c r="C269" s="1347">
        <v>335.21999999999997</v>
      </c>
      <c r="D269" s="1347">
        <v>-22.833999999999996</v>
      </c>
      <c r="E269" s="1347">
        <v>25.152666666666665</v>
      </c>
      <c r="F269" s="1347">
        <v>385.50666666666666</v>
      </c>
      <c r="G269" s="1347">
        <v>-26.258666666666663</v>
      </c>
      <c r="H269" s="1347">
        <v>28.925333333333331</v>
      </c>
      <c r="I269" s="1347">
        <v>284.94</v>
      </c>
      <c r="J269" s="1347">
        <v>-19.408666666666665</v>
      </c>
      <c r="K269" s="1347">
        <v>21.38</v>
      </c>
      <c r="L269" s="447"/>
    </row>
    <row r="270" spans="2:12" s="120" customFormat="1" x14ac:dyDescent="0.25">
      <c r="B270" s="1379" t="s">
        <v>2761</v>
      </c>
      <c r="C270" s="1347">
        <v>502.83</v>
      </c>
      <c r="D270" s="1347">
        <v>-34.250999999999998</v>
      </c>
      <c r="E270" s="1347">
        <v>37.728999999999999</v>
      </c>
      <c r="F270" s="1347">
        <v>578.26</v>
      </c>
      <c r="G270" s="1347">
        <v>-39.387999999999998</v>
      </c>
      <c r="H270" s="1347">
        <v>43.387999999999998</v>
      </c>
      <c r="I270" s="1347">
        <v>427.41</v>
      </c>
      <c r="J270" s="1347">
        <v>-29.113</v>
      </c>
      <c r="K270" s="1347">
        <v>32.07</v>
      </c>
      <c r="L270" s="447"/>
    </row>
    <row r="271" spans="2:12" s="120" customFormat="1" x14ac:dyDescent="0.25">
      <c r="B271" s="1379" t="s">
        <v>2762</v>
      </c>
      <c r="C271" s="1347">
        <v>502.83</v>
      </c>
      <c r="D271" s="1347">
        <v>-34.250999999999998</v>
      </c>
      <c r="E271" s="1347">
        <v>37.728999999999999</v>
      </c>
      <c r="F271" s="1347">
        <v>578.26</v>
      </c>
      <c r="G271" s="1347">
        <v>-39.387999999999998</v>
      </c>
      <c r="H271" s="1347">
        <v>43.387999999999998</v>
      </c>
      <c r="I271" s="1347">
        <v>427.41</v>
      </c>
      <c r="J271" s="1347">
        <v>-29.113</v>
      </c>
      <c r="K271" s="1347">
        <v>32.07</v>
      </c>
      <c r="L271" s="447"/>
    </row>
    <row r="272" spans="2:12" s="120" customFormat="1" x14ac:dyDescent="0.25">
      <c r="B272" s="1379" t="s">
        <v>2763</v>
      </c>
      <c r="C272" s="1347">
        <v>576.04999999999995</v>
      </c>
      <c r="D272" s="1347">
        <v>-51.4</v>
      </c>
      <c r="E272" s="1347">
        <v>112.45</v>
      </c>
      <c r="F272" s="1347">
        <v>748.87</v>
      </c>
      <c r="G272" s="1347">
        <v>-66.819999999999993</v>
      </c>
      <c r="H272" s="1347">
        <v>146.18</v>
      </c>
      <c r="I272" s="1347">
        <v>403.24</v>
      </c>
      <c r="J272" s="1347">
        <v>-35.979999999999997</v>
      </c>
      <c r="K272" s="1347">
        <v>78.709999999999994</v>
      </c>
      <c r="L272" s="447"/>
    </row>
    <row r="273" spans="2:12" s="120" customFormat="1" x14ac:dyDescent="0.25">
      <c r="B273" s="1379" t="s">
        <v>2764</v>
      </c>
      <c r="C273" s="1347">
        <v>523</v>
      </c>
      <c r="D273" s="1347">
        <v>-95</v>
      </c>
      <c r="E273" s="1347">
        <v>138</v>
      </c>
      <c r="F273" s="1347">
        <v>653.75</v>
      </c>
      <c r="G273" s="1347">
        <v>-118.75</v>
      </c>
      <c r="H273" s="1347">
        <v>172.5</v>
      </c>
      <c r="I273" s="1347">
        <v>392.25</v>
      </c>
      <c r="J273" s="1347">
        <v>-71.25</v>
      </c>
      <c r="K273" s="1347">
        <v>103.5</v>
      </c>
      <c r="L273" s="447"/>
    </row>
    <row r="274" spans="2:12" s="120" customFormat="1" x14ac:dyDescent="0.25">
      <c r="B274" s="1379" t="s">
        <v>2765</v>
      </c>
      <c r="C274" s="1347"/>
      <c r="D274" s="1347"/>
      <c r="E274" s="1347"/>
      <c r="F274" s="1347"/>
      <c r="G274" s="1347"/>
      <c r="H274" s="1347"/>
      <c r="I274" s="1347"/>
      <c r="J274" s="1347"/>
      <c r="K274" s="1347"/>
      <c r="L274" s="447"/>
    </row>
    <row r="275" spans="2:12" s="120" customFormat="1" x14ac:dyDescent="0.25">
      <c r="B275" s="1379" t="s">
        <v>2766</v>
      </c>
      <c r="C275" s="1347">
        <v>457.11818181818177</v>
      </c>
      <c r="D275" s="1347">
        <v>-31.137272727272723</v>
      </c>
      <c r="E275" s="1347">
        <v>34.299090909090907</v>
      </c>
      <c r="F275" s="1347">
        <v>525.69090909090903</v>
      </c>
      <c r="G275" s="1347">
        <v>-35.807272727272725</v>
      </c>
      <c r="H275" s="1347">
        <v>39.443636363636358</v>
      </c>
      <c r="I275" s="1347">
        <v>388.55454545454546</v>
      </c>
      <c r="J275" s="1347">
        <v>-26.466363636363635</v>
      </c>
      <c r="K275" s="1347">
        <v>29.154545454545453</v>
      </c>
      <c r="L275" s="447"/>
    </row>
    <row r="276" spans="2:12" s="120" customFormat="1" x14ac:dyDescent="0.25">
      <c r="B276" s="1379" t="s">
        <v>2767</v>
      </c>
      <c r="C276" s="1347">
        <v>523</v>
      </c>
      <c r="D276" s="1347">
        <v>-95</v>
      </c>
      <c r="E276" s="1347">
        <v>138</v>
      </c>
      <c r="F276" s="1347">
        <v>653.75</v>
      </c>
      <c r="G276" s="1347">
        <v>-118.75</v>
      </c>
      <c r="H276" s="1347">
        <v>172.5</v>
      </c>
      <c r="I276" s="1347">
        <v>392.25</v>
      </c>
      <c r="J276" s="1347">
        <v>-71.25</v>
      </c>
      <c r="K276" s="1347">
        <v>103.5</v>
      </c>
      <c r="L276" s="447"/>
    </row>
    <row r="277" spans="2:12" s="120" customFormat="1" x14ac:dyDescent="0.25">
      <c r="B277" s="1379" t="s">
        <v>2768</v>
      </c>
      <c r="C277" s="1347">
        <v>523</v>
      </c>
      <c r="D277" s="1347">
        <v>-95</v>
      </c>
      <c r="E277" s="1347">
        <v>138</v>
      </c>
      <c r="F277" s="1347">
        <v>653.75</v>
      </c>
      <c r="G277" s="1347">
        <v>-118.75</v>
      </c>
      <c r="H277" s="1347">
        <v>172.5</v>
      </c>
      <c r="I277" s="1347">
        <v>392.25</v>
      </c>
      <c r="J277" s="1347">
        <v>-71.25</v>
      </c>
      <c r="K277" s="1347">
        <v>103.5</v>
      </c>
      <c r="L277" s="447"/>
    </row>
    <row r="278" spans="2:12" s="120" customFormat="1" x14ac:dyDescent="0.25">
      <c r="B278" s="1379" t="s">
        <v>2769</v>
      </c>
      <c r="C278" s="1347">
        <v>314.89999999999998</v>
      </c>
      <c r="D278" s="1347">
        <v>-7.9</v>
      </c>
      <c r="E278" s="1347">
        <v>37.799999999999997</v>
      </c>
      <c r="F278" s="1347">
        <v>362.2</v>
      </c>
      <c r="G278" s="1347">
        <v>-9.1</v>
      </c>
      <c r="H278" s="1347">
        <v>43.5</v>
      </c>
      <c r="I278" s="1347">
        <v>267.7</v>
      </c>
      <c r="J278" s="1347">
        <v>-6.7</v>
      </c>
      <c r="K278" s="1347">
        <v>32.1</v>
      </c>
      <c r="L278" s="447"/>
    </row>
    <row r="279" spans="2:12" s="120" customFormat="1" x14ac:dyDescent="0.25">
      <c r="B279" s="1379" t="s">
        <v>2770</v>
      </c>
      <c r="C279" s="1347">
        <v>2891.5</v>
      </c>
      <c r="D279" s="1347">
        <v>-267.39999999999998</v>
      </c>
      <c r="E279" s="1347">
        <v>291</v>
      </c>
      <c r="F279" s="1347">
        <v>3614.4</v>
      </c>
      <c r="G279" s="1347">
        <v>-334.3</v>
      </c>
      <c r="H279" s="1347">
        <v>363.7</v>
      </c>
      <c r="I279" s="1347">
        <v>2168.6</v>
      </c>
      <c r="J279" s="1347">
        <v>-200.6</v>
      </c>
      <c r="K279" s="1347">
        <v>218.2</v>
      </c>
      <c r="L279" s="447"/>
    </row>
    <row r="280" spans="2:12" s="120" customFormat="1" x14ac:dyDescent="0.25">
      <c r="B280" s="1379" t="s">
        <v>2771</v>
      </c>
      <c r="C280" s="1347">
        <v>5028.3</v>
      </c>
      <c r="D280" s="1347">
        <v>-342.51</v>
      </c>
      <c r="E280" s="1347">
        <v>377.28999999999996</v>
      </c>
      <c r="F280" s="1347">
        <v>5782.6</v>
      </c>
      <c r="G280" s="1347">
        <v>-393.88</v>
      </c>
      <c r="H280" s="1347">
        <v>433.88</v>
      </c>
      <c r="I280" s="1347">
        <v>4274.1000000000004</v>
      </c>
      <c r="J280" s="1347">
        <v>-291.13</v>
      </c>
      <c r="K280" s="1347">
        <v>320.7</v>
      </c>
      <c r="L280" s="447"/>
    </row>
    <row r="281" spans="2:12" s="120" customFormat="1" x14ac:dyDescent="0.25">
      <c r="B281" s="1379" t="s">
        <v>2772</v>
      </c>
      <c r="C281" s="1347">
        <v>356</v>
      </c>
      <c r="D281" s="1347">
        <v>9.8000000000000007</v>
      </c>
      <c r="E281" s="1347">
        <v>28.02</v>
      </c>
      <c r="F281" s="1347">
        <v>409.4</v>
      </c>
      <c r="G281" s="1347">
        <v>11.27</v>
      </c>
      <c r="H281" s="1347">
        <v>32.222999999999999</v>
      </c>
      <c r="I281" s="1347">
        <v>302.59999999999997</v>
      </c>
      <c r="J281" s="1347">
        <v>8.33</v>
      </c>
      <c r="K281" s="1347">
        <v>23.817</v>
      </c>
      <c r="L281" s="447"/>
    </row>
    <row r="282" spans="2:12" s="120" customFormat="1" x14ac:dyDescent="0.25">
      <c r="B282" s="1379" t="s">
        <v>2773</v>
      </c>
      <c r="C282" s="1347">
        <v>335.21999999999997</v>
      </c>
      <c r="D282" s="1347">
        <v>-22.833999999999996</v>
      </c>
      <c r="E282" s="1347">
        <v>25.152666666666665</v>
      </c>
      <c r="F282" s="1347">
        <v>385.50666666666666</v>
      </c>
      <c r="G282" s="1347">
        <v>-26.258666666666663</v>
      </c>
      <c r="H282" s="1347">
        <v>28.925333333333331</v>
      </c>
      <c r="I282" s="1347">
        <v>284.94</v>
      </c>
      <c r="J282" s="1347">
        <v>-19.408666666666665</v>
      </c>
      <c r="K282" s="1347">
        <v>21.38</v>
      </c>
      <c r="L282" s="447"/>
    </row>
    <row r="283" spans="2:12" s="120" customFormat="1" x14ac:dyDescent="0.25">
      <c r="B283" s="1379" t="s">
        <v>2774</v>
      </c>
      <c r="C283" s="1347">
        <v>855</v>
      </c>
      <c r="D283" s="1347">
        <v>-28</v>
      </c>
      <c r="E283" s="1347">
        <v>41</v>
      </c>
      <c r="F283" s="1347">
        <v>1068.75</v>
      </c>
      <c r="G283" s="1347">
        <v>-35</v>
      </c>
      <c r="H283" s="1347">
        <v>51.25</v>
      </c>
      <c r="I283" s="1347">
        <v>641.25</v>
      </c>
      <c r="J283" s="1347">
        <v>-21</v>
      </c>
      <c r="K283" s="1347">
        <v>30.75</v>
      </c>
      <c r="L283" s="447"/>
    </row>
    <row r="284" spans="2:12" s="120" customFormat="1" x14ac:dyDescent="0.25">
      <c r="B284" s="1379" t="s">
        <v>2775</v>
      </c>
      <c r="C284" s="1347">
        <v>855</v>
      </c>
      <c r="D284" s="1347">
        <v>-28</v>
      </c>
      <c r="E284" s="1347">
        <v>41</v>
      </c>
      <c r="F284" s="1347">
        <v>1068.75</v>
      </c>
      <c r="G284" s="1347">
        <v>-35</v>
      </c>
      <c r="H284" s="1347">
        <v>51.25</v>
      </c>
      <c r="I284" s="1347">
        <v>641.25</v>
      </c>
      <c r="J284" s="1347">
        <v>-21</v>
      </c>
      <c r="K284" s="1347">
        <v>30.75</v>
      </c>
      <c r="L284" s="447"/>
    </row>
    <row r="285" spans="2:12" s="120" customFormat="1" x14ac:dyDescent="0.25">
      <c r="B285" s="1379" t="s">
        <v>2776</v>
      </c>
      <c r="C285" s="1347">
        <v>855</v>
      </c>
      <c r="D285" s="1347">
        <v>-28</v>
      </c>
      <c r="E285" s="1347">
        <v>41</v>
      </c>
      <c r="F285" s="1347">
        <v>1068.75</v>
      </c>
      <c r="G285" s="1347">
        <v>-35</v>
      </c>
      <c r="H285" s="1347">
        <v>51.25</v>
      </c>
      <c r="I285" s="1347">
        <v>641.25</v>
      </c>
      <c r="J285" s="1347">
        <v>-21</v>
      </c>
      <c r="K285" s="1347">
        <v>30.75</v>
      </c>
      <c r="L285" s="447"/>
    </row>
    <row r="286" spans="2:12" s="120" customFormat="1" x14ac:dyDescent="0.25">
      <c r="B286" s="1379" t="s">
        <v>2777</v>
      </c>
      <c r="C286" s="1347">
        <v>855</v>
      </c>
      <c r="D286" s="1347">
        <v>-28</v>
      </c>
      <c r="E286" s="1347">
        <v>41</v>
      </c>
      <c r="F286" s="1347">
        <v>1068.75</v>
      </c>
      <c r="G286" s="1347">
        <v>-35</v>
      </c>
      <c r="H286" s="1347">
        <v>51.25</v>
      </c>
      <c r="I286" s="1347">
        <v>641.25</v>
      </c>
      <c r="J286" s="1347">
        <v>-21</v>
      </c>
      <c r="K286" s="1347">
        <v>30.75</v>
      </c>
      <c r="L286" s="447"/>
    </row>
    <row r="287" spans="2:12" s="120" customFormat="1" x14ac:dyDescent="0.25">
      <c r="B287" s="1379" t="s">
        <v>2778</v>
      </c>
      <c r="C287" s="1347">
        <v>855</v>
      </c>
      <c r="D287" s="1347">
        <v>-28</v>
      </c>
      <c r="E287" s="1347">
        <v>41</v>
      </c>
      <c r="F287" s="1347">
        <v>1068.75</v>
      </c>
      <c r="G287" s="1347">
        <v>-35</v>
      </c>
      <c r="H287" s="1347">
        <v>51.25</v>
      </c>
      <c r="I287" s="1347">
        <v>641.25</v>
      </c>
      <c r="J287" s="1347">
        <v>-21</v>
      </c>
      <c r="K287" s="1347">
        <v>30.75</v>
      </c>
      <c r="L287" s="447"/>
    </row>
    <row r="288" spans="2:12" s="120" customFormat="1" x14ac:dyDescent="0.25">
      <c r="B288" s="1379" t="s">
        <v>2779</v>
      </c>
      <c r="C288" s="1347">
        <v>855</v>
      </c>
      <c r="D288" s="1347">
        <v>-28</v>
      </c>
      <c r="E288" s="1347">
        <v>41</v>
      </c>
      <c r="F288" s="1347">
        <v>1068.75</v>
      </c>
      <c r="G288" s="1347">
        <v>-35</v>
      </c>
      <c r="H288" s="1347">
        <v>51.25</v>
      </c>
      <c r="I288" s="1347">
        <v>641.25</v>
      </c>
      <c r="J288" s="1347">
        <v>-21</v>
      </c>
      <c r="K288" s="1347">
        <v>30.75</v>
      </c>
      <c r="L288" s="447"/>
    </row>
    <row r="289" spans="2:12" s="120" customFormat="1" x14ac:dyDescent="0.25">
      <c r="B289" s="1379" t="s">
        <v>2780</v>
      </c>
      <c r="C289" s="1347">
        <v>855</v>
      </c>
      <c r="D289" s="1347">
        <v>-28</v>
      </c>
      <c r="E289" s="1347">
        <v>41</v>
      </c>
      <c r="F289" s="1347">
        <v>1068.75</v>
      </c>
      <c r="G289" s="1347">
        <v>-35</v>
      </c>
      <c r="H289" s="1347">
        <v>51.25</v>
      </c>
      <c r="I289" s="1347">
        <v>641.25</v>
      </c>
      <c r="J289" s="1347">
        <v>-21</v>
      </c>
      <c r="K289" s="1347">
        <v>30.75</v>
      </c>
      <c r="L289" s="447"/>
    </row>
    <row r="290" spans="2:12" s="120" customFormat="1" x14ac:dyDescent="0.25">
      <c r="B290" s="1379" t="s">
        <v>2781</v>
      </c>
      <c r="C290" s="1347">
        <v>21694</v>
      </c>
      <c r="D290" s="1347">
        <v>-376.64</v>
      </c>
      <c r="E290" s="1347">
        <v>134.9</v>
      </c>
      <c r="F290" s="1347">
        <v>30371.599999999999</v>
      </c>
      <c r="G290" s="1347">
        <v>-527.29599999999994</v>
      </c>
      <c r="H290" s="1347">
        <v>188.85999999999999</v>
      </c>
      <c r="I290" s="1347">
        <v>13016.4</v>
      </c>
      <c r="J290" s="1347">
        <v>-225.98399999999998</v>
      </c>
      <c r="K290" s="1347">
        <v>80.94</v>
      </c>
      <c r="L290" s="447"/>
    </row>
    <row r="291" spans="2:12" s="120" customFormat="1" x14ac:dyDescent="0.25">
      <c r="B291" s="1379" t="s">
        <v>2782</v>
      </c>
      <c r="C291" s="1347">
        <v>68333</v>
      </c>
      <c r="D291" s="1347">
        <v>-1502.2</v>
      </c>
      <c r="E291" s="1347">
        <v>214.9</v>
      </c>
      <c r="F291" s="1347">
        <v>95666</v>
      </c>
      <c r="G291" s="1347">
        <v>-2102.8000000000002</v>
      </c>
      <c r="H291" s="1347">
        <v>300.86</v>
      </c>
      <c r="I291" s="1347">
        <v>41000</v>
      </c>
      <c r="J291" s="1347">
        <v>-901.2</v>
      </c>
      <c r="K291" s="1347">
        <v>128.94</v>
      </c>
      <c r="L291" s="447"/>
    </row>
    <row r="292" spans="2:12" s="120" customFormat="1" x14ac:dyDescent="0.25">
      <c r="B292" s="1379" t="s">
        <v>2783</v>
      </c>
      <c r="C292" s="1347">
        <v>68333</v>
      </c>
      <c r="D292" s="1347">
        <v>-1502.2</v>
      </c>
      <c r="E292" s="1347">
        <v>214.9</v>
      </c>
      <c r="F292" s="1347">
        <v>95666</v>
      </c>
      <c r="G292" s="1347">
        <v>-2102.8000000000002</v>
      </c>
      <c r="H292" s="1347">
        <v>300.86</v>
      </c>
      <c r="I292" s="1347">
        <v>41000</v>
      </c>
      <c r="J292" s="1347">
        <v>-901.2</v>
      </c>
      <c r="K292" s="1347">
        <v>128.94</v>
      </c>
      <c r="L292" s="447"/>
    </row>
    <row r="293" spans="2:12" s="120" customFormat="1" x14ac:dyDescent="0.25">
      <c r="B293" s="1379" t="s">
        <v>2784</v>
      </c>
      <c r="C293" s="1347">
        <v>21694</v>
      </c>
      <c r="D293" s="1347">
        <v>-376.64</v>
      </c>
      <c r="E293" s="1347">
        <v>134.9</v>
      </c>
      <c r="F293" s="1347">
        <v>30371.599999999999</v>
      </c>
      <c r="G293" s="1347">
        <v>-527.29599999999994</v>
      </c>
      <c r="H293" s="1347">
        <v>188.85999999999999</v>
      </c>
      <c r="I293" s="1347">
        <v>13016.4</v>
      </c>
      <c r="J293" s="1347">
        <v>-225.98399999999998</v>
      </c>
      <c r="K293" s="1347">
        <v>80.94</v>
      </c>
      <c r="L293" s="447"/>
    </row>
    <row r="294" spans="2:12" s="120" customFormat="1" x14ac:dyDescent="0.25">
      <c r="B294" s="1379" t="s">
        <v>2785</v>
      </c>
      <c r="C294" s="1347">
        <v>68530</v>
      </c>
      <c r="D294" s="1347">
        <v>-586.15</v>
      </c>
      <c r="E294" s="1347">
        <v>147.44999999999999</v>
      </c>
      <c r="F294" s="1347">
        <v>95942</v>
      </c>
      <c r="G294" s="1347">
        <v>-820.61</v>
      </c>
      <c r="H294" s="1347">
        <v>206.43</v>
      </c>
      <c r="I294" s="1347">
        <v>41118</v>
      </c>
      <c r="J294" s="1347">
        <v>-351.69</v>
      </c>
      <c r="K294" s="1347">
        <v>88.47</v>
      </c>
      <c r="L294" s="447"/>
    </row>
    <row r="295" spans="2:12" s="120" customFormat="1" x14ac:dyDescent="0.25">
      <c r="B295" s="1379" t="s">
        <v>2786</v>
      </c>
      <c r="C295" s="1347">
        <v>73127.894595654172</v>
      </c>
      <c r="D295" s="1347">
        <v>-3062.1773278854903</v>
      </c>
      <c r="E295" s="1347">
        <v>191.79924521349773</v>
      </c>
      <c r="F295" s="1347">
        <v>102379.05243391583</v>
      </c>
      <c r="G295" s="1347">
        <v>-4287.0482590396859</v>
      </c>
      <c r="H295" s="1347">
        <v>268.51894329889683</v>
      </c>
      <c r="I295" s="1347">
        <v>43876.7367573925</v>
      </c>
      <c r="J295" s="1347">
        <v>-1837.3063967312942</v>
      </c>
      <c r="K295" s="1347">
        <v>115.07954712809864</v>
      </c>
      <c r="L295" s="447"/>
    </row>
    <row r="296" spans="2:12" s="120" customFormat="1" x14ac:dyDescent="0.25">
      <c r="B296" s="1379" t="s">
        <v>2787</v>
      </c>
      <c r="C296" s="1347">
        <v>16134.582613908415</v>
      </c>
      <c r="D296" s="1347">
        <v>36.182210975893796</v>
      </c>
      <c r="E296" s="1347">
        <v>-6.0881697411264506</v>
      </c>
      <c r="F296" s="1347">
        <v>24201.873920862621</v>
      </c>
      <c r="G296" s="1347">
        <v>54.273316463840693</v>
      </c>
      <c r="H296" s="1347">
        <v>-9.1322546116896763</v>
      </c>
      <c r="I296" s="1347">
        <v>8067.2913069542074</v>
      </c>
      <c r="J296" s="1347">
        <v>18.091105487946898</v>
      </c>
      <c r="K296" s="1347">
        <v>-3.0440848705632253</v>
      </c>
      <c r="L296" s="447"/>
    </row>
    <row r="297" spans="2:12" s="120" customFormat="1" x14ac:dyDescent="0.25">
      <c r="B297" s="1379" t="s">
        <v>2788</v>
      </c>
      <c r="C297" s="1347">
        <v>93433.769750108782</v>
      </c>
      <c r="D297" s="1347">
        <v>-4179.1305808016778</v>
      </c>
      <c r="E297" s="1347">
        <v>419.75435407409373</v>
      </c>
      <c r="F297" s="1347">
        <v>130807.27765015229</v>
      </c>
      <c r="G297" s="1347">
        <v>-5850.7828131223487</v>
      </c>
      <c r="H297" s="1347">
        <v>587.65609570373113</v>
      </c>
      <c r="I297" s="1347">
        <v>56060.261850065268</v>
      </c>
      <c r="J297" s="1347">
        <v>-2507.4783484810064</v>
      </c>
      <c r="K297" s="1347">
        <v>251.85261244445621</v>
      </c>
      <c r="L297" s="447"/>
    </row>
    <row r="298" spans="2:12" s="120" customFormat="1" x14ac:dyDescent="0.25">
      <c r="B298" s="1379" t="s">
        <v>2789</v>
      </c>
      <c r="C298" s="1347">
        <v>144064.33280101657</v>
      </c>
      <c r="D298" s="1347">
        <v>-5073.3256952503325</v>
      </c>
      <c r="E298" s="1347">
        <v>1360.009439914028</v>
      </c>
      <c r="F298" s="1347">
        <v>187283.63264132154</v>
      </c>
      <c r="G298" s="1347">
        <v>-6595.3234038254323</v>
      </c>
      <c r="H298" s="1347">
        <v>1768.0122718882365</v>
      </c>
      <c r="I298" s="1347">
        <v>100845.0329607116</v>
      </c>
      <c r="J298" s="1347">
        <v>-3551.3279866752328</v>
      </c>
      <c r="K298" s="1347">
        <v>952.00660793981956</v>
      </c>
      <c r="L298" s="447"/>
    </row>
    <row r="299" spans="2:12" s="120" customFormat="1" x14ac:dyDescent="0.25">
      <c r="B299" s="1379" t="s">
        <v>2790</v>
      </c>
      <c r="C299" s="1347">
        <v>173430.63876768734</v>
      </c>
      <c r="D299" s="1347">
        <v>-5064.2717657503326</v>
      </c>
      <c r="E299" s="1347">
        <v>351.71999792505216</v>
      </c>
      <c r="F299" s="1347">
        <v>225459.83039799356</v>
      </c>
      <c r="G299" s="1347">
        <v>-6583.5532954754326</v>
      </c>
      <c r="H299" s="1347">
        <v>457.2359973025678</v>
      </c>
      <c r="I299" s="1347">
        <v>121401.44713738112</v>
      </c>
      <c r="J299" s="1347">
        <v>-3544.9902360252327</v>
      </c>
      <c r="K299" s="1347">
        <v>246.20399854753649</v>
      </c>
      <c r="L299" s="447"/>
    </row>
    <row r="300" spans="2:12" s="120" customFormat="1" x14ac:dyDescent="0.25">
      <c r="B300" s="1379" t="s">
        <v>2791</v>
      </c>
      <c r="C300" s="1347">
        <v>183172.00828827437</v>
      </c>
      <c r="D300" s="1347">
        <v>-7304.5928243654098</v>
      </c>
      <c r="E300" s="1347">
        <v>759.6669956236974</v>
      </c>
      <c r="F300" s="1347">
        <v>256440.81160358409</v>
      </c>
      <c r="G300" s="1347">
        <v>-10226.429954111572</v>
      </c>
      <c r="H300" s="1347">
        <v>1063.5337938731764</v>
      </c>
      <c r="I300" s="1347">
        <v>109903.20497296462</v>
      </c>
      <c r="J300" s="1347">
        <v>-4382.7556946192453</v>
      </c>
      <c r="K300" s="1347">
        <v>455.80019737421844</v>
      </c>
      <c r="L300" s="447"/>
    </row>
    <row r="301" spans="2:12" s="120" customFormat="1" x14ac:dyDescent="0.25">
      <c r="B301" s="1379" t="s">
        <v>2792</v>
      </c>
      <c r="C301" s="1347">
        <v>100064.73936423771</v>
      </c>
      <c r="D301" s="1347">
        <v>-4637.227395708921</v>
      </c>
      <c r="E301" s="1347">
        <v>399.48658028733644</v>
      </c>
      <c r="F301" s="1347">
        <v>140090.6351099328</v>
      </c>
      <c r="G301" s="1347">
        <v>-6492.1183539924887</v>
      </c>
      <c r="H301" s="1347">
        <v>559.28121240227097</v>
      </c>
      <c r="I301" s="1347">
        <v>60038.843618542625</v>
      </c>
      <c r="J301" s="1347">
        <v>-2782.3364374253524</v>
      </c>
      <c r="K301" s="1347">
        <v>239.69194817240185</v>
      </c>
      <c r="L301" s="447"/>
    </row>
    <row r="302" spans="2:12" s="120" customFormat="1" x14ac:dyDescent="0.25">
      <c r="B302" s="1379" t="s">
        <v>2793</v>
      </c>
      <c r="C302" s="1347">
        <v>94381.103653497805</v>
      </c>
      <c r="D302" s="1347">
        <v>-4533.1894675877747</v>
      </c>
      <c r="E302" s="1347">
        <v>210.30888689206142</v>
      </c>
      <c r="F302" s="1347">
        <v>132133.54511489693</v>
      </c>
      <c r="G302" s="1347">
        <v>-6346.4652546228845</v>
      </c>
      <c r="H302" s="1347">
        <v>294.43244164888597</v>
      </c>
      <c r="I302" s="1347">
        <v>56628.66219209868</v>
      </c>
      <c r="J302" s="1347">
        <v>-2719.9136805526646</v>
      </c>
      <c r="K302" s="1347">
        <v>126.18533213523685</v>
      </c>
      <c r="L302" s="447"/>
    </row>
    <row r="303" spans="2:12" s="120" customFormat="1" x14ac:dyDescent="0.25">
      <c r="B303" s="1379" t="s">
        <v>2794</v>
      </c>
      <c r="C303" s="1347">
        <v>82236.848409634506</v>
      </c>
      <c r="D303" s="1347">
        <v>-2914.0079320774917</v>
      </c>
      <c r="E303" s="1347">
        <v>153.22160752783569</v>
      </c>
      <c r="F303" s="1347">
        <v>115131.5877734883</v>
      </c>
      <c r="G303" s="1347">
        <v>-4079.611104908488</v>
      </c>
      <c r="H303" s="1347">
        <v>214.51025053896996</v>
      </c>
      <c r="I303" s="1347">
        <v>49342.1090457807</v>
      </c>
      <c r="J303" s="1347">
        <v>-1748.4047592464949</v>
      </c>
      <c r="K303" s="1347">
        <v>91.932964516701404</v>
      </c>
      <c r="L303" s="447"/>
    </row>
    <row r="304" spans="2:12" s="120" customFormat="1" x14ac:dyDescent="0.25">
      <c r="B304" s="1379" t="s">
        <v>2795</v>
      </c>
      <c r="C304" s="1347">
        <v>84871.323714069484</v>
      </c>
      <c r="D304" s="1347">
        <v>-2527.7701376174564</v>
      </c>
      <c r="E304" s="1347">
        <v>212.06491615865559</v>
      </c>
      <c r="F304" s="1347">
        <v>118819.85319969727</v>
      </c>
      <c r="G304" s="1347">
        <v>-3538.8781926644388</v>
      </c>
      <c r="H304" s="1347">
        <v>296.89088262211783</v>
      </c>
      <c r="I304" s="1347">
        <v>50922.794228441686</v>
      </c>
      <c r="J304" s="1347">
        <v>-1516.6620825704738</v>
      </c>
      <c r="K304" s="1347">
        <v>127.23894969519336</v>
      </c>
      <c r="L304" s="447"/>
    </row>
    <row r="305" spans="2:12" s="120" customFormat="1" x14ac:dyDescent="0.25">
      <c r="B305" s="1379" t="s">
        <v>2796</v>
      </c>
      <c r="C305" s="1347"/>
      <c r="D305" s="1347"/>
      <c r="E305" s="1347"/>
      <c r="F305" s="1347"/>
      <c r="G305" s="1347"/>
      <c r="H305" s="1347"/>
      <c r="I305" s="1347"/>
      <c r="J305" s="1347"/>
      <c r="K305" s="1347"/>
      <c r="L305" s="447"/>
    </row>
    <row r="306" spans="2:12" s="120" customFormat="1" x14ac:dyDescent="0.25">
      <c r="B306" s="1379" t="s">
        <v>2797</v>
      </c>
      <c r="C306" s="1347">
        <v>83569.547736771987</v>
      </c>
      <c r="D306" s="1347">
        <v>-3034.2444342850195</v>
      </c>
      <c r="E306" s="1347">
        <v>195.87893733039081</v>
      </c>
      <c r="F306" s="1347">
        <v>116997.36683148077</v>
      </c>
      <c r="G306" s="1347">
        <v>-4247.9422079990272</v>
      </c>
      <c r="H306" s="1347">
        <v>274.23051226254711</v>
      </c>
      <c r="I306" s="1347">
        <v>50141.728642063194</v>
      </c>
      <c r="J306" s="1347">
        <v>-1820.5466605710117</v>
      </c>
      <c r="K306" s="1347">
        <v>117.52736239823449</v>
      </c>
      <c r="L306" s="447"/>
    </row>
    <row r="307" spans="2:12" s="120" customFormat="1" x14ac:dyDescent="0.25">
      <c r="B307" s="1379" t="s">
        <v>2798</v>
      </c>
      <c r="C307" s="1347">
        <v>79563.967212213072</v>
      </c>
      <c r="D307" s="1347">
        <v>-2532.1895760056191</v>
      </c>
      <c r="E307" s="1347">
        <v>227.04390802540831</v>
      </c>
      <c r="F307" s="1347">
        <v>111389.5540970983</v>
      </c>
      <c r="G307" s="1347">
        <v>-3545.0654064078667</v>
      </c>
      <c r="H307" s="1347">
        <v>317.86147123557163</v>
      </c>
      <c r="I307" s="1347">
        <v>47738.380327327839</v>
      </c>
      <c r="J307" s="1347">
        <v>-1519.3137456033714</v>
      </c>
      <c r="K307" s="1347">
        <v>136.22634481524497</v>
      </c>
      <c r="L307" s="447"/>
    </row>
    <row r="308" spans="2:12" s="120" customFormat="1" x14ac:dyDescent="0.25">
      <c r="B308" s="1379" t="s">
        <v>2799</v>
      </c>
      <c r="C308" s="1347">
        <v>110398.35790132174</v>
      </c>
      <c r="D308" s="1347">
        <v>-4229.918565065992</v>
      </c>
      <c r="E308" s="1347">
        <v>227.52080984937393</v>
      </c>
      <c r="F308" s="1347">
        <v>154557.70106185041</v>
      </c>
      <c r="G308" s="1347">
        <v>-5921.8859910923884</v>
      </c>
      <c r="H308" s="1347">
        <v>318.52913378912348</v>
      </c>
      <c r="I308" s="1347">
        <v>66239.014740793034</v>
      </c>
      <c r="J308" s="1347">
        <v>-2537.9511390395951</v>
      </c>
      <c r="K308" s="1347">
        <v>136.51248590962436</v>
      </c>
      <c r="L308" s="447"/>
    </row>
    <row r="309" spans="2:12" s="120" customFormat="1" x14ac:dyDescent="0.25">
      <c r="B309" s="1379" t="s">
        <v>2800</v>
      </c>
      <c r="C309" s="1347">
        <v>110398.35790132174</v>
      </c>
      <c r="D309" s="1347">
        <v>-4229.918565065992</v>
      </c>
      <c r="E309" s="1347">
        <v>227.52080984937393</v>
      </c>
      <c r="F309" s="1347">
        <v>154557.70106185041</v>
      </c>
      <c r="G309" s="1347">
        <v>-5921.8859910923884</v>
      </c>
      <c r="H309" s="1347">
        <v>318.52913378912348</v>
      </c>
      <c r="I309" s="1347">
        <v>66239.014740793034</v>
      </c>
      <c r="J309" s="1347">
        <v>-2537.9511390395951</v>
      </c>
      <c r="K309" s="1347">
        <v>136.51248590962436</v>
      </c>
      <c r="L309" s="447"/>
    </row>
    <row r="310" spans="2:12" s="120" customFormat="1" x14ac:dyDescent="0.25">
      <c r="B310" s="1379" t="s">
        <v>2801</v>
      </c>
      <c r="C310" s="1347">
        <v>92400.04</v>
      </c>
      <c r="D310" s="1347">
        <v>-6783.83</v>
      </c>
      <c r="E310" s="1347">
        <v>998.82</v>
      </c>
      <c r="F310" s="1347">
        <v>120120.05</v>
      </c>
      <c r="G310" s="1347">
        <v>-8818.99</v>
      </c>
      <c r="H310" s="1347">
        <v>1298.46</v>
      </c>
      <c r="I310" s="1347">
        <v>64680.03</v>
      </c>
      <c r="J310" s="1347">
        <v>-4748.68</v>
      </c>
      <c r="K310" s="1347">
        <v>699.17</v>
      </c>
      <c r="L310" s="447"/>
    </row>
    <row r="311" spans="2:12" s="120" customFormat="1" x14ac:dyDescent="0.25">
      <c r="B311" s="1379" t="s">
        <v>2802</v>
      </c>
      <c r="C311" s="1347">
        <v>144064.33280101657</v>
      </c>
      <c r="D311" s="1347">
        <v>-5073.3256952503325</v>
      </c>
      <c r="E311" s="1347">
        <v>1360.009439914028</v>
      </c>
      <c r="F311" s="1347">
        <v>187283.63264132154</v>
      </c>
      <c r="G311" s="1347">
        <v>-6595.3234038254323</v>
      </c>
      <c r="H311" s="1347">
        <v>1768.0122718882365</v>
      </c>
      <c r="I311" s="1347">
        <v>100845.0329607116</v>
      </c>
      <c r="J311" s="1347">
        <v>-3551.3279866752328</v>
      </c>
      <c r="K311" s="1347">
        <v>952.00660793981956</v>
      </c>
      <c r="L311" s="447"/>
    </row>
    <row r="312" spans="2:12" s="120" customFormat="1" x14ac:dyDescent="0.25">
      <c r="B312" s="1379" t="s">
        <v>2803</v>
      </c>
      <c r="C312" s="1347">
        <v>23418.485619189836</v>
      </c>
      <c r="D312" s="1347">
        <v>437.23074549047612</v>
      </c>
      <c r="E312" s="1347">
        <v>335.32488746680792</v>
      </c>
      <c r="F312" s="1347">
        <v>32785.879866865769</v>
      </c>
      <c r="G312" s="1347">
        <v>612.12304368666651</v>
      </c>
      <c r="H312" s="1347">
        <v>469.45484245353106</v>
      </c>
      <c r="I312" s="1347">
        <v>14051.091371513901</v>
      </c>
      <c r="J312" s="1347">
        <v>262.33844729428569</v>
      </c>
      <c r="K312" s="1347">
        <v>201.19493248008476</v>
      </c>
      <c r="L312" s="447"/>
    </row>
    <row r="313" spans="2:12" s="120" customFormat="1" x14ac:dyDescent="0.25">
      <c r="B313" s="1379" t="s">
        <v>2804</v>
      </c>
      <c r="C313" s="1347">
        <v>117028.14973768459</v>
      </c>
      <c r="D313" s="1347">
        <v>-2658.3194350503281</v>
      </c>
      <c r="E313" s="1347">
        <v>710.19966220199706</v>
      </c>
      <c r="F313" s="1347">
        <v>152136.59465898998</v>
      </c>
      <c r="G313" s="1347">
        <v>-3455.8152655654267</v>
      </c>
      <c r="H313" s="1347">
        <v>923.25956086259623</v>
      </c>
      <c r="I313" s="1347">
        <v>81919.704816379206</v>
      </c>
      <c r="J313" s="1347">
        <v>-1860.8236045352296</v>
      </c>
      <c r="K313" s="1347">
        <v>497.13976354139788</v>
      </c>
      <c r="L313" s="447"/>
    </row>
    <row r="314" spans="2:12" s="120" customFormat="1" x14ac:dyDescent="0.25">
      <c r="B314" s="1379" t="s">
        <v>2805</v>
      </c>
      <c r="C314" s="1347">
        <v>75334.639860582116</v>
      </c>
      <c r="D314" s="1347">
        <v>-2728.5337174649494</v>
      </c>
      <c r="E314" s="1347">
        <v>598.08588660752127</v>
      </c>
      <c r="F314" s="1347">
        <v>97935.031818756761</v>
      </c>
      <c r="G314" s="1347">
        <v>-3547.0938327044341</v>
      </c>
      <c r="H314" s="1347">
        <v>777.51165258977767</v>
      </c>
      <c r="I314" s="1347">
        <v>52734.247902407478</v>
      </c>
      <c r="J314" s="1347">
        <v>-1909.9736022254644</v>
      </c>
      <c r="K314" s="1347">
        <v>418.66012062526488</v>
      </c>
      <c r="L314" s="447"/>
    </row>
    <row r="315" spans="2:12" s="120" customFormat="1" x14ac:dyDescent="0.25">
      <c r="B315" s="1379" t="s">
        <v>2806</v>
      </c>
      <c r="C315" s="1347">
        <v>121395.38484350182</v>
      </c>
      <c r="D315" s="1347">
        <v>-3799.7573986042462</v>
      </c>
      <c r="E315" s="1347">
        <v>354.27481187795627</v>
      </c>
      <c r="F315" s="1347">
        <v>169953.53878090254</v>
      </c>
      <c r="G315" s="1347">
        <v>-5319.6603580459441</v>
      </c>
      <c r="H315" s="1347">
        <v>495.98473662913875</v>
      </c>
      <c r="I315" s="1347">
        <v>72837.230906101089</v>
      </c>
      <c r="J315" s="1347">
        <v>-2279.8544391625478</v>
      </c>
      <c r="K315" s="1347">
        <v>212.56488712677375</v>
      </c>
      <c r="L315" s="447"/>
    </row>
    <row r="316" spans="2:12" s="120" customFormat="1" x14ac:dyDescent="0.25">
      <c r="B316" s="1379" t="s">
        <v>2807</v>
      </c>
      <c r="C316" s="1347">
        <v>183573.76966409473</v>
      </c>
      <c r="D316" s="1347">
        <v>-5669.9062757958136</v>
      </c>
      <c r="E316" s="1347">
        <v>371.56551641602761</v>
      </c>
      <c r="F316" s="1347">
        <v>257003.27752973259</v>
      </c>
      <c r="G316" s="1347">
        <v>-7937.8687861141389</v>
      </c>
      <c r="H316" s="1347">
        <v>520.19172298243859</v>
      </c>
      <c r="I316" s="1347">
        <v>110144.26179845684</v>
      </c>
      <c r="J316" s="1347">
        <v>-3401.9437654774879</v>
      </c>
      <c r="K316" s="1347">
        <v>222.93930984961656</v>
      </c>
      <c r="L316" s="447"/>
    </row>
    <row r="317" spans="2:12" s="120" customFormat="1" x14ac:dyDescent="0.25">
      <c r="B317" s="1379" t="s">
        <v>2808</v>
      </c>
      <c r="C317" s="1347">
        <v>173430.63876768734</v>
      </c>
      <c r="D317" s="1347">
        <v>-5064.2717657503326</v>
      </c>
      <c r="E317" s="1347">
        <v>351.71999792505216</v>
      </c>
      <c r="F317" s="1347">
        <v>225459.83039799356</v>
      </c>
      <c r="G317" s="1347">
        <v>-6583.5532954754326</v>
      </c>
      <c r="H317" s="1347">
        <v>457.2359973025678</v>
      </c>
      <c r="I317" s="1347">
        <v>121401.44713738112</v>
      </c>
      <c r="J317" s="1347">
        <v>-3544.9902360252327</v>
      </c>
      <c r="K317" s="1347">
        <v>246.20399854753649</v>
      </c>
      <c r="L317" s="447"/>
    </row>
    <row r="318" spans="2:12" s="120" customFormat="1" x14ac:dyDescent="0.25">
      <c r="B318" s="1379" t="s">
        <v>2809</v>
      </c>
      <c r="C318" s="1347"/>
      <c r="D318" s="1347"/>
      <c r="E318" s="1347"/>
      <c r="F318" s="1347"/>
      <c r="G318" s="1347"/>
      <c r="H318" s="1347"/>
      <c r="I318" s="1347"/>
      <c r="J318" s="1347"/>
      <c r="K318" s="1347"/>
      <c r="L318" s="447"/>
    </row>
    <row r="319" spans="2:12" s="120" customFormat="1" x14ac:dyDescent="0.25">
      <c r="B319" s="1379" t="s">
        <v>2810</v>
      </c>
      <c r="C319" s="1347">
        <v>1283362.1200000001</v>
      </c>
      <c r="D319" s="1347">
        <v>-15228.38</v>
      </c>
      <c r="E319" s="1347">
        <v>1853.8</v>
      </c>
      <c r="F319" s="1347">
        <v>1796706.97</v>
      </c>
      <c r="G319" s="1347">
        <v>-21319.73</v>
      </c>
      <c r="H319" s="1347">
        <v>2595.3200000000002</v>
      </c>
      <c r="I319" s="1347">
        <v>770017.27</v>
      </c>
      <c r="J319" s="1347">
        <v>-9137.0300000000007</v>
      </c>
      <c r="K319" s="1347">
        <v>1112.28</v>
      </c>
      <c r="L319" s="447"/>
    </row>
    <row r="320" spans="2:12" s="120" customFormat="1" x14ac:dyDescent="0.25">
      <c r="B320" s="1379" t="s">
        <v>2811</v>
      </c>
      <c r="C320" s="1347">
        <v>294395.62107019126</v>
      </c>
      <c r="D320" s="1347">
        <v>-11279.782840175978</v>
      </c>
      <c r="E320" s="1347">
        <v>606.72215959833045</v>
      </c>
      <c r="F320" s="1347">
        <v>412153.86949826777</v>
      </c>
      <c r="G320" s="1347">
        <v>-15791.695976246368</v>
      </c>
      <c r="H320" s="1347">
        <v>849.41102343766261</v>
      </c>
      <c r="I320" s="1347">
        <v>176637.37264211476</v>
      </c>
      <c r="J320" s="1347">
        <v>-6767.8697041055866</v>
      </c>
      <c r="K320" s="1347">
        <v>364.03329575899829</v>
      </c>
      <c r="L320" s="447"/>
    </row>
    <row r="321" spans="2:12" s="120" customFormat="1" x14ac:dyDescent="0.25">
      <c r="B321" s="1379" t="s">
        <v>2812</v>
      </c>
      <c r="C321" s="1347">
        <v>529081.40166097227</v>
      </c>
      <c r="D321" s="1347">
        <v>-17917.872423601042</v>
      </c>
      <c r="E321" s="1347">
        <v>800.78756260701653</v>
      </c>
      <c r="F321" s="1347">
        <v>740713.96232536109</v>
      </c>
      <c r="G321" s="1347">
        <v>-25085.021393041457</v>
      </c>
      <c r="H321" s="1347">
        <v>1121.1025876498231</v>
      </c>
      <c r="I321" s="1347">
        <v>317448.84099658334</v>
      </c>
      <c r="J321" s="1347">
        <v>-10750.723454160625</v>
      </c>
      <c r="K321" s="1347">
        <v>480.47253756420992</v>
      </c>
      <c r="L321" s="447"/>
    </row>
    <row r="322" spans="2:12" s="120" customFormat="1" x14ac:dyDescent="0.25">
      <c r="B322" s="1379" t="s">
        <v>2813</v>
      </c>
      <c r="C322" s="1347">
        <v>758039.96</v>
      </c>
      <c r="D322" s="1347">
        <v>-1710.75</v>
      </c>
      <c r="E322" s="1347">
        <v>4070.43</v>
      </c>
      <c r="F322" s="1347">
        <v>985451.95</v>
      </c>
      <c r="G322" s="1347">
        <v>-2223.98</v>
      </c>
      <c r="H322" s="1347">
        <v>5291.56</v>
      </c>
      <c r="I322" s="1347">
        <v>530627.97</v>
      </c>
      <c r="J322" s="1347">
        <v>-1197.53</v>
      </c>
      <c r="K322" s="1347">
        <v>2849.3</v>
      </c>
      <c r="L322" s="447"/>
    </row>
    <row r="323" spans="2:12" s="120" customFormat="1" x14ac:dyDescent="0.25">
      <c r="B323" s="1379" t="s">
        <v>2814</v>
      </c>
      <c r="C323" s="1347">
        <v>1103983.5790132175</v>
      </c>
      <c r="D323" s="1347">
        <v>-42299.185650659922</v>
      </c>
      <c r="E323" s="1347">
        <v>2275.2080984937393</v>
      </c>
      <c r="F323" s="1347">
        <v>1545577.0106185041</v>
      </c>
      <c r="G323" s="1347">
        <v>-59218.859910923886</v>
      </c>
      <c r="H323" s="1347">
        <v>3185.2913378912349</v>
      </c>
      <c r="I323" s="1347">
        <v>662390.14740793034</v>
      </c>
      <c r="J323" s="1347">
        <v>-25379.51139039595</v>
      </c>
      <c r="K323" s="1347">
        <v>1365.1248590962437</v>
      </c>
      <c r="L323" s="447"/>
    </row>
    <row r="324" spans="2:12" s="120" customFormat="1" x14ac:dyDescent="0.25">
      <c r="B324" s="1379" t="s">
        <v>2815</v>
      </c>
      <c r="C324" s="1347">
        <v>10782.88</v>
      </c>
      <c r="D324" s="1347">
        <v>2136.38</v>
      </c>
      <c r="E324" s="1347">
        <v>278.2</v>
      </c>
      <c r="F324" s="1347">
        <v>14017.74</v>
      </c>
      <c r="G324" s="1347">
        <v>2777.29</v>
      </c>
      <c r="H324" s="1347">
        <v>361.66</v>
      </c>
      <c r="I324" s="1347">
        <v>7548.02</v>
      </c>
      <c r="J324" s="1347">
        <v>1495.46</v>
      </c>
      <c r="K324" s="1347">
        <v>194.74</v>
      </c>
      <c r="L324" s="447"/>
    </row>
    <row r="325" spans="2:12" s="120" customFormat="1" x14ac:dyDescent="0.25">
      <c r="B325" s="1379" t="s">
        <v>2816</v>
      </c>
      <c r="C325" s="1347">
        <v>10782.88</v>
      </c>
      <c r="D325" s="1347">
        <v>2136.38</v>
      </c>
      <c r="E325" s="1347">
        <v>278.2</v>
      </c>
      <c r="F325" s="1347">
        <v>14017.74</v>
      </c>
      <c r="G325" s="1347">
        <v>2777.29</v>
      </c>
      <c r="H325" s="1347">
        <v>361.66</v>
      </c>
      <c r="I325" s="1347">
        <v>7548.02</v>
      </c>
      <c r="J325" s="1347">
        <v>1495.46</v>
      </c>
      <c r="K325" s="1347">
        <v>194.74</v>
      </c>
      <c r="L325" s="447"/>
    </row>
    <row r="326" spans="2:12" s="120" customFormat="1" x14ac:dyDescent="0.25">
      <c r="B326" s="1379" t="s">
        <v>2817</v>
      </c>
      <c r="C326" s="1347">
        <v>23418.485619189836</v>
      </c>
      <c r="D326" s="1347">
        <v>437.23074549047612</v>
      </c>
      <c r="E326" s="1347">
        <v>335.32488746680792</v>
      </c>
      <c r="F326" s="1347">
        <v>32785.879866865769</v>
      </c>
      <c r="G326" s="1347">
        <v>612.12304368666651</v>
      </c>
      <c r="H326" s="1347">
        <v>469.45484245353106</v>
      </c>
      <c r="I326" s="1347">
        <v>14051.091371513901</v>
      </c>
      <c r="J326" s="1347">
        <v>262.33844729428569</v>
      </c>
      <c r="K326" s="1347">
        <v>201.19493248008476</v>
      </c>
      <c r="L326" s="447"/>
    </row>
    <row r="327" spans="2:12" s="120" customFormat="1" x14ac:dyDescent="0.25">
      <c r="B327" s="1379" t="s">
        <v>2541</v>
      </c>
      <c r="C327" s="1347">
        <v>34416.666666666672</v>
      </c>
      <c r="D327" s="1347">
        <v>-843.05555555555566</v>
      </c>
      <c r="E327" s="1347">
        <v>72.583333333333329</v>
      </c>
      <c r="F327" s="1347">
        <v>43020.833333333336</v>
      </c>
      <c r="G327" s="1347">
        <v>-1053.8194444444446</v>
      </c>
      <c r="H327" s="1347">
        <v>90.729166666666686</v>
      </c>
      <c r="I327" s="1347">
        <v>25812.5</v>
      </c>
      <c r="J327" s="1347">
        <v>-632.29166666666674</v>
      </c>
      <c r="K327" s="1347">
        <v>54.437500000000007</v>
      </c>
      <c r="L327" s="447"/>
    </row>
    <row r="328" spans="2:12" s="120" customFormat="1" x14ac:dyDescent="0.25">
      <c r="B328" s="1379" t="s">
        <v>2532</v>
      </c>
      <c r="C328" s="1347">
        <v>20650</v>
      </c>
      <c r="D328" s="1347">
        <v>-505.83333333333337</v>
      </c>
      <c r="E328" s="1347">
        <v>43.55</v>
      </c>
      <c r="F328" s="1347">
        <v>25812.5</v>
      </c>
      <c r="G328" s="1347">
        <v>-632.29166666666674</v>
      </c>
      <c r="H328" s="1347">
        <v>54.437500000000007</v>
      </c>
      <c r="I328" s="1347">
        <v>15487.5</v>
      </c>
      <c r="J328" s="1347">
        <v>-379.375</v>
      </c>
      <c r="K328" s="1347">
        <v>32.662500000000001</v>
      </c>
      <c r="L328" s="447"/>
    </row>
    <row r="329" spans="2:12" s="120" customFormat="1" x14ac:dyDescent="0.25">
      <c r="B329" s="1379" t="s">
        <v>2547</v>
      </c>
      <c r="C329" s="1347">
        <v>34416.666666666672</v>
      </c>
      <c r="D329" s="1347">
        <v>-843.05555555555566</v>
      </c>
      <c r="E329" s="1347">
        <v>72.583333333333329</v>
      </c>
      <c r="F329" s="1347">
        <v>43020.833333333336</v>
      </c>
      <c r="G329" s="1347">
        <v>-1053.8194444444446</v>
      </c>
      <c r="H329" s="1347">
        <v>90.729166666666686</v>
      </c>
      <c r="I329" s="1347">
        <v>25812.5</v>
      </c>
      <c r="J329" s="1347">
        <v>-632.29166666666674</v>
      </c>
      <c r="K329" s="1347">
        <v>54.437500000000007</v>
      </c>
      <c r="L329" s="447"/>
    </row>
    <row r="330" spans="2:12" s="120" customFormat="1" x14ac:dyDescent="0.25">
      <c r="B330" s="1379" t="s">
        <v>2536</v>
      </c>
      <c r="C330" s="1347">
        <v>4913.7</v>
      </c>
      <c r="D330" s="1347">
        <v>320.89</v>
      </c>
      <c r="E330" s="1347">
        <v>129.75</v>
      </c>
      <c r="F330" s="1347">
        <v>7370.5</v>
      </c>
      <c r="G330" s="1347">
        <v>481.34</v>
      </c>
      <c r="H330" s="1347">
        <v>194.63</v>
      </c>
      <c r="I330" s="1347">
        <v>2456.8000000000002</v>
      </c>
      <c r="J330" s="1347">
        <v>160.44999999999999</v>
      </c>
      <c r="K330" s="1347">
        <v>64.876000000000005</v>
      </c>
      <c r="L330" s="447"/>
    </row>
    <row r="331" spans="2:12" s="120" customFormat="1" x14ac:dyDescent="0.25">
      <c r="B331" s="1379" t="s">
        <v>2539</v>
      </c>
      <c r="C331" s="1347">
        <v>123900</v>
      </c>
      <c r="D331" s="1347">
        <v>-3035</v>
      </c>
      <c r="E331" s="1347">
        <v>261.3</v>
      </c>
      <c r="F331" s="1347">
        <v>154875</v>
      </c>
      <c r="G331" s="1347">
        <v>-3793.75</v>
      </c>
      <c r="H331" s="1347">
        <v>326.625</v>
      </c>
      <c r="I331" s="1347">
        <v>92925</v>
      </c>
      <c r="J331" s="1347">
        <v>-2276.25</v>
      </c>
      <c r="K331" s="1347">
        <v>195.97499999999999</v>
      </c>
      <c r="L331" s="447"/>
    </row>
    <row r="332" spans="2:12" s="120" customFormat="1" x14ac:dyDescent="0.25">
      <c r="B332" s="1379" t="s">
        <v>2540</v>
      </c>
      <c r="C332" s="1347">
        <v>4913.7</v>
      </c>
      <c r="D332" s="1347">
        <v>320.89</v>
      </c>
      <c r="E332" s="1347">
        <v>129.75</v>
      </c>
      <c r="F332" s="1347">
        <v>7370.5</v>
      </c>
      <c r="G332" s="1347">
        <v>481.34</v>
      </c>
      <c r="H332" s="1347">
        <v>194.63</v>
      </c>
      <c r="I332" s="1347">
        <v>2456.8000000000002</v>
      </c>
      <c r="J332" s="1347">
        <v>160.44999999999999</v>
      </c>
      <c r="K332" s="1347">
        <v>64.876000000000005</v>
      </c>
      <c r="L332" s="447"/>
    </row>
    <row r="333" spans="2:12" s="120" customFormat="1" x14ac:dyDescent="0.25">
      <c r="B333" s="1379" t="s">
        <v>2538</v>
      </c>
      <c r="C333" s="1347">
        <v>49560</v>
      </c>
      <c r="D333" s="1347">
        <v>-1214</v>
      </c>
      <c r="E333" s="1347">
        <v>104.52</v>
      </c>
      <c r="F333" s="1347">
        <v>61950</v>
      </c>
      <c r="G333" s="1347">
        <v>-1517.5</v>
      </c>
      <c r="H333" s="1347">
        <v>130.65</v>
      </c>
      <c r="I333" s="1347">
        <v>37170</v>
      </c>
      <c r="J333" s="1347">
        <v>-910.5</v>
      </c>
      <c r="K333" s="1347">
        <v>78.39</v>
      </c>
      <c r="L333" s="447"/>
    </row>
    <row r="334" spans="2:12" s="120" customFormat="1" x14ac:dyDescent="0.25">
      <c r="B334" s="1379" t="s">
        <v>2537</v>
      </c>
      <c r="C334" s="1347">
        <v>33040</v>
      </c>
      <c r="D334" s="1347">
        <v>-809.33333333333326</v>
      </c>
      <c r="E334" s="1347">
        <v>69.679999999999993</v>
      </c>
      <c r="F334" s="1347">
        <v>41300</v>
      </c>
      <c r="G334" s="1347">
        <v>-1011.6666666666666</v>
      </c>
      <c r="H334" s="1347">
        <v>87.1</v>
      </c>
      <c r="I334" s="1347">
        <v>24780</v>
      </c>
      <c r="J334" s="1347">
        <v>-607</v>
      </c>
      <c r="K334" s="1347">
        <v>52.26</v>
      </c>
      <c r="L334" s="447"/>
    </row>
    <row r="335" spans="2:12" s="120" customFormat="1" x14ac:dyDescent="0.25">
      <c r="B335" s="1379" t="s">
        <v>2545</v>
      </c>
      <c r="C335" s="1347">
        <v>33040</v>
      </c>
      <c r="D335" s="1347">
        <v>-809.33333333333326</v>
      </c>
      <c r="E335" s="1347">
        <v>69.679999999999993</v>
      </c>
      <c r="F335" s="1347">
        <v>41300</v>
      </c>
      <c r="G335" s="1347">
        <v>-1011.6666666666666</v>
      </c>
      <c r="H335" s="1347">
        <v>87.1</v>
      </c>
      <c r="I335" s="1347">
        <v>24780</v>
      </c>
      <c r="J335" s="1347">
        <v>-607</v>
      </c>
      <c r="K335" s="1347">
        <v>52.26</v>
      </c>
      <c r="L335" s="447"/>
    </row>
    <row r="336" spans="2:12" s="120" customFormat="1" x14ac:dyDescent="0.25">
      <c r="B336" s="1379" t="s">
        <v>2818</v>
      </c>
      <c r="C336" s="1347">
        <v>49560</v>
      </c>
      <c r="D336" s="1347">
        <v>-1214</v>
      </c>
      <c r="E336" s="1347">
        <v>104.52</v>
      </c>
      <c r="F336" s="1347">
        <v>61950</v>
      </c>
      <c r="G336" s="1347">
        <v>-1517.5</v>
      </c>
      <c r="H336" s="1347">
        <v>130.65</v>
      </c>
      <c r="I336" s="1347">
        <v>37170</v>
      </c>
      <c r="J336" s="1347">
        <v>-910.5</v>
      </c>
      <c r="K336" s="1347">
        <v>78.39</v>
      </c>
      <c r="L336" s="447"/>
    </row>
    <row r="337" spans="2:12" s="120" customFormat="1" x14ac:dyDescent="0.25">
      <c r="B337" s="1379" t="s">
        <v>2530</v>
      </c>
      <c r="C337" s="1347">
        <v>49560</v>
      </c>
      <c r="D337" s="1347">
        <v>-1214</v>
      </c>
      <c r="E337" s="1347">
        <v>104.52</v>
      </c>
      <c r="F337" s="1347">
        <v>61950</v>
      </c>
      <c r="G337" s="1347">
        <v>-1517.5</v>
      </c>
      <c r="H337" s="1347">
        <v>130.65</v>
      </c>
      <c r="I337" s="1347">
        <v>37170</v>
      </c>
      <c r="J337" s="1347">
        <v>-910.5</v>
      </c>
      <c r="K337" s="1347">
        <v>78.39</v>
      </c>
      <c r="L337" s="447"/>
    </row>
    <row r="338" spans="2:12" s="120" customFormat="1" x14ac:dyDescent="0.25">
      <c r="B338" s="1379" t="s">
        <v>2819</v>
      </c>
      <c r="C338" s="1347">
        <v>49560</v>
      </c>
      <c r="D338" s="1347">
        <v>-1214</v>
      </c>
      <c r="E338" s="1347">
        <v>104.52</v>
      </c>
      <c r="F338" s="1347">
        <v>61950</v>
      </c>
      <c r="G338" s="1347">
        <v>-1517.5</v>
      </c>
      <c r="H338" s="1347">
        <v>130.65</v>
      </c>
      <c r="I338" s="1347">
        <v>37170</v>
      </c>
      <c r="J338" s="1347">
        <v>-910.5</v>
      </c>
      <c r="K338" s="1347">
        <v>78.39</v>
      </c>
      <c r="L338" s="447"/>
    </row>
    <row r="339" spans="2:12" s="120" customFormat="1" x14ac:dyDescent="0.25">
      <c r="B339" s="1379" t="s">
        <v>2543</v>
      </c>
      <c r="C339" s="1347">
        <v>123900</v>
      </c>
      <c r="D339" s="1347">
        <v>-3035</v>
      </c>
      <c r="E339" s="1347">
        <v>261.3</v>
      </c>
      <c r="F339" s="1347">
        <v>154875</v>
      </c>
      <c r="G339" s="1347">
        <v>-3793.75</v>
      </c>
      <c r="H339" s="1347">
        <v>326.625</v>
      </c>
      <c r="I339" s="1347">
        <v>92925</v>
      </c>
      <c r="J339" s="1347">
        <v>-2276.25</v>
      </c>
      <c r="K339" s="1347">
        <v>195.97499999999999</v>
      </c>
      <c r="L339" s="447"/>
    </row>
    <row r="340" spans="2:12" s="120" customFormat="1" x14ac:dyDescent="0.25">
      <c r="B340" s="1379" t="s">
        <v>2549</v>
      </c>
      <c r="C340" s="1347">
        <v>45054.545454545456</v>
      </c>
      <c r="D340" s="1347">
        <v>-1103.6363636363635</v>
      </c>
      <c r="E340" s="1347">
        <v>95.018181818181816</v>
      </c>
      <c r="F340" s="1347">
        <v>56318.181818181816</v>
      </c>
      <c r="G340" s="1347">
        <v>-1379.5454545454545</v>
      </c>
      <c r="H340" s="1347">
        <v>118.77272727272728</v>
      </c>
      <c r="I340" s="1347">
        <v>33790.909090909088</v>
      </c>
      <c r="J340" s="1347">
        <v>-827.72727272727275</v>
      </c>
      <c r="K340" s="1347">
        <v>71.263636363636365</v>
      </c>
      <c r="L340" s="447"/>
    </row>
    <row r="341" spans="2:12" s="120" customFormat="1" x14ac:dyDescent="0.25">
      <c r="B341" s="1379" t="s">
        <v>2550</v>
      </c>
      <c r="C341" s="1347">
        <v>123900</v>
      </c>
      <c r="D341" s="1347">
        <v>-3035</v>
      </c>
      <c r="E341" s="1347">
        <v>261.3</v>
      </c>
      <c r="F341" s="1347">
        <v>154875</v>
      </c>
      <c r="G341" s="1347">
        <v>-3793.75</v>
      </c>
      <c r="H341" s="1347">
        <v>326.625</v>
      </c>
      <c r="I341" s="1347">
        <v>92925</v>
      </c>
      <c r="J341" s="1347">
        <v>-2276.25</v>
      </c>
      <c r="K341" s="1347">
        <v>195.97499999999999</v>
      </c>
      <c r="L341" s="447"/>
    </row>
    <row r="342" spans="2:12" s="120" customFormat="1" x14ac:dyDescent="0.25">
      <c r="B342" s="1379" t="s">
        <v>2546</v>
      </c>
      <c r="C342" s="1347">
        <v>4913.7</v>
      </c>
      <c r="D342" s="1347">
        <v>320.89</v>
      </c>
      <c r="E342" s="1347">
        <v>129.75</v>
      </c>
      <c r="F342" s="1347">
        <v>7370.5</v>
      </c>
      <c r="G342" s="1347">
        <v>481.34</v>
      </c>
      <c r="H342" s="1347">
        <v>194.63</v>
      </c>
      <c r="I342" s="1347">
        <v>2456.8000000000002</v>
      </c>
      <c r="J342" s="1347">
        <v>160.44999999999999</v>
      </c>
      <c r="K342" s="1347">
        <v>64.876000000000005</v>
      </c>
      <c r="L342" s="447"/>
    </row>
    <row r="343" spans="2:12" s="120" customFormat="1" x14ac:dyDescent="0.25">
      <c r="B343" s="1379" t="s">
        <v>2820</v>
      </c>
      <c r="C343" s="1347">
        <v>45054.545454545456</v>
      </c>
      <c r="D343" s="1347">
        <v>-1103.6363636363635</v>
      </c>
      <c r="E343" s="1347">
        <v>95.018181818181816</v>
      </c>
      <c r="F343" s="1347">
        <v>56318.181818181816</v>
      </c>
      <c r="G343" s="1347">
        <v>-1379.5454545454545</v>
      </c>
      <c r="H343" s="1347">
        <v>118.77272727272728</v>
      </c>
      <c r="I343" s="1347">
        <v>33790.909090909088</v>
      </c>
      <c r="J343" s="1347">
        <v>-827.72727272727275</v>
      </c>
      <c r="K343" s="1347">
        <v>71.263636363636365</v>
      </c>
      <c r="L343" s="447"/>
    </row>
    <row r="344" spans="2:12" s="120" customFormat="1" x14ac:dyDescent="0.25">
      <c r="B344" s="1379" t="s">
        <v>2821</v>
      </c>
      <c r="C344" s="1347">
        <v>4913.7</v>
      </c>
      <c r="D344" s="1347">
        <v>320.89</v>
      </c>
      <c r="E344" s="1347">
        <v>129.75</v>
      </c>
      <c r="F344" s="1347">
        <v>7370.5</v>
      </c>
      <c r="G344" s="1347">
        <v>481.34</v>
      </c>
      <c r="H344" s="1347">
        <v>194.63</v>
      </c>
      <c r="I344" s="1347">
        <v>2456.8000000000002</v>
      </c>
      <c r="J344" s="1347">
        <v>160.44999999999999</v>
      </c>
      <c r="K344" s="1347">
        <v>64.876000000000005</v>
      </c>
      <c r="L344" s="447"/>
    </row>
    <row r="345" spans="2:12" s="120" customFormat="1" x14ac:dyDescent="0.25">
      <c r="B345" s="1379" t="s">
        <v>2542</v>
      </c>
      <c r="C345" s="1347">
        <v>330400</v>
      </c>
      <c r="D345" s="1347">
        <v>-8093.3333333333339</v>
      </c>
      <c r="E345" s="1347">
        <v>696.8</v>
      </c>
      <c r="F345" s="1347">
        <v>413000</v>
      </c>
      <c r="G345" s="1347">
        <v>-10116.666666666668</v>
      </c>
      <c r="H345" s="1347">
        <v>871.00000000000011</v>
      </c>
      <c r="I345" s="1347">
        <v>247800</v>
      </c>
      <c r="J345" s="1347">
        <v>-6070</v>
      </c>
      <c r="K345" s="1347">
        <v>522.6</v>
      </c>
      <c r="L345" s="447"/>
    </row>
    <row r="346" spans="2:12" s="120" customFormat="1" x14ac:dyDescent="0.25">
      <c r="B346" s="1379" t="s">
        <v>2533</v>
      </c>
      <c r="C346" s="1347">
        <v>198240</v>
      </c>
      <c r="D346" s="1347">
        <v>-4856</v>
      </c>
      <c r="E346" s="1347">
        <v>418.08</v>
      </c>
      <c r="F346" s="1347">
        <v>247800</v>
      </c>
      <c r="G346" s="1347">
        <v>-6070</v>
      </c>
      <c r="H346" s="1347">
        <v>522.6</v>
      </c>
      <c r="I346" s="1347">
        <v>148680</v>
      </c>
      <c r="J346" s="1347">
        <v>-3642</v>
      </c>
      <c r="K346" s="1347">
        <v>313.56</v>
      </c>
      <c r="L346" s="447"/>
    </row>
    <row r="347" spans="2:12" s="120" customFormat="1" x14ac:dyDescent="0.25">
      <c r="B347" s="1379" t="s">
        <v>2544</v>
      </c>
      <c r="C347" s="1347">
        <v>495600</v>
      </c>
      <c r="D347" s="1347">
        <v>-12140</v>
      </c>
      <c r="E347" s="1347">
        <v>1045.2</v>
      </c>
      <c r="F347" s="1347">
        <v>619500</v>
      </c>
      <c r="G347" s="1347">
        <v>-15175</v>
      </c>
      <c r="H347" s="1347">
        <v>1306.5</v>
      </c>
      <c r="I347" s="1347">
        <v>371700</v>
      </c>
      <c r="J347" s="1347">
        <v>-9105</v>
      </c>
      <c r="K347" s="1347">
        <v>783.9</v>
      </c>
      <c r="L347" s="447"/>
    </row>
    <row r="348" spans="2:12" s="120" customFormat="1" x14ac:dyDescent="0.25">
      <c r="B348" s="1379" t="s">
        <v>2822</v>
      </c>
      <c r="C348" s="1347">
        <v>588.67999999999995</v>
      </c>
      <c r="D348" s="1347">
        <v>139.32</v>
      </c>
      <c r="E348" s="1347">
        <v>47.093000000000004</v>
      </c>
      <c r="F348" s="1347">
        <v>784.91</v>
      </c>
      <c r="G348" s="1347">
        <v>185.76</v>
      </c>
      <c r="H348" s="1347">
        <v>62.790999999999997</v>
      </c>
      <c r="I348" s="1347">
        <v>981.14</v>
      </c>
      <c r="J348" s="1347">
        <v>232.2</v>
      </c>
      <c r="K348" s="1347">
        <v>78.489000000000004</v>
      </c>
      <c r="L348" s="447"/>
    </row>
    <row r="349" spans="2:12" s="120" customFormat="1" x14ac:dyDescent="0.25">
      <c r="B349" s="1379" t="s">
        <v>2823</v>
      </c>
      <c r="C349" s="1347">
        <v>588.67999999999995</v>
      </c>
      <c r="D349" s="1347">
        <v>139.32</v>
      </c>
      <c r="E349" s="1347">
        <v>47.093000000000004</v>
      </c>
      <c r="F349" s="1347">
        <v>784.91</v>
      </c>
      <c r="G349" s="1347">
        <v>185.76</v>
      </c>
      <c r="H349" s="1347">
        <v>62.790999999999997</v>
      </c>
      <c r="I349" s="1347">
        <v>981.14</v>
      </c>
      <c r="J349" s="1347">
        <v>232.2</v>
      </c>
      <c r="K349" s="1347">
        <v>78.489000000000004</v>
      </c>
      <c r="L349" s="447"/>
    </row>
    <row r="350" spans="2:12" s="120" customFormat="1" x14ac:dyDescent="0.25">
      <c r="B350" s="1379" t="s">
        <v>2377</v>
      </c>
      <c r="C350" s="1347">
        <v>275053.73611111112</v>
      </c>
      <c r="D350" s="1347">
        <v>-3895.8333333333335</v>
      </c>
      <c r="E350" s="1347">
        <v>489.26388888888891</v>
      </c>
      <c r="F350" s="1347">
        <v>385075.23611111112</v>
      </c>
      <c r="G350" s="1347">
        <v>-5454.166666666667</v>
      </c>
      <c r="H350" s="1347">
        <v>684.97222222222229</v>
      </c>
      <c r="I350" s="1347">
        <v>165032.24305555556</v>
      </c>
      <c r="J350" s="1347">
        <v>-2337.5</v>
      </c>
      <c r="K350" s="1347">
        <v>293.56250000000006</v>
      </c>
      <c r="L350" s="447"/>
    </row>
    <row r="351" spans="2:12" s="120" customFormat="1" x14ac:dyDescent="0.25">
      <c r="B351" s="1379" t="s">
        <v>2358</v>
      </c>
      <c r="C351" s="1347">
        <v>165032.24166666667</v>
      </c>
      <c r="D351" s="1347">
        <v>-2337.5</v>
      </c>
      <c r="E351" s="1347">
        <v>293.55833333333334</v>
      </c>
      <c r="F351" s="1347">
        <v>231045.14166666666</v>
      </c>
      <c r="G351" s="1347">
        <v>-3272.5</v>
      </c>
      <c r="H351" s="1347">
        <v>410.98333333333335</v>
      </c>
      <c r="I351" s="1347">
        <v>99019.34583333334</v>
      </c>
      <c r="J351" s="1347">
        <v>-1402.5</v>
      </c>
      <c r="K351" s="1347">
        <v>176.13750000000002</v>
      </c>
      <c r="L351" s="447"/>
    </row>
    <row r="352" spans="2:12" s="120" customFormat="1" x14ac:dyDescent="0.25">
      <c r="B352" s="1379" t="s">
        <v>2362</v>
      </c>
      <c r="C352" s="1347">
        <v>396077.38</v>
      </c>
      <c r="D352" s="1347">
        <v>-5610</v>
      </c>
      <c r="E352" s="1347">
        <v>704.54</v>
      </c>
      <c r="F352" s="1347">
        <v>554508.34</v>
      </c>
      <c r="G352" s="1347">
        <v>-7854</v>
      </c>
      <c r="H352" s="1347">
        <v>986.36</v>
      </c>
      <c r="I352" s="1347">
        <v>237646.43</v>
      </c>
      <c r="J352" s="1347">
        <v>-3366</v>
      </c>
      <c r="K352" s="1347">
        <v>422.73</v>
      </c>
      <c r="L352" s="447"/>
    </row>
    <row r="353" spans="2:12" s="120" customFormat="1" x14ac:dyDescent="0.25">
      <c r="B353" s="1379" t="s">
        <v>2364</v>
      </c>
      <c r="C353" s="1347">
        <v>393819</v>
      </c>
      <c r="D353" s="1347">
        <v>-2318.9</v>
      </c>
      <c r="E353" s="1347">
        <v>1320.4</v>
      </c>
      <c r="F353" s="1347">
        <v>492273.75</v>
      </c>
      <c r="G353" s="1347">
        <v>-2898.625</v>
      </c>
      <c r="H353" s="1347">
        <v>1650.5</v>
      </c>
      <c r="I353" s="1347">
        <v>295364.25</v>
      </c>
      <c r="J353" s="1347">
        <v>-1739.1750000000002</v>
      </c>
      <c r="K353" s="1347">
        <v>990.30000000000007</v>
      </c>
      <c r="L353" s="447"/>
    </row>
    <row r="354" spans="2:12" s="120" customFormat="1" x14ac:dyDescent="0.25">
      <c r="B354" s="1379" t="s">
        <v>2372</v>
      </c>
      <c r="C354" s="1347">
        <v>534142.57999999996</v>
      </c>
      <c r="D354" s="1347">
        <v>-6403.8</v>
      </c>
      <c r="E354" s="1347">
        <v>1800.98</v>
      </c>
      <c r="F354" s="1347">
        <v>694385.36</v>
      </c>
      <c r="G354" s="1347">
        <v>-8324.94</v>
      </c>
      <c r="H354" s="1347">
        <v>2341.27</v>
      </c>
      <c r="I354" s="1347">
        <v>373899.81</v>
      </c>
      <c r="J354" s="1347">
        <v>-4482.66</v>
      </c>
      <c r="K354" s="1347">
        <v>1260.69</v>
      </c>
      <c r="L354" s="447"/>
    </row>
    <row r="355" spans="2:12" s="120" customFormat="1" x14ac:dyDescent="0.25">
      <c r="B355" s="1379" t="s">
        <v>2376</v>
      </c>
      <c r="C355" s="1347">
        <v>393819</v>
      </c>
      <c r="D355" s="1347">
        <v>-2318.9</v>
      </c>
      <c r="E355" s="1347">
        <v>1320.4</v>
      </c>
      <c r="F355" s="1347">
        <v>492273.75</v>
      </c>
      <c r="G355" s="1347">
        <v>-2898.625</v>
      </c>
      <c r="H355" s="1347">
        <v>1650.5</v>
      </c>
      <c r="I355" s="1347">
        <v>295364.25</v>
      </c>
      <c r="J355" s="1347">
        <v>-1739.1750000000002</v>
      </c>
      <c r="K355" s="1347">
        <v>990.30000000000007</v>
      </c>
      <c r="L355" s="447"/>
    </row>
    <row r="356" spans="2:12" s="120" customFormat="1" x14ac:dyDescent="0.25">
      <c r="B356" s="1379" t="s">
        <v>2824</v>
      </c>
      <c r="C356" s="1347">
        <v>393819</v>
      </c>
      <c r="D356" s="1347">
        <v>-2318.9</v>
      </c>
      <c r="E356" s="1347">
        <v>1320.4</v>
      </c>
      <c r="F356" s="1347">
        <v>492273.75</v>
      </c>
      <c r="G356" s="1347">
        <v>-2898.625</v>
      </c>
      <c r="H356" s="1347">
        <v>1650.5</v>
      </c>
      <c r="I356" s="1347">
        <v>295364.25</v>
      </c>
      <c r="J356" s="1347">
        <v>-1739.1750000000002</v>
      </c>
      <c r="K356" s="1347">
        <v>990.30000000000007</v>
      </c>
      <c r="L356" s="447"/>
    </row>
    <row r="357" spans="2:12" s="120" customFormat="1" x14ac:dyDescent="0.25">
      <c r="B357" s="1379" t="s">
        <v>2370</v>
      </c>
      <c r="C357" s="1347">
        <v>396077.38</v>
      </c>
      <c r="D357" s="1347">
        <v>-5610</v>
      </c>
      <c r="E357" s="1347">
        <v>704.54</v>
      </c>
      <c r="F357" s="1347">
        <v>554508.34</v>
      </c>
      <c r="G357" s="1347">
        <v>-7854</v>
      </c>
      <c r="H357" s="1347">
        <v>986.36</v>
      </c>
      <c r="I357" s="1347">
        <v>237646.43</v>
      </c>
      <c r="J357" s="1347">
        <v>-3366</v>
      </c>
      <c r="K357" s="1347">
        <v>422.73</v>
      </c>
      <c r="L357" s="447"/>
    </row>
    <row r="358" spans="2:12" s="120" customFormat="1" x14ac:dyDescent="0.25">
      <c r="B358" s="1379" t="s">
        <v>2368</v>
      </c>
      <c r="C358" s="1347">
        <v>396077.38</v>
      </c>
      <c r="D358" s="1347">
        <v>-5610</v>
      </c>
      <c r="E358" s="1347">
        <v>704.54</v>
      </c>
      <c r="F358" s="1347">
        <v>554508.34</v>
      </c>
      <c r="G358" s="1347">
        <v>-7854</v>
      </c>
      <c r="H358" s="1347">
        <v>986.36</v>
      </c>
      <c r="I358" s="1347">
        <v>237646.43</v>
      </c>
      <c r="J358" s="1347">
        <v>-3366</v>
      </c>
      <c r="K358" s="1347">
        <v>422.73</v>
      </c>
      <c r="L358" s="447"/>
    </row>
    <row r="359" spans="2:12" s="120" customFormat="1" x14ac:dyDescent="0.25">
      <c r="B359" s="1379" t="s">
        <v>2366</v>
      </c>
      <c r="C359" s="1347">
        <v>264051.58666666667</v>
      </c>
      <c r="D359" s="1347">
        <v>-3740</v>
      </c>
      <c r="E359" s="1347">
        <v>469.69333333333327</v>
      </c>
      <c r="F359" s="1347">
        <v>369672.22666666663</v>
      </c>
      <c r="G359" s="1347">
        <v>-5236</v>
      </c>
      <c r="H359" s="1347">
        <v>657.57333333333327</v>
      </c>
      <c r="I359" s="1347">
        <v>158430.95333333331</v>
      </c>
      <c r="J359" s="1347">
        <v>-2244</v>
      </c>
      <c r="K359" s="1347">
        <v>281.82</v>
      </c>
      <c r="L359" s="447"/>
    </row>
    <row r="360" spans="2:12" s="120" customFormat="1" x14ac:dyDescent="0.25">
      <c r="B360" s="1379" t="s">
        <v>2384</v>
      </c>
      <c r="C360" s="1347">
        <v>264051.58666666667</v>
      </c>
      <c r="D360" s="1347">
        <v>-3740</v>
      </c>
      <c r="E360" s="1347">
        <v>469.69333333333327</v>
      </c>
      <c r="F360" s="1347">
        <v>369672.22666666663</v>
      </c>
      <c r="G360" s="1347">
        <v>-5236</v>
      </c>
      <c r="H360" s="1347">
        <v>657.57333333333327</v>
      </c>
      <c r="I360" s="1347">
        <v>158430.95333333331</v>
      </c>
      <c r="J360" s="1347">
        <v>-2244</v>
      </c>
      <c r="K360" s="1347">
        <v>281.82</v>
      </c>
      <c r="L360" s="447"/>
    </row>
    <row r="361" spans="2:12" s="120" customFormat="1" x14ac:dyDescent="0.25">
      <c r="B361" s="1379" t="s">
        <v>2825</v>
      </c>
      <c r="C361" s="1347">
        <v>396077.38</v>
      </c>
      <c r="D361" s="1347">
        <v>-5610</v>
      </c>
      <c r="E361" s="1347">
        <v>704.54</v>
      </c>
      <c r="F361" s="1347">
        <v>554508.34</v>
      </c>
      <c r="G361" s="1347">
        <v>-7854</v>
      </c>
      <c r="H361" s="1347">
        <v>986.36</v>
      </c>
      <c r="I361" s="1347">
        <v>237646.43</v>
      </c>
      <c r="J361" s="1347">
        <v>-3366</v>
      </c>
      <c r="K361" s="1347">
        <v>422.73</v>
      </c>
      <c r="L361" s="447"/>
    </row>
    <row r="362" spans="2:12" s="120" customFormat="1" x14ac:dyDescent="0.25">
      <c r="B362" s="1379" t="s">
        <v>2826</v>
      </c>
      <c r="C362" s="1347">
        <v>396077.38</v>
      </c>
      <c r="D362" s="1347">
        <v>-5610</v>
      </c>
      <c r="E362" s="1347">
        <v>704.54</v>
      </c>
      <c r="F362" s="1347">
        <v>554508.34</v>
      </c>
      <c r="G362" s="1347">
        <v>-7854</v>
      </c>
      <c r="H362" s="1347">
        <v>986.36</v>
      </c>
      <c r="I362" s="1347">
        <v>237646.43</v>
      </c>
      <c r="J362" s="1347">
        <v>-3366</v>
      </c>
      <c r="K362" s="1347">
        <v>422.73</v>
      </c>
      <c r="L362" s="447"/>
    </row>
    <row r="363" spans="2:12" s="120" customFormat="1" x14ac:dyDescent="0.25">
      <c r="B363" s="1379" t="s">
        <v>2356</v>
      </c>
      <c r="C363" s="1347">
        <v>396077.38</v>
      </c>
      <c r="D363" s="1347">
        <v>-5610</v>
      </c>
      <c r="E363" s="1347">
        <v>704.54</v>
      </c>
      <c r="F363" s="1347">
        <v>554508.34</v>
      </c>
      <c r="G363" s="1347">
        <v>-7854</v>
      </c>
      <c r="H363" s="1347">
        <v>986.36</v>
      </c>
      <c r="I363" s="1347">
        <v>237646.43</v>
      </c>
      <c r="J363" s="1347">
        <v>-3366</v>
      </c>
      <c r="K363" s="1347">
        <v>422.73</v>
      </c>
      <c r="L363" s="447"/>
    </row>
    <row r="364" spans="2:12" s="120" customFormat="1" x14ac:dyDescent="0.25">
      <c r="B364" s="1379" t="s">
        <v>2827</v>
      </c>
      <c r="C364" s="1347">
        <v>396077.38</v>
      </c>
      <c r="D364" s="1347">
        <v>-5610</v>
      </c>
      <c r="E364" s="1347">
        <v>704.54</v>
      </c>
      <c r="F364" s="1347">
        <v>554508.34</v>
      </c>
      <c r="G364" s="1347">
        <v>-7854</v>
      </c>
      <c r="H364" s="1347">
        <v>986.36</v>
      </c>
      <c r="I364" s="1347">
        <v>237646.43</v>
      </c>
      <c r="J364" s="1347">
        <v>-3366</v>
      </c>
      <c r="K364" s="1347">
        <v>422.73</v>
      </c>
      <c r="L364" s="447"/>
    </row>
    <row r="365" spans="2:12" s="120" customFormat="1" x14ac:dyDescent="0.25">
      <c r="B365" s="1379" t="s">
        <v>2381</v>
      </c>
      <c r="C365" s="1347">
        <v>312035</v>
      </c>
      <c r="D365" s="1347">
        <v>-3647.7</v>
      </c>
      <c r="E365" s="1347">
        <v>1481.6</v>
      </c>
      <c r="F365" s="1347">
        <v>405645.5</v>
      </c>
      <c r="G365" s="1347">
        <v>-4742.01</v>
      </c>
      <c r="H365" s="1347">
        <v>1926.08</v>
      </c>
      <c r="I365" s="1347">
        <v>218424.5</v>
      </c>
      <c r="J365" s="1347">
        <v>-2553.39</v>
      </c>
      <c r="K365" s="1347">
        <v>1037.1199999999999</v>
      </c>
      <c r="L365" s="447"/>
    </row>
    <row r="366" spans="2:12" s="120" customFormat="1" x14ac:dyDescent="0.25">
      <c r="B366" s="1379" t="s">
        <v>2388</v>
      </c>
      <c r="C366" s="1347">
        <v>360070.34545454546</v>
      </c>
      <c r="D366" s="1347">
        <v>-5100</v>
      </c>
      <c r="E366" s="1347">
        <v>640.49090909090899</v>
      </c>
      <c r="F366" s="1347">
        <v>504098.49090909085</v>
      </c>
      <c r="G366" s="1347">
        <v>-7140</v>
      </c>
      <c r="H366" s="1347">
        <v>896.69090909090903</v>
      </c>
      <c r="I366" s="1347">
        <v>216042.20909090908</v>
      </c>
      <c r="J366" s="1347">
        <v>-3060</v>
      </c>
      <c r="K366" s="1347">
        <v>384.3</v>
      </c>
      <c r="L366" s="447"/>
    </row>
    <row r="367" spans="2:12" s="120" customFormat="1" x14ac:dyDescent="0.25">
      <c r="B367" s="1379" t="s">
        <v>2389</v>
      </c>
      <c r="C367" s="1347">
        <v>534142.57999999996</v>
      </c>
      <c r="D367" s="1347">
        <v>-6403.8</v>
      </c>
      <c r="E367" s="1347">
        <v>1800.98</v>
      </c>
      <c r="F367" s="1347">
        <v>694385.36</v>
      </c>
      <c r="G367" s="1347">
        <v>-8324.94</v>
      </c>
      <c r="H367" s="1347">
        <v>2341.27</v>
      </c>
      <c r="I367" s="1347">
        <v>373899.81</v>
      </c>
      <c r="J367" s="1347">
        <v>-4482.66</v>
      </c>
      <c r="K367" s="1347">
        <v>1260.69</v>
      </c>
      <c r="L367" s="447"/>
    </row>
    <row r="368" spans="2:12" s="120" customFormat="1" x14ac:dyDescent="0.25">
      <c r="B368" s="1379" t="s">
        <v>2828</v>
      </c>
      <c r="C368" s="1347">
        <v>534142.57999999996</v>
      </c>
      <c r="D368" s="1347">
        <v>-6403.8</v>
      </c>
      <c r="E368" s="1347">
        <v>1800.98</v>
      </c>
      <c r="F368" s="1347">
        <v>694385.36</v>
      </c>
      <c r="G368" s="1347">
        <v>-8324.94</v>
      </c>
      <c r="H368" s="1347">
        <v>2341.27</v>
      </c>
      <c r="I368" s="1347">
        <v>373899.81</v>
      </c>
      <c r="J368" s="1347">
        <v>-4482.66</v>
      </c>
      <c r="K368" s="1347">
        <v>1260.69</v>
      </c>
      <c r="L368" s="447"/>
    </row>
    <row r="369" spans="2:12" s="120" customFormat="1" x14ac:dyDescent="0.25">
      <c r="B369" s="1379" t="s">
        <v>2507</v>
      </c>
      <c r="C369" s="1347">
        <v>393819</v>
      </c>
      <c r="D369" s="1347">
        <v>-2318.9</v>
      </c>
      <c r="E369" s="1347">
        <v>1320.4</v>
      </c>
      <c r="F369" s="1347">
        <v>492273.75</v>
      </c>
      <c r="G369" s="1347">
        <v>-2898.625</v>
      </c>
      <c r="H369" s="1347">
        <v>1650.5</v>
      </c>
      <c r="I369" s="1347">
        <v>295364.25</v>
      </c>
      <c r="J369" s="1347">
        <v>-1739.1750000000002</v>
      </c>
      <c r="K369" s="1347">
        <v>990.30000000000007</v>
      </c>
      <c r="L369" s="447"/>
    </row>
    <row r="370" spans="2:12" s="120" customFormat="1" x14ac:dyDescent="0.25">
      <c r="B370" s="1379" t="s">
        <v>2360</v>
      </c>
      <c r="C370" s="1347">
        <v>393819</v>
      </c>
      <c r="D370" s="1347">
        <v>-2318.9</v>
      </c>
      <c r="E370" s="1347">
        <v>1320.4</v>
      </c>
      <c r="F370" s="1347">
        <v>492273.75</v>
      </c>
      <c r="G370" s="1347">
        <v>-2898.625</v>
      </c>
      <c r="H370" s="1347">
        <v>1650.5</v>
      </c>
      <c r="I370" s="1347">
        <v>295364.25</v>
      </c>
      <c r="J370" s="1347">
        <v>-1739.1750000000002</v>
      </c>
      <c r="K370" s="1347">
        <v>990.30000000000007</v>
      </c>
      <c r="L370" s="447"/>
    </row>
    <row r="371" spans="2:12" s="120" customFormat="1" x14ac:dyDescent="0.25">
      <c r="B371" s="1379" t="s">
        <v>2378</v>
      </c>
      <c r="C371" s="1347">
        <v>2758228.98</v>
      </c>
      <c r="D371" s="1347">
        <v>-50900.31</v>
      </c>
      <c r="E371" s="1347">
        <v>4330.1899999999996</v>
      </c>
      <c r="F371" s="1347">
        <v>3585697.67</v>
      </c>
      <c r="G371" s="1347">
        <v>-66170.399999999994</v>
      </c>
      <c r="H371" s="1347">
        <v>5629.25</v>
      </c>
      <c r="I371" s="1347">
        <v>1930760.28</v>
      </c>
      <c r="J371" s="1347">
        <v>-35630.21</v>
      </c>
      <c r="K371" s="1347">
        <v>3031.13</v>
      </c>
      <c r="L371" s="447"/>
    </row>
    <row r="372" spans="2:12" s="120" customFormat="1" x14ac:dyDescent="0.25">
      <c r="B372" s="1379" t="s">
        <v>2359</v>
      </c>
      <c r="C372" s="1347">
        <v>1942540.87</v>
      </c>
      <c r="D372" s="1347">
        <v>-34418.870000000003</v>
      </c>
      <c r="E372" s="1347">
        <v>1110.74</v>
      </c>
      <c r="F372" s="1347">
        <v>2719557.22</v>
      </c>
      <c r="G372" s="1347">
        <v>-48186.42</v>
      </c>
      <c r="H372" s="1347">
        <v>1555.03</v>
      </c>
      <c r="I372" s="1347">
        <v>1165524.52</v>
      </c>
      <c r="J372" s="1347">
        <v>-20651.32</v>
      </c>
      <c r="K372" s="1347">
        <v>666.44</v>
      </c>
      <c r="L372" s="447"/>
    </row>
    <row r="373" spans="2:12" s="120" customFormat="1" x14ac:dyDescent="0.25">
      <c r="B373" s="1379" t="s">
        <v>2382</v>
      </c>
      <c r="C373" s="1347">
        <v>3960773.8</v>
      </c>
      <c r="D373" s="1347">
        <v>-56100</v>
      </c>
      <c r="E373" s="1347">
        <v>7045.4</v>
      </c>
      <c r="F373" s="1347">
        <v>5545083.3999999994</v>
      </c>
      <c r="G373" s="1347">
        <v>-78540</v>
      </c>
      <c r="H373" s="1347">
        <v>9863.6</v>
      </c>
      <c r="I373" s="1347">
        <v>2376464.2999999998</v>
      </c>
      <c r="J373" s="1347">
        <v>-33660</v>
      </c>
      <c r="K373" s="1347">
        <v>4227.3</v>
      </c>
      <c r="L373" s="447"/>
    </row>
    <row r="374" spans="2:12" s="120" customFormat="1" x14ac:dyDescent="0.25">
      <c r="B374" s="1379" t="s">
        <v>2361</v>
      </c>
      <c r="C374" s="1347">
        <v>396077.38</v>
      </c>
      <c r="D374" s="1347">
        <v>-5610</v>
      </c>
      <c r="E374" s="1347">
        <v>704.54</v>
      </c>
      <c r="F374" s="1347">
        <v>554508.34</v>
      </c>
      <c r="G374" s="1347">
        <v>-7854</v>
      </c>
      <c r="H374" s="1347">
        <v>986.36</v>
      </c>
      <c r="I374" s="1347">
        <v>237646.43</v>
      </c>
      <c r="J374" s="1347">
        <v>-3366</v>
      </c>
      <c r="K374" s="1347">
        <v>422.73</v>
      </c>
      <c r="L374" s="447"/>
    </row>
    <row r="375" spans="2:12" s="120" customFormat="1" x14ac:dyDescent="0.25">
      <c r="B375" s="1379" t="s">
        <v>2363</v>
      </c>
      <c r="C375" s="1347">
        <v>393819</v>
      </c>
      <c r="D375" s="1347">
        <v>-2318.9</v>
      </c>
      <c r="E375" s="1347">
        <v>1320.4</v>
      </c>
      <c r="F375" s="1347">
        <v>492273.75</v>
      </c>
      <c r="G375" s="1347">
        <v>-2898.625</v>
      </c>
      <c r="H375" s="1347">
        <v>1650.5</v>
      </c>
      <c r="I375" s="1347">
        <v>295364.25</v>
      </c>
      <c r="J375" s="1347">
        <v>-1739.1750000000002</v>
      </c>
      <c r="K375" s="1347">
        <v>990.30000000000007</v>
      </c>
      <c r="L375" s="447"/>
    </row>
    <row r="376" spans="2:12" s="120" customFormat="1" x14ac:dyDescent="0.25">
      <c r="B376" s="1379" t="s">
        <v>2371</v>
      </c>
      <c r="C376" s="1347">
        <v>534142.57999999996</v>
      </c>
      <c r="D376" s="1347">
        <v>-6403.8</v>
      </c>
      <c r="E376" s="1347">
        <v>1800.98</v>
      </c>
      <c r="F376" s="1347">
        <v>694385.36</v>
      </c>
      <c r="G376" s="1347">
        <v>-8324.94</v>
      </c>
      <c r="H376" s="1347">
        <v>2341.27</v>
      </c>
      <c r="I376" s="1347">
        <v>373899.81</v>
      </c>
      <c r="J376" s="1347">
        <v>-4482.66</v>
      </c>
      <c r="K376" s="1347">
        <v>1260.69</v>
      </c>
      <c r="L376" s="447"/>
    </row>
    <row r="377" spans="2:12" s="120" customFormat="1" x14ac:dyDescent="0.25">
      <c r="B377" s="1379" t="s">
        <v>2373</v>
      </c>
      <c r="C377" s="1347">
        <v>393819</v>
      </c>
      <c r="D377" s="1347">
        <v>-2318.9</v>
      </c>
      <c r="E377" s="1347">
        <v>1320.4</v>
      </c>
      <c r="F377" s="1347">
        <v>492273.75</v>
      </c>
      <c r="G377" s="1347">
        <v>-2898.625</v>
      </c>
      <c r="H377" s="1347">
        <v>1650.5</v>
      </c>
      <c r="I377" s="1347">
        <v>295364.25</v>
      </c>
      <c r="J377" s="1347">
        <v>-1739.1750000000002</v>
      </c>
      <c r="K377" s="1347">
        <v>990.30000000000007</v>
      </c>
      <c r="L377" s="447"/>
    </row>
    <row r="378" spans="2:12" s="120" customFormat="1" x14ac:dyDescent="0.25">
      <c r="B378" s="1379" t="s">
        <v>2367</v>
      </c>
      <c r="C378" s="1347">
        <v>396077.38</v>
      </c>
      <c r="D378" s="1347">
        <v>-5610</v>
      </c>
      <c r="E378" s="1347">
        <v>704.54</v>
      </c>
      <c r="F378" s="1347">
        <v>554508.34</v>
      </c>
      <c r="G378" s="1347">
        <v>-7854</v>
      </c>
      <c r="H378" s="1347">
        <v>986.36</v>
      </c>
      <c r="I378" s="1347">
        <v>237646.43</v>
      </c>
      <c r="J378" s="1347">
        <v>-3366</v>
      </c>
      <c r="K378" s="1347">
        <v>422.73</v>
      </c>
      <c r="L378" s="447"/>
    </row>
    <row r="379" spans="2:12" s="120" customFormat="1" x14ac:dyDescent="0.25">
      <c r="B379" s="1379" t="s">
        <v>2365</v>
      </c>
      <c r="C379" s="1347">
        <v>260395.33</v>
      </c>
      <c r="D379" s="1347">
        <v>-1914.44</v>
      </c>
      <c r="E379" s="1347">
        <v>632.88</v>
      </c>
      <c r="F379" s="1347">
        <v>364553.46</v>
      </c>
      <c r="G379" s="1347">
        <v>-2680.21</v>
      </c>
      <c r="H379" s="1347">
        <v>886.03</v>
      </c>
      <c r="I379" s="1347">
        <v>156237.20000000001</v>
      </c>
      <c r="J379" s="1347">
        <v>-1148.6600000000001</v>
      </c>
      <c r="K379" s="1347">
        <v>379.73</v>
      </c>
      <c r="L379" s="447"/>
    </row>
    <row r="380" spans="2:12" s="120" customFormat="1" x14ac:dyDescent="0.25">
      <c r="B380" s="1379" t="s">
        <v>2383</v>
      </c>
      <c r="C380" s="1347">
        <v>260395.33</v>
      </c>
      <c r="D380" s="1347">
        <v>-1914.44</v>
      </c>
      <c r="E380" s="1347">
        <v>632.88</v>
      </c>
      <c r="F380" s="1347">
        <v>364553.46</v>
      </c>
      <c r="G380" s="1347">
        <v>-2680.21</v>
      </c>
      <c r="H380" s="1347">
        <v>886.03</v>
      </c>
      <c r="I380" s="1347">
        <v>156237.20000000001</v>
      </c>
      <c r="J380" s="1347">
        <v>-1148.6600000000001</v>
      </c>
      <c r="K380" s="1347">
        <v>379.73</v>
      </c>
      <c r="L380" s="447"/>
    </row>
    <row r="381" spans="2:12" s="120" customFormat="1" x14ac:dyDescent="0.25">
      <c r="B381" s="1379" t="s">
        <v>2353</v>
      </c>
      <c r="C381" s="1347">
        <v>396077.38</v>
      </c>
      <c r="D381" s="1347">
        <v>-5610</v>
      </c>
      <c r="E381" s="1347">
        <v>704.54</v>
      </c>
      <c r="F381" s="1347">
        <v>554508.34</v>
      </c>
      <c r="G381" s="1347">
        <v>-7854</v>
      </c>
      <c r="H381" s="1347">
        <v>986.36</v>
      </c>
      <c r="I381" s="1347">
        <v>237646.43</v>
      </c>
      <c r="J381" s="1347">
        <v>-3366</v>
      </c>
      <c r="K381" s="1347">
        <v>422.73</v>
      </c>
      <c r="L381" s="447"/>
    </row>
    <row r="382" spans="2:12" s="120" customFormat="1" x14ac:dyDescent="0.25">
      <c r="B382" s="1379" t="s">
        <v>2379</v>
      </c>
      <c r="C382" s="1347">
        <v>534142.57999999996</v>
      </c>
      <c r="D382" s="1347">
        <v>-6403.8</v>
      </c>
      <c r="E382" s="1347">
        <v>1800.98</v>
      </c>
      <c r="F382" s="1347">
        <v>694385.36</v>
      </c>
      <c r="G382" s="1347">
        <v>-8324.94</v>
      </c>
      <c r="H382" s="1347">
        <v>2341.27</v>
      </c>
      <c r="I382" s="1347">
        <v>373899.81</v>
      </c>
      <c r="J382" s="1347">
        <v>-4482.66</v>
      </c>
      <c r="K382" s="1347">
        <v>1260.69</v>
      </c>
      <c r="L382" s="447"/>
    </row>
    <row r="383" spans="2:12" s="120" customFormat="1" x14ac:dyDescent="0.25">
      <c r="B383" s="1379" t="s">
        <v>2387</v>
      </c>
      <c r="C383" s="1347">
        <v>246105.55</v>
      </c>
      <c r="D383" s="1347">
        <v>-1345.71</v>
      </c>
      <c r="E383" s="1347">
        <v>535.05999999999995</v>
      </c>
      <c r="F383" s="1347">
        <v>319937.21000000002</v>
      </c>
      <c r="G383" s="1347">
        <v>-1749.43</v>
      </c>
      <c r="H383" s="1347">
        <v>695.58</v>
      </c>
      <c r="I383" s="1347">
        <v>172273.88</v>
      </c>
      <c r="J383" s="1347">
        <v>-942</v>
      </c>
      <c r="K383" s="1347">
        <v>374.54</v>
      </c>
      <c r="L383" s="447"/>
    </row>
    <row r="384" spans="2:12" s="120" customFormat="1" x14ac:dyDescent="0.25">
      <c r="B384" s="1379" t="s">
        <v>2390</v>
      </c>
      <c r="C384" s="1347">
        <v>534142.57999999996</v>
      </c>
      <c r="D384" s="1347">
        <v>-6403.8</v>
      </c>
      <c r="E384" s="1347">
        <v>1800.98</v>
      </c>
      <c r="F384" s="1347">
        <v>694385.36</v>
      </c>
      <c r="G384" s="1347">
        <v>-8324.94</v>
      </c>
      <c r="H384" s="1347">
        <v>2341.27</v>
      </c>
      <c r="I384" s="1347">
        <v>373899.81</v>
      </c>
      <c r="J384" s="1347">
        <v>-4482.66</v>
      </c>
      <c r="K384" s="1347">
        <v>1260.69</v>
      </c>
      <c r="L384" s="447"/>
    </row>
    <row r="385" spans="2:12" s="120" customFormat="1" x14ac:dyDescent="0.25">
      <c r="B385" s="1379" t="s">
        <v>2385</v>
      </c>
      <c r="C385" s="1347">
        <v>393819</v>
      </c>
      <c r="D385" s="1347">
        <v>-2318.9</v>
      </c>
      <c r="E385" s="1347">
        <v>1320.4</v>
      </c>
      <c r="F385" s="1347">
        <v>492273.75</v>
      </c>
      <c r="G385" s="1347">
        <v>-2898.625</v>
      </c>
      <c r="H385" s="1347">
        <v>1650.5</v>
      </c>
      <c r="I385" s="1347">
        <v>295364.25</v>
      </c>
      <c r="J385" s="1347">
        <v>-1739.1750000000002</v>
      </c>
      <c r="K385" s="1347">
        <v>990.30000000000007</v>
      </c>
      <c r="L385" s="447"/>
    </row>
    <row r="386" spans="2:12" s="120" customFormat="1" x14ac:dyDescent="0.25">
      <c r="B386" s="1379" t="s">
        <v>2391</v>
      </c>
      <c r="C386" s="1347">
        <v>246105.55</v>
      </c>
      <c r="D386" s="1347">
        <v>-1345.71</v>
      </c>
      <c r="E386" s="1347">
        <v>535.05999999999995</v>
      </c>
      <c r="F386" s="1347">
        <v>319937.21000000002</v>
      </c>
      <c r="G386" s="1347">
        <v>-1749.43</v>
      </c>
      <c r="H386" s="1347">
        <v>695.58</v>
      </c>
      <c r="I386" s="1347">
        <v>172273.88</v>
      </c>
      <c r="J386" s="1347">
        <v>-942</v>
      </c>
      <c r="K386" s="1347">
        <v>374.54</v>
      </c>
      <c r="L386" s="447"/>
    </row>
    <row r="387" spans="2:12" s="120" customFormat="1" x14ac:dyDescent="0.25">
      <c r="B387" s="1379" t="s">
        <v>2375</v>
      </c>
      <c r="C387" s="1347">
        <v>2758228.98</v>
      </c>
      <c r="D387" s="1347">
        <v>-50900.31</v>
      </c>
      <c r="E387" s="1347">
        <v>4330.1899999999996</v>
      </c>
      <c r="F387" s="1347">
        <v>3585697.67</v>
      </c>
      <c r="G387" s="1347">
        <v>-66170.399999999994</v>
      </c>
      <c r="H387" s="1347">
        <v>5629.25</v>
      </c>
      <c r="I387" s="1347">
        <v>1930760.28</v>
      </c>
      <c r="J387" s="1347">
        <v>-35630.21</v>
      </c>
      <c r="K387" s="1347">
        <v>3031.13</v>
      </c>
      <c r="L387" s="447"/>
    </row>
    <row r="388" spans="2:12" s="120" customFormat="1" x14ac:dyDescent="0.25">
      <c r="B388" s="1379" t="s">
        <v>2829</v>
      </c>
      <c r="C388" s="1347">
        <v>534142.57999999996</v>
      </c>
      <c r="D388" s="1347">
        <v>-6403.8</v>
      </c>
      <c r="E388" s="1347">
        <v>1800.98</v>
      </c>
      <c r="F388" s="1347">
        <v>694385.36</v>
      </c>
      <c r="G388" s="1347">
        <v>-8324.94</v>
      </c>
      <c r="H388" s="1347">
        <v>2341.27</v>
      </c>
      <c r="I388" s="1347">
        <v>373899.81</v>
      </c>
      <c r="J388" s="1347">
        <v>-4482.66</v>
      </c>
      <c r="K388" s="1347">
        <v>1260.69</v>
      </c>
      <c r="L388" s="447"/>
    </row>
    <row r="389" spans="2:12" s="120" customFormat="1" x14ac:dyDescent="0.25">
      <c r="B389" s="1379" t="s">
        <v>2830</v>
      </c>
      <c r="C389" s="1347">
        <v>393819</v>
      </c>
      <c r="D389" s="1347">
        <v>-2318.9</v>
      </c>
      <c r="E389" s="1347">
        <v>1320.4</v>
      </c>
      <c r="F389" s="1347">
        <v>492273.75</v>
      </c>
      <c r="G389" s="1347">
        <v>-2898.625</v>
      </c>
      <c r="H389" s="1347">
        <v>1650.5</v>
      </c>
      <c r="I389" s="1347">
        <v>295364.25</v>
      </c>
      <c r="J389" s="1347">
        <v>-1739.1750000000002</v>
      </c>
      <c r="K389" s="1347">
        <v>990.30000000000007</v>
      </c>
      <c r="L389" s="447"/>
    </row>
    <row r="390" spans="2:12" s="120" customFormat="1" x14ac:dyDescent="0.25">
      <c r="B390" s="1379" t="s">
        <v>2831</v>
      </c>
      <c r="C390" s="1347">
        <v>534142.57999999996</v>
      </c>
      <c r="D390" s="1347">
        <v>-6403.8</v>
      </c>
      <c r="E390" s="1347">
        <v>1800.98</v>
      </c>
      <c r="F390" s="1347">
        <v>694385.36</v>
      </c>
      <c r="G390" s="1347">
        <v>-8324.94</v>
      </c>
      <c r="H390" s="1347">
        <v>2341.27</v>
      </c>
      <c r="I390" s="1347">
        <v>373899.81</v>
      </c>
      <c r="J390" s="1347">
        <v>-4482.66</v>
      </c>
      <c r="K390" s="1347">
        <v>1260.69</v>
      </c>
      <c r="L390" s="447"/>
    </row>
    <row r="391" spans="2:12" s="120" customFormat="1" x14ac:dyDescent="0.25">
      <c r="B391" s="1379" t="s">
        <v>2832</v>
      </c>
      <c r="C391" s="1347">
        <v>393819</v>
      </c>
      <c r="D391" s="1347">
        <v>-2318.9</v>
      </c>
      <c r="E391" s="1347">
        <v>1320.4</v>
      </c>
      <c r="F391" s="1347">
        <v>492273.75</v>
      </c>
      <c r="G391" s="1347">
        <v>-2898.625</v>
      </c>
      <c r="H391" s="1347">
        <v>1650.5</v>
      </c>
      <c r="I391" s="1347">
        <v>295364.25</v>
      </c>
      <c r="J391" s="1347">
        <v>-1739.1750000000002</v>
      </c>
      <c r="K391" s="1347">
        <v>990.30000000000007</v>
      </c>
      <c r="L391" s="447"/>
    </row>
    <row r="392" spans="2:12" s="120" customFormat="1" x14ac:dyDescent="0.25">
      <c r="B392" s="1379" t="s">
        <v>2833</v>
      </c>
      <c r="C392" s="1347">
        <v>264051.58666666667</v>
      </c>
      <c r="D392" s="1347">
        <v>-3740</v>
      </c>
      <c r="E392" s="1347">
        <v>469.69333333333327</v>
      </c>
      <c r="F392" s="1347">
        <v>369672.22666666663</v>
      </c>
      <c r="G392" s="1347">
        <v>-5236</v>
      </c>
      <c r="H392" s="1347">
        <v>657.57333333333327</v>
      </c>
      <c r="I392" s="1347">
        <v>158430.95333333331</v>
      </c>
      <c r="J392" s="1347">
        <v>-2244</v>
      </c>
      <c r="K392" s="1347">
        <v>281.82</v>
      </c>
      <c r="L392" s="447"/>
    </row>
    <row r="393" spans="2:12" s="120" customFormat="1" x14ac:dyDescent="0.25">
      <c r="B393" s="1379" t="s">
        <v>2834</v>
      </c>
      <c r="C393" s="1347">
        <v>534142.57999999996</v>
      </c>
      <c r="D393" s="1347">
        <v>-6403.8</v>
      </c>
      <c r="E393" s="1347">
        <v>1800.98</v>
      </c>
      <c r="F393" s="1347">
        <v>694385.36</v>
      </c>
      <c r="G393" s="1347">
        <v>-8324.94</v>
      </c>
      <c r="H393" s="1347">
        <v>2341.27</v>
      </c>
      <c r="I393" s="1347">
        <v>373899.81</v>
      </c>
      <c r="J393" s="1347">
        <v>-4482.66</v>
      </c>
      <c r="K393" s="1347">
        <v>1260.69</v>
      </c>
      <c r="L393" s="447"/>
    </row>
    <row r="394" spans="2:12" s="120" customFormat="1" x14ac:dyDescent="0.25">
      <c r="B394" s="1379" t="s">
        <v>2835</v>
      </c>
      <c r="C394" s="1347">
        <v>393819</v>
      </c>
      <c r="D394" s="1347">
        <v>-2318.9</v>
      </c>
      <c r="E394" s="1347">
        <v>1320.4</v>
      </c>
      <c r="F394" s="1347">
        <v>492273.75</v>
      </c>
      <c r="G394" s="1347">
        <v>-2898.625</v>
      </c>
      <c r="H394" s="1347">
        <v>1650.5</v>
      </c>
      <c r="I394" s="1347">
        <v>295364.25</v>
      </c>
      <c r="J394" s="1347">
        <v>-1739.1750000000002</v>
      </c>
      <c r="K394" s="1347">
        <v>990.30000000000007</v>
      </c>
      <c r="L394" s="447"/>
    </row>
    <row r="395" spans="2:12" s="120" customFormat="1" x14ac:dyDescent="0.25">
      <c r="B395" s="1379" t="s">
        <v>2836</v>
      </c>
      <c r="C395" s="1347">
        <v>360070.34545454546</v>
      </c>
      <c r="D395" s="1347">
        <v>-5100</v>
      </c>
      <c r="E395" s="1347">
        <v>640.49090909090899</v>
      </c>
      <c r="F395" s="1347">
        <v>504098.49090909085</v>
      </c>
      <c r="G395" s="1347">
        <v>-7140</v>
      </c>
      <c r="H395" s="1347">
        <v>896.69090909090903</v>
      </c>
      <c r="I395" s="1347">
        <v>216042.20909090908</v>
      </c>
      <c r="J395" s="1347">
        <v>-3060</v>
      </c>
      <c r="K395" s="1347">
        <v>384.3</v>
      </c>
      <c r="L395" s="447"/>
    </row>
    <row r="396" spans="2:12" s="120" customFormat="1" x14ac:dyDescent="0.25">
      <c r="B396" s="1379" t="s">
        <v>2837</v>
      </c>
      <c r="C396" s="1347">
        <v>393819</v>
      </c>
      <c r="D396" s="1347">
        <v>-2318.9</v>
      </c>
      <c r="E396" s="1347">
        <v>1320.4</v>
      </c>
      <c r="F396" s="1347">
        <v>492273.75</v>
      </c>
      <c r="G396" s="1347">
        <v>-2898.625</v>
      </c>
      <c r="H396" s="1347">
        <v>1650.5</v>
      </c>
      <c r="I396" s="1347">
        <v>295364.25</v>
      </c>
      <c r="J396" s="1347">
        <v>-1739.1750000000002</v>
      </c>
      <c r="K396" s="1347">
        <v>990.30000000000007</v>
      </c>
      <c r="L396" s="447"/>
    </row>
    <row r="397" spans="2:12" s="120" customFormat="1" x14ac:dyDescent="0.25">
      <c r="B397" s="1379" t="s">
        <v>2838</v>
      </c>
      <c r="C397" s="1347">
        <v>2871707.4</v>
      </c>
      <c r="D397" s="1347">
        <v>14456.6</v>
      </c>
      <c r="E397" s="1347">
        <v>2658.1</v>
      </c>
      <c r="F397" s="1347">
        <v>3819370.9</v>
      </c>
      <c r="G397" s="1347">
        <v>19227.3</v>
      </c>
      <c r="H397" s="1347">
        <v>3535.3</v>
      </c>
      <c r="I397" s="1347">
        <v>1924044</v>
      </c>
      <c r="J397" s="1347">
        <v>9685.9</v>
      </c>
      <c r="K397" s="1347">
        <v>1781</v>
      </c>
      <c r="L397" s="447"/>
    </row>
    <row r="398" spans="2:12" s="120" customFormat="1" x14ac:dyDescent="0.25">
      <c r="B398" s="1379" t="s">
        <v>2839</v>
      </c>
      <c r="C398" s="1347">
        <v>3507226.6</v>
      </c>
      <c r="D398" s="1347">
        <v>11862.1</v>
      </c>
      <c r="E398" s="1347">
        <v>2169.5</v>
      </c>
      <c r="F398" s="1347">
        <v>4676302.0999999996</v>
      </c>
      <c r="G398" s="1347">
        <v>15816.1</v>
      </c>
      <c r="H398" s="1347">
        <v>2892.7</v>
      </c>
      <c r="I398" s="1347">
        <v>2338152.2999999998</v>
      </c>
      <c r="J398" s="1347">
        <v>7908.1</v>
      </c>
      <c r="K398" s="1347">
        <v>1446.3</v>
      </c>
      <c r="L398" s="447"/>
    </row>
    <row r="399" spans="2:12" s="120" customFormat="1" x14ac:dyDescent="0.25">
      <c r="B399" s="1379" t="s">
        <v>2840</v>
      </c>
      <c r="C399" s="1347">
        <v>3507226.6</v>
      </c>
      <c r="D399" s="1347">
        <v>11862.1</v>
      </c>
      <c r="E399" s="1347">
        <v>2169.5</v>
      </c>
      <c r="F399" s="1347">
        <v>4676302.0999999996</v>
      </c>
      <c r="G399" s="1347">
        <v>15816.1</v>
      </c>
      <c r="H399" s="1347">
        <v>2892.7</v>
      </c>
      <c r="I399" s="1347">
        <v>2338152.2999999998</v>
      </c>
      <c r="J399" s="1347">
        <v>7908.1</v>
      </c>
      <c r="K399" s="1347">
        <v>1446.3</v>
      </c>
      <c r="L399" s="447"/>
    </row>
    <row r="400" spans="2:12" s="120" customFormat="1" x14ac:dyDescent="0.25">
      <c r="B400" s="1379" t="s">
        <v>2841</v>
      </c>
      <c r="C400" s="1347">
        <v>13321023</v>
      </c>
      <c r="D400" s="1347">
        <v>13756.2</v>
      </c>
      <c r="E400" s="1347">
        <v>4855.8</v>
      </c>
      <c r="F400" s="1347">
        <v>17716960.5</v>
      </c>
      <c r="G400" s="1347">
        <v>18295.8</v>
      </c>
      <c r="H400" s="1347">
        <v>6458.2</v>
      </c>
      <c r="I400" s="1347">
        <v>8880686.4000000004</v>
      </c>
      <c r="J400" s="1347">
        <v>9170.7999999999993</v>
      </c>
      <c r="K400" s="1347">
        <v>3237.2</v>
      </c>
      <c r="L400" s="447"/>
    </row>
    <row r="401" spans="2:12" s="120" customFormat="1" x14ac:dyDescent="0.25">
      <c r="B401" s="1379" t="s">
        <v>2842</v>
      </c>
      <c r="C401" s="1347">
        <v>13321023</v>
      </c>
      <c r="D401" s="1347">
        <v>13756.2</v>
      </c>
      <c r="E401" s="1347">
        <v>4855.8</v>
      </c>
      <c r="F401" s="1347">
        <v>17716960.5</v>
      </c>
      <c r="G401" s="1347">
        <v>18295.8</v>
      </c>
      <c r="H401" s="1347">
        <v>6458.2</v>
      </c>
      <c r="I401" s="1347">
        <v>8880686.4000000004</v>
      </c>
      <c r="J401" s="1347">
        <v>9170.7999999999993</v>
      </c>
      <c r="K401" s="1347">
        <v>3237.2</v>
      </c>
      <c r="L401" s="447"/>
    </row>
    <row r="402" spans="2:12" s="120" customFormat="1" x14ac:dyDescent="0.25">
      <c r="B402" s="1379" t="s">
        <v>2843</v>
      </c>
      <c r="C402" s="1347">
        <v>12511645.800000001</v>
      </c>
      <c r="D402" s="1347">
        <v>90342.399999999994</v>
      </c>
      <c r="E402" s="1347">
        <v>4651.5</v>
      </c>
      <c r="F402" s="1347">
        <v>16682193.9</v>
      </c>
      <c r="G402" s="1347">
        <v>120456.6</v>
      </c>
      <c r="H402" s="1347">
        <v>6202</v>
      </c>
      <c r="I402" s="1347">
        <v>8341101.2999999998</v>
      </c>
      <c r="J402" s="1347">
        <v>60228.3</v>
      </c>
      <c r="K402" s="1347">
        <v>3101</v>
      </c>
      <c r="L402" s="447"/>
    </row>
    <row r="403" spans="2:12" s="120" customFormat="1" x14ac:dyDescent="0.25">
      <c r="B403" s="1379" t="s">
        <v>2844</v>
      </c>
      <c r="C403" s="1347">
        <v>12511645.800000001</v>
      </c>
      <c r="D403" s="1347">
        <v>90342.399999999994</v>
      </c>
      <c r="E403" s="1347">
        <v>4651.5</v>
      </c>
      <c r="F403" s="1347">
        <v>16682193.9</v>
      </c>
      <c r="G403" s="1347">
        <v>120456.6</v>
      </c>
      <c r="H403" s="1347">
        <v>6202</v>
      </c>
      <c r="I403" s="1347">
        <v>8341101.2999999998</v>
      </c>
      <c r="J403" s="1347">
        <v>60228.3</v>
      </c>
      <c r="K403" s="1347">
        <v>3101</v>
      </c>
      <c r="L403" s="447"/>
    </row>
    <row r="404" spans="2:12" s="120" customFormat="1" x14ac:dyDescent="0.25">
      <c r="B404" s="1379" t="s">
        <v>2845</v>
      </c>
      <c r="C404" s="1347">
        <v>13321023</v>
      </c>
      <c r="D404" s="1347">
        <v>13756.2</v>
      </c>
      <c r="E404" s="1347">
        <v>4855.8</v>
      </c>
      <c r="F404" s="1347">
        <v>17716960.5</v>
      </c>
      <c r="G404" s="1347">
        <v>18295.8</v>
      </c>
      <c r="H404" s="1347">
        <v>6458.2</v>
      </c>
      <c r="I404" s="1347">
        <v>8880686.4000000004</v>
      </c>
      <c r="J404" s="1347">
        <v>9170.7999999999993</v>
      </c>
      <c r="K404" s="1347">
        <v>3237.2</v>
      </c>
      <c r="L404" s="447"/>
    </row>
    <row r="405" spans="2:12" s="120" customFormat="1" x14ac:dyDescent="0.25">
      <c r="B405" s="1379" t="s">
        <v>2846</v>
      </c>
      <c r="C405" s="1347">
        <v>83410972.000000015</v>
      </c>
      <c r="D405" s="1347">
        <v>602282.66666666663</v>
      </c>
      <c r="E405" s="1347">
        <v>31010</v>
      </c>
      <c r="F405" s="1347">
        <v>111214626</v>
      </c>
      <c r="G405" s="1347">
        <v>803044.00000000012</v>
      </c>
      <c r="H405" s="1347">
        <v>41346.666666666672</v>
      </c>
      <c r="I405" s="1347">
        <v>55607342</v>
      </c>
      <c r="J405" s="1347">
        <v>401522.00000000006</v>
      </c>
      <c r="K405" s="1347">
        <v>20673.333333333336</v>
      </c>
      <c r="L405" s="447"/>
    </row>
    <row r="406" spans="2:12" s="120" customFormat="1" x14ac:dyDescent="0.25">
      <c r="B406" s="1379" t="s">
        <v>2847</v>
      </c>
      <c r="C406" s="1347">
        <v>50046583.200000003</v>
      </c>
      <c r="D406" s="1347">
        <v>361369.59999999998</v>
      </c>
      <c r="E406" s="1347">
        <v>18606</v>
      </c>
      <c r="F406" s="1347">
        <v>66728775.600000001</v>
      </c>
      <c r="G406" s="1347">
        <v>481826.4</v>
      </c>
      <c r="H406" s="1347">
        <v>24808</v>
      </c>
      <c r="I406" s="1347">
        <v>33364405.199999999</v>
      </c>
      <c r="J406" s="1347">
        <v>240913.2</v>
      </c>
      <c r="K406" s="1347">
        <v>12404</v>
      </c>
      <c r="L406" s="447"/>
    </row>
    <row r="407" spans="2:12" s="120" customFormat="1" x14ac:dyDescent="0.25">
      <c r="B407" s="1379" t="s">
        <v>2848</v>
      </c>
      <c r="C407" s="1347">
        <v>50046583.200000003</v>
      </c>
      <c r="D407" s="1347">
        <v>361369.59999999998</v>
      </c>
      <c r="E407" s="1347">
        <v>18606</v>
      </c>
      <c r="F407" s="1347">
        <v>66728775.600000001</v>
      </c>
      <c r="G407" s="1347">
        <v>481826.4</v>
      </c>
      <c r="H407" s="1347">
        <v>24808</v>
      </c>
      <c r="I407" s="1347">
        <v>33364405.199999999</v>
      </c>
      <c r="J407" s="1347">
        <v>240913.2</v>
      </c>
      <c r="K407" s="1347">
        <v>12404</v>
      </c>
      <c r="L407" s="447"/>
    </row>
    <row r="408" spans="2:12" s="120" customFormat="1" x14ac:dyDescent="0.25">
      <c r="B408" s="1379" t="s">
        <v>2849</v>
      </c>
      <c r="C408" s="1347">
        <v>121803.47222222225</v>
      </c>
      <c r="D408" s="1347">
        <v>1122.9166666666667</v>
      </c>
      <c r="E408" s="1347">
        <v>598.6111111111112</v>
      </c>
      <c r="F408" s="1347">
        <v>152254.34027777778</v>
      </c>
      <c r="G408" s="1347">
        <v>1403.6458333333335</v>
      </c>
      <c r="H408" s="1347">
        <v>748.26388888888903</v>
      </c>
      <c r="I408" s="1347">
        <v>91352.604166666672</v>
      </c>
      <c r="J408" s="1347">
        <v>842.1875</v>
      </c>
      <c r="K408" s="1347">
        <v>448.95833333333337</v>
      </c>
      <c r="L408" s="447"/>
    </row>
    <row r="409" spans="2:12" s="120" customFormat="1" x14ac:dyDescent="0.25">
      <c r="B409" s="1379" t="s">
        <v>2850</v>
      </c>
      <c r="C409" s="1347">
        <v>73082.083333333343</v>
      </c>
      <c r="D409" s="1347">
        <v>673.75</v>
      </c>
      <c r="E409" s="1347">
        <v>359.16666666666669</v>
      </c>
      <c r="F409" s="1347">
        <v>91352.604166666672</v>
      </c>
      <c r="G409" s="1347">
        <v>842.1875</v>
      </c>
      <c r="H409" s="1347">
        <v>448.95833333333337</v>
      </c>
      <c r="I409" s="1347">
        <v>54811.5625</v>
      </c>
      <c r="J409" s="1347">
        <v>505.3125</v>
      </c>
      <c r="K409" s="1347">
        <v>269.375</v>
      </c>
      <c r="L409" s="447"/>
    </row>
    <row r="410" spans="2:12" s="120" customFormat="1" x14ac:dyDescent="0.25">
      <c r="B410" s="1379" t="s">
        <v>2851</v>
      </c>
      <c r="C410" s="1347">
        <v>73082.083333333343</v>
      </c>
      <c r="D410" s="1347">
        <v>673.75</v>
      </c>
      <c r="E410" s="1347">
        <v>359.16666666666669</v>
      </c>
      <c r="F410" s="1347">
        <v>91352.604166666672</v>
      </c>
      <c r="G410" s="1347">
        <v>842.1875</v>
      </c>
      <c r="H410" s="1347">
        <v>448.95833333333337</v>
      </c>
      <c r="I410" s="1347">
        <v>54811.5625</v>
      </c>
      <c r="J410" s="1347">
        <v>505.3125</v>
      </c>
      <c r="K410" s="1347">
        <v>269.375</v>
      </c>
      <c r="L410" s="447"/>
    </row>
    <row r="411" spans="2:12" s="120" customFormat="1" x14ac:dyDescent="0.25">
      <c r="B411" s="1379" t="s">
        <v>2852</v>
      </c>
      <c r="C411" s="1347">
        <v>292328.33333333337</v>
      </c>
      <c r="D411" s="1347">
        <v>2695</v>
      </c>
      <c r="E411" s="1347">
        <v>1436.6666666666667</v>
      </c>
      <c r="F411" s="1347">
        <v>365410.41666666669</v>
      </c>
      <c r="G411" s="1347">
        <v>3368.75</v>
      </c>
      <c r="H411" s="1347">
        <v>1795.8333333333335</v>
      </c>
      <c r="I411" s="1347">
        <v>219246.25</v>
      </c>
      <c r="J411" s="1347">
        <v>2021.25</v>
      </c>
      <c r="K411" s="1347">
        <v>1077.5</v>
      </c>
      <c r="L411" s="447"/>
    </row>
    <row r="412" spans="2:12" s="120" customFormat="1" x14ac:dyDescent="0.25">
      <c r="B412" s="1379" t="s">
        <v>2853</v>
      </c>
      <c r="C412" s="1347">
        <v>292328.33333333337</v>
      </c>
      <c r="D412" s="1347">
        <v>2695</v>
      </c>
      <c r="E412" s="1347">
        <v>1436.6666666666667</v>
      </c>
      <c r="F412" s="1347">
        <v>365410.41666666669</v>
      </c>
      <c r="G412" s="1347">
        <v>3368.75</v>
      </c>
      <c r="H412" s="1347">
        <v>1795.8333333333335</v>
      </c>
      <c r="I412" s="1347">
        <v>219246.25</v>
      </c>
      <c r="J412" s="1347">
        <v>2021.25</v>
      </c>
      <c r="K412" s="1347">
        <v>1077.5</v>
      </c>
      <c r="L412" s="447"/>
    </row>
    <row r="413" spans="2:12" s="120" customFormat="1" x14ac:dyDescent="0.25">
      <c r="B413" s="1379" t="s">
        <v>2854</v>
      </c>
      <c r="C413" s="1347">
        <v>175397</v>
      </c>
      <c r="D413" s="1347">
        <v>1617</v>
      </c>
      <c r="E413" s="1347">
        <v>862</v>
      </c>
      <c r="F413" s="1347">
        <v>219246.25</v>
      </c>
      <c r="G413" s="1347">
        <v>2021.25</v>
      </c>
      <c r="H413" s="1347">
        <v>1077.5</v>
      </c>
      <c r="I413" s="1347">
        <v>131547.75</v>
      </c>
      <c r="J413" s="1347">
        <v>1212.75</v>
      </c>
      <c r="K413" s="1347">
        <v>646.5</v>
      </c>
      <c r="L413" s="447"/>
    </row>
    <row r="414" spans="2:12" s="120" customFormat="1" x14ac:dyDescent="0.25">
      <c r="B414" s="1379" t="s">
        <v>2855</v>
      </c>
      <c r="C414" s="1347">
        <v>175397</v>
      </c>
      <c r="D414" s="1347">
        <v>1617</v>
      </c>
      <c r="E414" s="1347">
        <v>862</v>
      </c>
      <c r="F414" s="1347">
        <v>219246.25</v>
      </c>
      <c r="G414" s="1347">
        <v>2021.25</v>
      </c>
      <c r="H414" s="1347">
        <v>1077.5</v>
      </c>
      <c r="I414" s="1347">
        <v>131547.75</v>
      </c>
      <c r="J414" s="1347">
        <v>1212.75</v>
      </c>
      <c r="K414" s="1347">
        <v>646.5</v>
      </c>
      <c r="L414" s="447"/>
    </row>
    <row r="415" spans="2:12" s="120" customFormat="1" x14ac:dyDescent="0.25">
      <c r="B415" s="1379" t="s">
        <v>2856</v>
      </c>
      <c r="C415" s="1347">
        <v>292328.33333333337</v>
      </c>
      <c r="D415" s="1347">
        <v>2695</v>
      </c>
      <c r="E415" s="1347">
        <v>1436.6666666666667</v>
      </c>
      <c r="F415" s="1347">
        <v>365410.41666666669</v>
      </c>
      <c r="G415" s="1347">
        <v>3368.75</v>
      </c>
      <c r="H415" s="1347">
        <v>1795.8333333333335</v>
      </c>
      <c r="I415" s="1347">
        <v>219246.25</v>
      </c>
      <c r="J415" s="1347">
        <v>2021.25</v>
      </c>
      <c r="K415" s="1347">
        <v>1077.5</v>
      </c>
      <c r="L415" s="447"/>
    </row>
    <row r="416" spans="2:12" s="120" customFormat="1" x14ac:dyDescent="0.25">
      <c r="B416" s="1379" t="s">
        <v>2857</v>
      </c>
      <c r="C416" s="1347">
        <v>1169313.3333333335</v>
      </c>
      <c r="D416" s="1347">
        <v>10780</v>
      </c>
      <c r="E416" s="1347">
        <v>5746.666666666667</v>
      </c>
      <c r="F416" s="1347">
        <v>1461641.6666666667</v>
      </c>
      <c r="G416" s="1347">
        <v>13475</v>
      </c>
      <c r="H416" s="1347">
        <v>7183.3333333333339</v>
      </c>
      <c r="I416" s="1347">
        <v>876985</v>
      </c>
      <c r="J416" s="1347">
        <v>8085</v>
      </c>
      <c r="K416" s="1347">
        <v>4310</v>
      </c>
      <c r="L416" s="447"/>
    </row>
    <row r="417" spans="2:12" s="120" customFormat="1" x14ac:dyDescent="0.25">
      <c r="B417" s="1379" t="s">
        <v>2858</v>
      </c>
      <c r="C417" s="1347">
        <v>701588</v>
      </c>
      <c r="D417" s="1347">
        <v>6468</v>
      </c>
      <c r="E417" s="1347">
        <v>3448</v>
      </c>
      <c r="F417" s="1347">
        <v>876985</v>
      </c>
      <c r="G417" s="1347">
        <v>8085</v>
      </c>
      <c r="H417" s="1347">
        <v>4310</v>
      </c>
      <c r="I417" s="1347">
        <v>526191</v>
      </c>
      <c r="J417" s="1347">
        <v>4851</v>
      </c>
      <c r="K417" s="1347">
        <v>2586</v>
      </c>
      <c r="L417" s="447"/>
    </row>
    <row r="418" spans="2:12" s="120" customFormat="1" x14ac:dyDescent="0.25">
      <c r="B418" s="1379" t="s">
        <v>2859</v>
      </c>
      <c r="C418" s="1347">
        <v>701588</v>
      </c>
      <c r="D418" s="1347">
        <v>6468</v>
      </c>
      <c r="E418" s="1347">
        <v>3448</v>
      </c>
      <c r="F418" s="1347">
        <v>876985</v>
      </c>
      <c r="G418" s="1347">
        <v>8085</v>
      </c>
      <c r="H418" s="1347">
        <v>4310</v>
      </c>
      <c r="I418" s="1347">
        <v>526191</v>
      </c>
      <c r="J418" s="1347">
        <v>4851</v>
      </c>
      <c r="K418" s="1347">
        <v>2586</v>
      </c>
      <c r="L418" s="447"/>
    </row>
    <row r="419" spans="2:12" s="120" customFormat="1" x14ac:dyDescent="0.25">
      <c r="B419" s="1379" t="s">
        <v>2860</v>
      </c>
      <c r="C419" s="1347">
        <v>37690.833333333343</v>
      </c>
      <c r="D419" s="1347">
        <v>-882.56944444444457</v>
      </c>
      <c r="E419" s="1347">
        <v>205.76388888888891</v>
      </c>
      <c r="F419" s="1347">
        <v>48998.125000000007</v>
      </c>
      <c r="G419" s="1347">
        <v>-1147.3611111111113</v>
      </c>
      <c r="H419" s="1347">
        <v>267.5</v>
      </c>
      <c r="I419" s="1347">
        <v>26383.611111111113</v>
      </c>
      <c r="J419" s="1347">
        <v>-617.84722222222229</v>
      </c>
      <c r="K419" s="1347">
        <v>144.0277777777778</v>
      </c>
      <c r="L419" s="447"/>
    </row>
    <row r="420" spans="2:12" s="120" customFormat="1" x14ac:dyDescent="0.25">
      <c r="B420" s="1379" t="s">
        <v>2861</v>
      </c>
      <c r="C420" s="1347">
        <v>22614.500000000004</v>
      </c>
      <c r="D420" s="1347">
        <v>-529.54166666666674</v>
      </c>
      <c r="E420" s="1347">
        <v>123.45833333333334</v>
      </c>
      <c r="F420" s="1347">
        <v>29398.875000000004</v>
      </c>
      <c r="G420" s="1347">
        <v>-688.41666666666674</v>
      </c>
      <c r="H420" s="1347">
        <v>160.5</v>
      </c>
      <c r="I420" s="1347">
        <v>15830.166666666668</v>
      </c>
      <c r="J420" s="1347">
        <v>-370.70833333333337</v>
      </c>
      <c r="K420" s="1347">
        <v>86.416666666666671</v>
      </c>
      <c r="L420" s="447"/>
    </row>
    <row r="421" spans="2:12" s="120" customFormat="1" x14ac:dyDescent="0.25">
      <c r="B421" s="1379" t="s">
        <v>2862</v>
      </c>
      <c r="C421" s="1347">
        <v>90458.000000000015</v>
      </c>
      <c r="D421" s="1347">
        <v>-2118.166666666667</v>
      </c>
      <c r="E421" s="1347">
        <v>493.83333333333337</v>
      </c>
      <c r="F421" s="1347">
        <v>117595.50000000001</v>
      </c>
      <c r="G421" s="1347">
        <v>-2753.666666666667</v>
      </c>
      <c r="H421" s="1347">
        <v>642</v>
      </c>
      <c r="I421" s="1347">
        <v>63320.666666666672</v>
      </c>
      <c r="J421" s="1347">
        <v>-1482.8333333333335</v>
      </c>
      <c r="K421" s="1347">
        <v>345.66666666666669</v>
      </c>
      <c r="L421" s="447"/>
    </row>
    <row r="422" spans="2:12" s="120" customFormat="1" x14ac:dyDescent="0.25">
      <c r="B422" s="1379" t="s">
        <v>2863</v>
      </c>
      <c r="C422" s="1347">
        <v>54274.8</v>
      </c>
      <c r="D422" s="1347">
        <v>-1270.9000000000001</v>
      </c>
      <c r="E422" s="1347">
        <v>296.3</v>
      </c>
      <c r="F422" s="1347">
        <v>70557.3</v>
      </c>
      <c r="G422" s="1347">
        <v>-1652.2</v>
      </c>
      <c r="H422" s="1347">
        <v>385.2</v>
      </c>
      <c r="I422" s="1347">
        <v>37992.400000000001</v>
      </c>
      <c r="J422" s="1347">
        <v>-889.7</v>
      </c>
      <c r="K422" s="1347">
        <v>207.4</v>
      </c>
      <c r="L422" s="447"/>
    </row>
    <row r="423" spans="2:12" s="120" customFormat="1" x14ac:dyDescent="0.25">
      <c r="B423" s="1379" t="s">
        <v>2864</v>
      </c>
      <c r="C423" s="1347">
        <v>54274.8</v>
      </c>
      <c r="D423" s="1347">
        <v>-1270.9000000000001</v>
      </c>
      <c r="E423" s="1347">
        <v>296.3</v>
      </c>
      <c r="F423" s="1347">
        <v>70557.3</v>
      </c>
      <c r="G423" s="1347">
        <v>-1652.2</v>
      </c>
      <c r="H423" s="1347">
        <v>385.2</v>
      </c>
      <c r="I423" s="1347">
        <v>37992.400000000001</v>
      </c>
      <c r="J423" s="1347">
        <v>-889.7</v>
      </c>
      <c r="K423" s="1347">
        <v>207.4</v>
      </c>
      <c r="L423" s="447"/>
    </row>
    <row r="424" spans="2:12" s="120" customFormat="1" x14ac:dyDescent="0.25">
      <c r="B424" s="1379" t="s">
        <v>2865</v>
      </c>
      <c r="C424" s="1347">
        <v>3556.6666666666674</v>
      </c>
      <c r="D424" s="1347">
        <v>-34.930555555555557</v>
      </c>
      <c r="E424" s="1347">
        <v>72.986111111111114</v>
      </c>
      <c r="F424" s="1347">
        <v>4623.6805555555557</v>
      </c>
      <c r="G424" s="1347">
        <v>-45.416666666666671</v>
      </c>
      <c r="H424" s="1347">
        <v>94.861111111111114</v>
      </c>
      <c r="I424" s="1347">
        <v>2489.6527777777778</v>
      </c>
      <c r="J424" s="1347">
        <v>-24.444444444444446</v>
      </c>
      <c r="K424" s="1347">
        <v>51.111111111111107</v>
      </c>
      <c r="L424" s="447"/>
    </row>
    <row r="425" spans="2:12" s="120" customFormat="1" x14ac:dyDescent="0.25">
      <c r="B425" s="1379" t="s">
        <v>2866</v>
      </c>
      <c r="C425" s="1347">
        <v>2134.0000000000005</v>
      </c>
      <c r="D425" s="1347">
        <v>-20.958333333333332</v>
      </c>
      <c r="E425" s="1347">
        <v>43.791666666666664</v>
      </c>
      <c r="F425" s="1347">
        <v>2774.2083333333335</v>
      </c>
      <c r="G425" s="1347">
        <v>-27.250000000000004</v>
      </c>
      <c r="H425" s="1347">
        <v>56.916666666666664</v>
      </c>
      <c r="I425" s="1347">
        <v>1493.7916666666667</v>
      </c>
      <c r="J425" s="1347">
        <v>-14.666666666666668</v>
      </c>
      <c r="K425" s="1347">
        <v>30.666666666666664</v>
      </c>
      <c r="L425" s="447"/>
    </row>
    <row r="426" spans="2:12" s="120" customFormat="1" x14ac:dyDescent="0.25">
      <c r="B426" s="1379" t="s">
        <v>2867</v>
      </c>
      <c r="C426" s="1347">
        <v>2134.0000000000005</v>
      </c>
      <c r="D426" s="1347">
        <v>-20.958333333333332</v>
      </c>
      <c r="E426" s="1347">
        <v>43.791666666666664</v>
      </c>
      <c r="F426" s="1347">
        <v>2774.2083333333335</v>
      </c>
      <c r="G426" s="1347">
        <v>-27.250000000000004</v>
      </c>
      <c r="H426" s="1347">
        <v>56.916666666666664</v>
      </c>
      <c r="I426" s="1347">
        <v>1493.7916666666667</v>
      </c>
      <c r="J426" s="1347">
        <v>-14.666666666666668</v>
      </c>
      <c r="K426" s="1347">
        <v>30.666666666666664</v>
      </c>
      <c r="L426" s="447"/>
    </row>
    <row r="427" spans="2:12" s="120" customFormat="1" x14ac:dyDescent="0.25">
      <c r="B427" s="1379" t="s">
        <v>2868</v>
      </c>
      <c r="C427" s="1347">
        <v>8536.0000000000018</v>
      </c>
      <c r="D427" s="1347">
        <v>-83.833333333333329</v>
      </c>
      <c r="E427" s="1347">
        <v>175.16666666666666</v>
      </c>
      <c r="F427" s="1347">
        <v>11096.833333333334</v>
      </c>
      <c r="G427" s="1347">
        <v>-109.00000000000001</v>
      </c>
      <c r="H427" s="1347">
        <v>227.66666666666666</v>
      </c>
      <c r="I427" s="1347">
        <v>5975.166666666667</v>
      </c>
      <c r="J427" s="1347">
        <v>-58.666666666666671</v>
      </c>
      <c r="K427" s="1347">
        <v>122.66666666666666</v>
      </c>
      <c r="L427" s="447"/>
    </row>
    <row r="428" spans="2:12" s="120" customFormat="1" x14ac:dyDescent="0.25">
      <c r="B428" s="1379" t="s">
        <v>2869</v>
      </c>
      <c r="C428" s="1347">
        <v>8536.0000000000018</v>
      </c>
      <c r="D428" s="1347">
        <v>-83.833333333333329</v>
      </c>
      <c r="E428" s="1347">
        <v>175.16666666666666</v>
      </c>
      <c r="F428" s="1347">
        <v>11096.833333333334</v>
      </c>
      <c r="G428" s="1347">
        <v>-109.00000000000001</v>
      </c>
      <c r="H428" s="1347">
        <v>227.66666666666666</v>
      </c>
      <c r="I428" s="1347">
        <v>5975.166666666667</v>
      </c>
      <c r="J428" s="1347">
        <v>-58.666666666666671</v>
      </c>
      <c r="K428" s="1347">
        <v>122.66666666666666</v>
      </c>
      <c r="L428" s="447"/>
    </row>
    <row r="429" spans="2:12" s="120" customFormat="1" x14ac:dyDescent="0.25">
      <c r="B429" s="1379" t="s">
        <v>2870</v>
      </c>
      <c r="C429" s="1347">
        <v>5121.6000000000004</v>
      </c>
      <c r="D429" s="1347">
        <v>-50.3</v>
      </c>
      <c r="E429" s="1347">
        <v>105.1</v>
      </c>
      <c r="F429" s="1347">
        <v>6658.1</v>
      </c>
      <c r="G429" s="1347">
        <v>-65.400000000000006</v>
      </c>
      <c r="H429" s="1347">
        <v>136.6</v>
      </c>
      <c r="I429" s="1347">
        <v>3585.1</v>
      </c>
      <c r="J429" s="1347">
        <v>-35.200000000000003</v>
      </c>
      <c r="K429" s="1347">
        <v>73.599999999999994</v>
      </c>
      <c r="L429" s="447"/>
    </row>
    <row r="430" spans="2:12" s="120" customFormat="1" x14ac:dyDescent="0.25">
      <c r="B430" s="1379" t="s">
        <v>2871</v>
      </c>
      <c r="C430" s="1347">
        <v>5121.6000000000004</v>
      </c>
      <c r="D430" s="1347">
        <v>-50.3</v>
      </c>
      <c r="E430" s="1347">
        <v>105.1</v>
      </c>
      <c r="F430" s="1347">
        <v>6658.1</v>
      </c>
      <c r="G430" s="1347">
        <v>-65.400000000000006</v>
      </c>
      <c r="H430" s="1347">
        <v>136.6</v>
      </c>
      <c r="I430" s="1347">
        <v>3585.1</v>
      </c>
      <c r="J430" s="1347">
        <v>-35.200000000000003</v>
      </c>
      <c r="K430" s="1347">
        <v>73.599999999999994</v>
      </c>
      <c r="L430" s="447"/>
    </row>
    <row r="431" spans="2:12" s="120" customFormat="1" x14ac:dyDescent="0.25">
      <c r="B431" s="1379" t="s">
        <v>2872</v>
      </c>
      <c r="C431" s="1347">
        <v>12804</v>
      </c>
      <c r="D431" s="1347">
        <v>-125.75</v>
      </c>
      <c r="E431" s="1347">
        <v>262.75</v>
      </c>
      <c r="F431" s="1347">
        <v>16645.25</v>
      </c>
      <c r="G431" s="1347">
        <v>-163.5</v>
      </c>
      <c r="H431" s="1347">
        <v>341.5</v>
      </c>
      <c r="I431" s="1347">
        <v>8962.75</v>
      </c>
      <c r="J431" s="1347">
        <v>-88</v>
      </c>
      <c r="K431" s="1347">
        <v>184</v>
      </c>
      <c r="L431" s="447"/>
    </row>
    <row r="432" spans="2:12" s="120" customFormat="1" x14ac:dyDescent="0.25">
      <c r="B432" s="1379" t="s">
        <v>2873</v>
      </c>
      <c r="C432" s="1347">
        <v>34144.000000000007</v>
      </c>
      <c r="D432" s="1347">
        <v>-335.33333333333331</v>
      </c>
      <c r="E432" s="1347">
        <v>700.66666666666663</v>
      </c>
      <c r="F432" s="1347">
        <v>44387.333333333336</v>
      </c>
      <c r="G432" s="1347">
        <v>-436.00000000000006</v>
      </c>
      <c r="H432" s="1347">
        <v>910.66666666666663</v>
      </c>
      <c r="I432" s="1347">
        <v>23900.666666666668</v>
      </c>
      <c r="J432" s="1347">
        <v>-234.66666666666669</v>
      </c>
      <c r="K432" s="1347">
        <v>490.66666666666663</v>
      </c>
      <c r="L432" s="447"/>
    </row>
    <row r="433" spans="2:12" s="120" customFormat="1" x14ac:dyDescent="0.25">
      <c r="B433" s="1379" t="s">
        <v>2874</v>
      </c>
      <c r="C433" s="1347">
        <v>20486.400000000001</v>
      </c>
      <c r="D433" s="1347">
        <v>-201.2</v>
      </c>
      <c r="E433" s="1347">
        <v>420.4</v>
      </c>
      <c r="F433" s="1347">
        <v>26632.400000000001</v>
      </c>
      <c r="G433" s="1347">
        <v>-261.60000000000002</v>
      </c>
      <c r="H433" s="1347">
        <v>546.4</v>
      </c>
      <c r="I433" s="1347">
        <v>14340.4</v>
      </c>
      <c r="J433" s="1347">
        <v>-140.80000000000001</v>
      </c>
      <c r="K433" s="1347">
        <v>294.39999999999998</v>
      </c>
      <c r="L433" s="447"/>
    </row>
    <row r="434" spans="2:12" s="120" customFormat="1" x14ac:dyDescent="0.25">
      <c r="B434" s="1379" t="s">
        <v>2875</v>
      </c>
      <c r="C434" s="1347">
        <v>20486.400000000001</v>
      </c>
      <c r="D434" s="1347">
        <v>-201.2</v>
      </c>
      <c r="E434" s="1347">
        <v>420.4</v>
      </c>
      <c r="F434" s="1347">
        <v>26632.400000000001</v>
      </c>
      <c r="G434" s="1347">
        <v>-261.60000000000002</v>
      </c>
      <c r="H434" s="1347">
        <v>546.4</v>
      </c>
      <c r="I434" s="1347">
        <v>14340.4</v>
      </c>
      <c r="J434" s="1347">
        <v>-140.80000000000001</v>
      </c>
      <c r="K434" s="1347">
        <v>294.39999999999998</v>
      </c>
      <c r="L434" s="447"/>
    </row>
    <row r="435" spans="2:12" s="120" customFormat="1" x14ac:dyDescent="0.25">
      <c r="B435" s="1379" t="s">
        <v>2876</v>
      </c>
      <c r="C435" s="1347">
        <v>94.027777777777786</v>
      </c>
      <c r="D435" s="1347">
        <v>8.4027777777777786</v>
      </c>
      <c r="E435" s="1347">
        <v>11.111111111111112</v>
      </c>
      <c r="F435" s="1347">
        <v>122.22222222222224</v>
      </c>
      <c r="G435" s="1347">
        <v>10.972222222222223</v>
      </c>
      <c r="H435" s="1347">
        <v>14.444444444444446</v>
      </c>
      <c r="I435" s="1347">
        <v>65.833333333333343</v>
      </c>
      <c r="J435" s="1347">
        <v>5.9027777777777786</v>
      </c>
      <c r="K435" s="1347">
        <v>7.7777777777777786</v>
      </c>
      <c r="L435" s="447"/>
    </row>
    <row r="436" spans="2:12" s="120" customFormat="1" x14ac:dyDescent="0.25">
      <c r="B436" s="1379" t="s">
        <v>2877</v>
      </c>
      <c r="C436" s="1347">
        <v>56.416666666666671</v>
      </c>
      <c r="D436" s="1347">
        <v>5.041666666666667</v>
      </c>
      <c r="E436" s="1347">
        <v>6.666666666666667</v>
      </c>
      <c r="F436" s="1347">
        <v>73.333333333333343</v>
      </c>
      <c r="G436" s="1347">
        <v>6.5833333333333339</v>
      </c>
      <c r="H436" s="1347">
        <v>8.6666666666666679</v>
      </c>
      <c r="I436" s="1347">
        <v>39.5</v>
      </c>
      <c r="J436" s="1347">
        <v>3.541666666666667</v>
      </c>
      <c r="K436" s="1347">
        <v>4.666666666666667</v>
      </c>
      <c r="L436" s="447"/>
    </row>
    <row r="437" spans="2:12" s="120" customFormat="1" x14ac:dyDescent="0.25">
      <c r="B437" s="1379" t="s">
        <v>2878</v>
      </c>
      <c r="C437" s="1347">
        <v>225.66666666666669</v>
      </c>
      <c r="D437" s="1347">
        <v>20.166666666666668</v>
      </c>
      <c r="E437" s="1347">
        <v>26.666666666666668</v>
      </c>
      <c r="F437" s="1347">
        <v>293.33333333333337</v>
      </c>
      <c r="G437" s="1347">
        <v>26.333333333333336</v>
      </c>
      <c r="H437" s="1347">
        <v>34.666666666666671</v>
      </c>
      <c r="I437" s="1347">
        <v>158</v>
      </c>
      <c r="J437" s="1347">
        <v>14.166666666666668</v>
      </c>
      <c r="K437" s="1347">
        <v>18.666666666666668</v>
      </c>
      <c r="L437" s="447"/>
    </row>
    <row r="438" spans="2:12" s="120" customFormat="1" x14ac:dyDescent="0.25">
      <c r="B438" s="1379" t="s">
        <v>2879</v>
      </c>
      <c r="C438" s="1347">
        <v>135.4</v>
      </c>
      <c r="D438" s="1347">
        <v>12.1</v>
      </c>
      <c r="E438" s="1347">
        <v>16</v>
      </c>
      <c r="F438" s="1347">
        <v>176</v>
      </c>
      <c r="G438" s="1347">
        <v>15.8</v>
      </c>
      <c r="H438" s="1347">
        <v>20.8</v>
      </c>
      <c r="I438" s="1347">
        <v>94.8</v>
      </c>
      <c r="J438" s="1347">
        <v>8.5</v>
      </c>
      <c r="K438" s="1347">
        <v>11.2</v>
      </c>
      <c r="L438" s="447"/>
    </row>
    <row r="439" spans="2:12" s="120" customFormat="1" x14ac:dyDescent="0.25">
      <c r="B439" s="1379" t="s">
        <v>2880</v>
      </c>
      <c r="C439" s="1347">
        <v>135.4</v>
      </c>
      <c r="D439" s="1347">
        <v>12.1</v>
      </c>
      <c r="E439" s="1347">
        <v>16</v>
      </c>
      <c r="F439" s="1347">
        <v>176</v>
      </c>
      <c r="G439" s="1347">
        <v>15.8</v>
      </c>
      <c r="H439" s="1347">
        <v>20.8</v>
      </c>
      <c r="I439" s="1347">
        <v>94.8</v>
      </c>
      <c r="J439" s="1347">
        <v>8.5</v>
      </c>
      <c r="K439" s="1347">
        <v>11.2</v>
      </c>
      <c r="L439" s="447"/>
    </row>
    <row r="440" spans="2:12" s="120" customFormat="1" x14ac:dyDescent="0.25">
      <c r="B440" s="1379" t="s">
        <v>2881</v>
      </c>
      <c r="C440" s="1347">
        <v>36724586.333333336</v>
      </c>
      <c r="D440" s="1347">
        <v>-16691.458333333336</v>
      </c>
      <c r="E440" s="1347">
        <v>5840.625</v>
      </c>
      <c r="F440" s="1347">
        <v>55086879.541666672</v>
      </c>
      <c r="G440" s="1347">
        <v>-25037.166666666668</v>
      </c>
      <c r="H440" s="1347">
        <v>8760.9583333333339</v>
      </c>
      <c r="I440" s="1347">
        <v>18362293.166666668</v>
      </c>
      <c r="J440" s="1347">
        <v>-8345.7083333333339</v>
      </c>
      <c r="K440" s="1347">
        <v>2920.3333333333335</v>
      </c>
      <c r="L440" s="447"/>
    </row>
    <row r="441" spans="2:12" s="120" customFormat="1" x14ac:dyDescent="0.25">
      <c r="B441" s="1379" t="s">
        <v>2882</v>
      </c>
      <c r="C441" s="1347">
        <v>146898345.33333334</v>
      </c>
      <c r="D441" s="1347">
        <v>-66765.833333333343</v>
      </c>
      <c r="E441" s="1347">
        <v>23362.5</v>
      </c>
      <c r="F441" s="1347">
        <v>220347518.16666669</v>
      </c>
      <c r="G441" s="1347">
        <v>-100148.66666666667</v>
      </c>
      <c r="H441" s="1347">
        <v>35043.833333333336</v>
      </c>
      <c r="I441" s="1347">
        <v>73449172.666666672</v>
      </c>
      <c r="J441" s="1347">
        <v>-33382.833333333336</v>
      </c>
      <c r="K441" s="1347">
        <v>11681.333333333334</v>
      </c>
      <c r="L441" s="447"/>
    </row>
    <row r="442" spans="2:12" s="120" customFormat="1" x14ac:dyDescent="0.25">
      <c r="B442" s="1379" t="s">
        <v>2883</v>
      </c>
      <c r="C442" s="1347">
        <v>88139007.200000003</v>
      </c>
      <c r="D442" s="1347">
        <v>-40059.5</v>
      </c>
      <c r="E442" s="1347">
        <v>14017.5</v>
      </c>
      <c r="F442" s="1347">
        <v>132208510.90000001</v>
      </c>
      <c r="G442" s="1347">
        <v>-60089.2</v>
      </c>
      <c r="H442" s="1347">
        <v>21026.3</v>
      </c>
      <c r="I442" s="1347">
        <v>44069503.600000001</v>
      </c>
      <c r="J442" s="1347">
        <v>-20029.7</v>
      </c>
      <c r="K442" s="1347">
        <v>7008.8</v>
      </c>
      <c r="L442" s="447"/>
    </row>
    <row r="443" spans="2:12" s="120" customFormat="1" x14ac:dyDescent="0.25">
      <c r="B443" s="1379" t="s">
        <v>2884</v>
      </c>
      <c r="C443" s="1347">
        <v>146898345.33333334</v>
      </c>
      <c r="D443" s="1347">
        <v>-66765.833333333343</v>
      </c>
      <c r="E443" s="1347">
        <v>23362.5</v>
      </c>
      <c r="F443" s="1347">
        <v>220347518.16666669</v>
      </c>
      <c r="G443" s="1347">
        <v>-100148.66666666667</v>
      </c>
      <c r="H443" s="1347">
        <v>35043.833333333336</v>
      </c>
      <c r="I443" s="1347">
        <v>73449172.666666672</v>
      </c>
      <c r="J443" s="1347">
        <v>-33382.833333333336</v>
      </c>
      <c r="K443" s="1347">
        <v>11681.333333333334</v>
      </c>
      <c r="L443" s="447"/>
    </row>
    <row r="444" spans="2:12" s="120" customFormat="1" x14ac:dyDescent="0.25">
      <c r="B444" s="1379" t="s">
        <v>2885</v>
      </c>
      <c r="C444" s="1347">
        <v>352556028.80000001</v>
      </c>
      <c r="D444" s="1347">
        <v>-160238</v>
      </c>
      <c r="E444" s="1347">
        <v>56070</v>
      </c>
      <c r="F444" s="1347">
        <v>528834043.60000002</v>
      </c>
      <c r="G444" s="1347">
        <v>-240356.8</v>
      </c>
      <c r="H444" s="1347">
        <v>84105.2</v>
      </c>
      <c r="I444" s="1347">
        <v>176278014.40000001</v>
      </c>
      <c r="J444" s="1347">
        <v>-80118.8</v>
      </c>
      <c r="K444" s="1347">
        <v>28035.200000000001</v>
      </c>
      <c r="L444" s="447"/>
    </row>
    <row r="445" spans="2:12" s="120" customFormat="1" x14ac:dyDescent="0.25">
      <c r="B445" s="1379" t="s">
        <v>2494</v>
      </c>
      <c r="C445" s="1347">
        <v>4851515.069444445</v>
      </c>
      <c r="D445" s="1347">
        <v>68677.638888888891</v>
      </c>
      <c r="E445" s="1347">
        <v>4882.1527777777783</v>
      </c>
      <c r="F445" s="1347">
        <v>6792121.0416666679</v>
      </c>
      <c r="G445" s="1347">
        <v>96148.680555555562</v>
      </c>
      <c r="H445" s="1347">
        <v>6835</v>
      </c>
      <c r="I445" s="1347">
        <v>2910909.027777778</v>
      </c>
      <c r="J445" s="1347">
        <v>41206.597222222226</v>
      </c>
      <c r="K445" s="1347">
        <v>2929.3055555555557</v>
      </c>
      <c r="L445" s="447"/>
    </row>
    <row r="446" spans="2:12" s="120" customFormat="1" x14ac:dyDescent="0.25">
      <c r="B446" s="1379" t="s">
        <v>2482</v>
      </c>
      <c r="C446" s="1347">
        <v>2910909.041666667</v>
      </c>
      <c r="D446" s="1347">
        <v>41206.583333333336</v>
      </c>
      <c r="E446" s="1347">
        <v>2929.291666666667</v>
      </c>
      <c r="F446" s="1347">
        <v>4075272.6250000005</v>
      </c>
      <c r="G446" s="1347">
        <v>57689.208333333336</v>
      </c>
      <c r="H446" s="1347">
        <v>4101</v>
      </c>
      <c r="I446" s="1347">
        <v>1746545.4166666667</v>
      </c>
      <c r="J446" s="1347">
        <v>24723.958333333336</v>
      </c>
      <c r="K446" s="1347">
        <v>1757.5833333333333</v>
      </c>
      <c r="L446" s="447"/>
    </row>
    <row r="447" spans="2:12" s="120" customFormat="1" x14ac:dyDescent="0.25">
      <c r="B447" s="1379" t="s">
        <v>2886</v>
      </c>
      <c r="C447" s="1347">
        <v>2910909.041666667</v>
      </c>
      <c r="D447" s="1347">
        <v>41206.583333333336</v>
      </c>
      <c r="E447" s="1347">
        <v>2929.291666666667</v>
      </c>
      <c r="F447" s="1347">
        <v>4075272.6250000005</v>
      </c>
      <c r="G447" s="1347">
        <v>57689.208333333336</v>
      </c>
      <c r="H447" s="1347">
        <v>4101</v>
      </c>
      <c r="I447" s="1347">
        <v>1746545.4166666667</v>
      </c>
      <c r="J447" s="1347">
        <v>24723.958333333336</v>
      </c>
      <c r="K447" s="1347">
        <v>1757.5833333333333</v>
      </c>
      <c r="L447" s="447"/>
    </row>
    <row r="448" spans="2:12" s="120" customFormat="1" x14ac:dyDescent="0.25">
      <c r="B448" s="1379" t="s">
        <v>2493</v>
      </c>
      <c r="C448" s="1347">
        <v>11643636.166666668</v>
      </c>
      <c r="D448" s="1347">
        <v>164826.33333333334</v>
      </c>
      <c r="E448" s="1347">
        <v>11717.166666666668</v>
      </c>
      <c r="F448" s="1347">
        <v>16301090.500000002</v>
      </c>
      <c r="G448" s="1347">
        <v>230756.83333333334</v>
      </c>
      <c r="H448" s="1347">
        <v>16404</v>
      </c>
      <c r="I448" s="1347">
        <v>6986181.666666667</v>
      </c>
      <c r="J448" s="1347">
        <v>98895.833333333343</v>
      </c>
      <c r="K448" s="1347">
        <v>7030.333333333333</v>
      </c>
      <c r="L448" s="447"/>
    </row>
    <row r="449" spans="2:12" s="120" customFormat="1" x14ac:dyDescent="0.25">
      <c r="B449" s="1379" t="s">
        <v>2487</v>
      </c>
      <c r="C449" s="1347">
        <v>4657454.4666666668</v>
      </c>
      <c r="D449" s="1347">
        <v>65930.533333333326</v>
      </c>
      <c r="E449" s="1347">
        <v>4686.8666666666668</v>
      </c>
      <c r="F449" s="1347">
        <v>6520436.2000000002</v>
      </c>
      <c r="G449" s="1347">
        <v>92302.733333333337</v>
      </c>
      <c r="H449" s="1347">
        <v>6561.5999999999995</v>
      </c>
      <c r="I449" s="1347">
        <v>2794472.6666666665</v>
      </c>
      <c r="J449" s="1347">
        <v>39558.333333333328</v>
      </c>
      <c r="K449" s="1347">
        <v>2812.1333333333332</v>
      </c>
      <c r="L449" s="447"/>
    </row>
    <row r="450" spans="2:12" s="120" customFormat="1" x14ac:dyDescent="0.25">
      <c r="B450" s="1379" t="s">
        <v>2887</v>
      </c>
      <c r="C450" s="1347">
        <v>6986181.7000000002</v>
      </c>
      <c r="D450" s="1347">
        <v>98895.8</v>
      </c>
      <c r="E450" s="1347">
        <v>7030.3</v>
      </c>
      <c r="F450" s="1347">
        <v>9780654.3000000007</v>
      </c>
      <c r="G450" s="1347">
        <v>138454.1</v>
      </c>
      <c r="H450" s="1347">
        <v>9842.4</v>
      </c>
      <c r="I450" s="1347">
        <v>4191709</v>
      </c>
      <c r="J450" s="1347">
        <v>59337.5</v>
      </c>
      <c r="K450" s="1347">
        <v>4218.2</v>
      </c>
      <c r="L450" s="447"/>
    </row>
    <row r="451" spans="2:12" s="120" customFormat="1" x14ac:dyDescent="0.25">
      <c r="B451" s="1379" t="s">
        <v>2481</v>
      </c>
      <c r="C451" s="1347">
        <v>6986181.7000000002</v>
      </c>
      <c r="D451" s="1347">
        <v>98895.8</v>
      </c>
      <c r="E451" s="1347">
        <v>7030.3</v>
      </c>
      <c r="F451" s="1347">
        <v>9780654.3000000007</v>
      </c>
      <c r="G451" s="1347">
        <v>138454.1</v>
      </c>
      <c r="H451" s="1347">
        <v>9842.4</v>
      </c>
      <c r="I451" s="1347">
        <v>4191709</v>
      </c>
      <c r="J451" s="1347">
        <v>59337.5</v>
      </c>
      <c r="K451" s="1347">
        <v>4218.2</v>
      </c>
      <c r="L451" s="447"/>
    </row>
    <row r="452" spans="2:12" s="120" customFormat="1" x14ac:dyDescent="0.25">
      <c r="B452" s="1379" t="s">
        <v>2888</v>
      </c>
      <c r="C452" s="1347">
        <v>6986181.7000000002</v>
      </c>
      <c r="D452" s="1347">
        <v>98895.8</v>
      </c>
      <c r="E452" s="1347">
        <v>7030.3</v>
      </c>
      <c r="F452" s="1347">
        <v>9780654.3000000007</v>
      </c>
      <c r="G452" s="1347">
        <v>138454.1</v>
      </c>
      <c r="H452" s="1347">
        <v>9842.4</v>
      </c>
      <c r="I452" s="1347">
        <v>4191709</v>
      </c>
      <c r="J452" s="1347">
        <v>59337.5</v>
      </c>
      <c r="K452" s="1347">
        <v>4218.2</v>
      </c>
      <c r="L452" s="447"/>
    </row>
    <row r="453" spans="2:12" s="120" customFormat="1" x14ac:dyDescent="0.25">
      <c r="B453" s="1379" t="s">
        <v>2497</v>
      </c>
      <c r="C453" s="1347">
        <v>17465454.25</v>
      </c>
      <c r="D453" s="1347">
        <v>247239.5</v>
      </c>
      <c r="E453" s="1347">
        <v>17575.75</v>
      </c>
      <c r="F453" s="1347">
        <v>24451635.75</v>
      </c>
      <c r="G453" s="1347">
        <v>346135.25</v>
      </c>
      <c r="H453" s="1347">
        <v>24606</v>
      </c>
      <c r="I453" s="1347">
        <v>10479272.5</v>
      </c>
      <c r="J453" s="1347">
        <v>148343.75</v>
      </c>
      <c r="K453" s="1347">
        <v>10545.5</v>
      </c>
      <c r="L453" s="447"/>
    </row>
    <row r="454" spans="2:12" s="120" customFormat="1" x14ac:dyDescent="0.25">
      <c r="B454" s="1379" t="s">
        <v>2505</v>
      </c>
      <c r="C454" s="1347">
        <v>6351074.2727272725</v>
      </c>
      <c r="D454" s="1347">
        <v>89905.272727272721</v>
      </c>
      <c r="E454" s="1347">
        <v>6391.181818181818</v>
      </c>
      <c r="F454" s="1347">
        <v>8891503.9090909101</v>
      </c>
      <c r="G454" s="1347">
        <v>125867.36363636363</v>
      </c>
      <c r="H454" s="1347">
        <v>8947.6363636363621</v>
      </c>
      <c r="I454" s="1347">
        <v>3810644.5454545454</v>
      </c>
      <c r="J454" s="1347">
        <v>53943.181818181816</v>
      </c>
      <c r="K454" s="1347">
        <v>3834.7272727272725</v>
      </c>
      <c r="L454" s="447"/>
    </row>
    <row r="455" spans="2:12" s="120" customFormat="1" x14ac:dyDescent="0.25">
      <c r="B455" s="1379" t="s">
        <v>2506</v>
      </c>
      <c r="C455" s="1347">
        <v>17465454.25</v>
      </c>
      <c r="D455" s="1347">
        <v>247239.5</v>
      </c>
      <c r="E455" s="1347">
        <v>17575.75</v>
      </c>
      <c r="F455" s="1347">
        <v>24451635.75</v>
      </c>
      <c r="G455" s="1347">
        <v>346135.25</v>
      </c>
      <c r="H455" s="1347">
        <v>24606</v>
      </c>
      <c r="I455" s="1347">
        <v>10479272.5</v>
      </c>
      <c r="J455" s="1347">
        <v>148343.75</v>
      </c>
      <c r="K455" s="1347">
        <v>10545.5</v>
      </c>
      <c r="L455" s="447"/>
    </row>
    <row r="456" spans="2:12" s="120" customFormat="1" x14ac:dyDescent="0.25">
      <c r="B456" s="1379" t="s">
        <v>2502</v>
      </c>
      <c r="C456" s="1347">
        <v>11643636.166666668</v>
      </c>
      <c r="D456" s="1347">
        <v>164826.33333333334</v>
      </c>
      <c r="E456" s="1347">
        <v>11717.166666666668</v>
      </c>
      <c r="F456" s="1347">
        <v>16301090.500000002</v>
      </c>
      <c r="G456" s="1347">
        <v>230756.83333333334</v>
      </c>
      <c r="H456" s="1347">
        <v>16404</v>
      </c>
      <c r="I456" s="1347">
        <v>6986181.666666667</v>
      </c>
      <c r="J456" s="1347">
        <v>98895.833333333343</v>
      </c>
      <c r="K456" s="1347">
        <v>7030.333333333333</v>
      </c>
      <c r="L456" s="447"/>
    </row>
    <row r="457" spans="2:12" s="120" customFormat="1" x14ac:dyDescent="0.25">
      <c r="B457" s="1379" t="s">
        <v>2889</v>
      </c>
      <c r="C457" s="1347">
        <v>6351074.2727272725</v>
      </c>
      <c r="D457" s="1347">
        <v>89905.272727272721</v>
      </c>
      <c r="E457" s="1347">
        <v>6391.181818181818</v>
      </c>
      <c r="F457" s="1347">
        <v>8891503.9090909101</v>
      </c>
      <c r="G457" s="1347">
        <v>125867.36363636363</v>
      </c>
      <c r="H457" s="1347">
        <v>8947.6363636363621</v>
      </c>
      <c r="I457" s="1347">
        <v>3810644.5454545454</v>
      </c>
      <c r="J457" s="1347">
        <v>53943.181818181816</v>
      </c>
      <c r="K457" s="1347">
        <v>3834.7272727272725</v>
      </c>
      <c r="L457" s="447"/>
    </row>
    <row r="458" spans="2:12" s="120" customFormat="1" x14ac:dyDescent="0.25">
      <c r="B458" s="1379" t="s">
        <v>2495</v>
      </c>
      <c r="C458" s="1347">
        <v>46574544.666666672</v>
      </c>
      <c r="D458" s="1347">
        <v>659305.33333333337</v>
      </c>
      <c r="E458" s="1347">
        <v>46868.666666666672</v>
      </c>
      <c r="F458" s="1347">
        <v>65204362.000000007</v>
      </c>
      <c r="G458" s="1347">
        <v>923027.33333333337</v>
      </c>
      <c r="H458" s="1347">
        <v>65616</v>
      </c>
      <c r="I458" s="1347">
        <v>27944726.666666668</v>
      </c>
      <c r="J458" s="1347">
        <v>395583.33333333337</v>
      </c>
      <c r="K458" s="1347">
        <v>28121.333333333332</v>
      </c>
      <c r="L458" s="447"/>
    </row>
    <row r="459" spans="2:12" s="120" customFormat="1" x14ac:dyDescent="0.25">
      <c r="B459" s="1379" t="s">
        <v>2483</v>
      </c>
      <c r="C459" s="1347">
        <v>27944726.800000001</v>
      </c>
      <c r="D459" s="1347">
        <v>395583.2</v>
      </c>
      <c r="E459" s="1347">
        <v>28121.200000000001</v>
      </c>
      <c r="F459" s="1347">
        <v>39122617.200000003</v>
      </c>
      <c r="G459" s="1347">
        <v>553816.4</v>
      </c>
      <c r="H459" s="1347">
        <v>39369.599999999999</v>
      </c>
      <c r="I459" s="1347">
        <v>16766836</v>
      </c>
      <c r="J459" s="1347">
        <v>237350</v>
      </c>
      <c r="K459" s="1347">
        <v>16872.8</v>
      </c>
      <c r="L459" s="447"/>
    </row>
    <row r="460" spans="2:12" s="120" customFormat="1" x14ac:dyDescent="0.25">
      <c r="B460" s="1379" t="s">
        <v>2498</v>
      </c>
      <c r="C460" s="1347">
        <v>69861817</v>
      </c>
      <c r="D460" s="1347">
        <v>988958</v>
      </c>
      <c r="E460" s="1347">
        <v>70303</v>
      </c>
      <c r="F460" s="1347">
        <v>97806543</v>
      </c>
      <c r="G460" s="1347">
        <v>1384541</v>
      </c>
      <c r="H460" s="1347">
        <v>98424</v>
      </c>
      <c r="I460" s="1347">
        <v>41917090</v>
      </c>
      <c r="J460" s="1347">
        <v>593375</v>
      </c>
      <c r="K460" s="1347">
        <v>42182</v>
      </c>
      <c r="L460" s="447"/>
    </row>
    <row r="461" spans="2:12" s="120" customFormat="1" x14ac:dyDescent="0.25">
      <c r="B461" s="1379" t="s">
        <v>2890</v>
      </c>
      <c r="C461" s="1347">
        <v>817192</v>
      </c>
      <c r="D461" s="1347">
        <v>-14235</v>
      </c>
      <c r="E461" s="1347">
        <v>2294.3000000000002</v>
      </c>
      <c r="F461" s="1347">
        <v>1062349.6000000001</v>
      </c>
      <c r="G461" s="1347">
        <v>-18505.5</v>
      </c>
      <c r="H461" s="1347">
        <v>2982.59</v>
      </c>
      <c r="I461" s="1347">
        <v>572034.39999999991</v>
      </c>
      <c r="J461" s="1347">
        <v>-9964.5</v>
      </c>
      <c r="K461" s="1347">
        <v>1606.01</v>
      </c>
      <c r="L461" s="447"/>
    </row>
    <row r="462" spans="2:12" s="120" customFormat="1" x14ac:dyDescent="0.25">
      <c r="B462" s="1379" t="s">
        <v>2891</v>
      </c>
      <c r="C462" s="1347">
        <v>1096598.3</v>
      </c>
      <c r="D462" s="1347">
        <v>-17932.5</v>
      </c>
      <c r="E462" s="1347">
        <v>2753.6</v>
      </c>
      <c r="F462" s="1347">
        <v>1370747.9</v>
      </c>
      <c r="G462" s="1347">
        <v>-22415.7</v>
      </c>
      <c r="H462" s="1347">
        <v>3442</v>
      </c>
      <c r="I462" s="1347">
        <v>822448.7</v>
      </c>
      <c r="J462" s="1347">
        <v>-13449.4</v>
      </c>
      <c r="K462" s="1347">
        <v>2065.1999999999998</v>
      </c>
      <c r="L462" s="447"/>
    </row>
    <row r="463" spans="2:12" s="120" customFormat="1" x14ac:dyDescent="0.25">
      <c r="B463" s="1379" t="s">
        <v>2892</v>
      </c>
      <c r="C463" s="1347">
        <v>817192</v>
      </c>
      <c r="D463" s="1347">
        <v>-14235</v>
      </c>
      <c r="E463" s="1347">
        <v>2294.3000000000002</v>
      </c>
      <c r="F463" s="1347">
        <v>1062349.6000000001</v>
      </c>
      <c r="G463" s="1347">
        <v>-18505.5</v>
      </c>
      <c r="H463" s="1347">
        <v>2982.59</v>
      </c>
      <c r="I463" s="1347">
        <v>572034.39999999991</v>
      </c>
      <c r="J463" s="1347">
        <v>-9964.5</v>
      </c>
      <c r="K463" s="1347">
        <v>1606.01</v>
      </c>
      <c r="L463" s="447"/>
    </row>
    <row r="464" spans="2:12" s="120" customFormat="1" x14ac:dyDescent="0.25">
      <c r="B464" s="1379" t="s">
        <v>2893</v>
      </c>
      <c r="C464" s="1347">
        <v>817192</v>
      </c>
      <c r="D464" s="1347">
        <v>-14235</v>
      </c>
      <c r="E464" s="1347">
        <v>2294.3000000000002</v>
      </c>
      <c r="F464" s="1347">
        <v>1062349.6000000001</v>
      </c>
      <c r="G464" s="1347">
        <v>-18505.5</v>
      </c>
      <c r="H464" s="1347">
        <v>2982.59</v>
      </c>
      <c r="I464" s="1347">
        <v>572034.39999999991</v>
      </c>
      <c r="J464" s="1347">
        <v>-9964.5</v>
      </c>
      <c r="K464" s="1347">
        <v>1606.01</v>
      </c>
      <c r="L464" s="447"/>
    </row>
    <row r="465" spans="2:12" s="120" customFormat="1" x14ac:dyDescent="0.25">
      <c r="B465" s="1379" t="s">
        <v>2894</v>
      </c>
      <c r="C465" s="1347">
        <v>817192</v>
      </c>
      <c r="D465" s="1347">
        <v>-14235</v>
      </c>
      <c r="E465" s="1347">
        <v>2294.3000000000002</v>
      </c>
      <c r="F465" s="1347">
        <v>1062349.6000000001</v>
      </c>
      <c r="G465" s="1347">
        <v>-18505.5</v>
      </c>
      <c r="H465" s="1347">
        <v>2982.59</v>
      </c>
      <c r="I465" s="1347">
        <v>572034.39999999991</v>
      </c>
      <c r="J465" s="1347">
        <v>-9964.5</v>
      </c>
      <c r="K465" s="1347">
        <v>1606.01</v>
      </c>
      <c r="L465" s="447"/>
    </row>
    <row r="466" spans="2:12" s="120" customFormat="1" x14ac:dyDescent="0.25">
      <c r="B466" s="1379" t="s">
        <v>2895</v>
      </c>
      <c r="C466" s="1347">
        <v>2042980</v>
      </c>
      <c r="D466" s="1347">
        <v>-35587.5</v>
      </c>
      <c r="E466" s="1347">
        <v>5735.75</v>
      </c>
      <c r="F466" s="1347">
        <v>2655874</v>
      </c>
      <c r="G466" s="1347">
        <v>-46263.75</v>
      </c>
      <c r="H466" s="1347">
        <v>7456.4750000000004</v>
      </c>
      <c r="I466" s="1347">
        <v>1430085.9999999998</v>
      </c>
      <c r="J466" s="1347">
        <v>-24911.25</v>
      </c>
      <c r="K466" s="1347">
        <v>4015.0250000000001</v>
      </c>
      <c r="L466" s="447"/>
    </row>
    <row r="467" spans="2:12" s="120" customFormat="1" x14ac:dyDescent="0.25">
      <c r="B467" s="1379" t="s">
        <v>2896</v>
      </c>
      <c r="C467" s="1347">
        <v>5447946.666666667</v>
      </c>
      <c r="D467" s="1347">
        <v>-94900</v>
      </c>
      <c r="E467" s="1347">
        <v>15295.333333333336</v>
      </c>
      <c r="F467" s="1347">
        <v>7082330.6666666679</v>
      </c>
      <c r="G467" s="1347">
        <v>-123370</v>
      </c>
      <c r="H467" s="1347">
        <v>19883.933333333334</v>
      </c>
      <c r="I467" s="1347">
        <v>3813562.666666666</v>
      </c>
      <c r="J467" s="1347">
        <v>-66430</v>
      </c>
      <c r="K467" s="1347">
        <v>10706.733333333334</v>
      </c>
      <c r="L467" s="447"/>
    </row>
    <row r="468" spans="2:12" s="120" customFormat="1" x14ac:dyDescent="0.25">
      <c r="B468" s="1379" t="s">
        <v>2897</v>
      </c>
      <c r="C468" s="1347">
        <v>5911.166666666667</v>
      </c>
      <c r="D468" s="1347">
        <v>367</v>
      </c>
      <c r="E468" s="1347">
        <v>196.50000000000003</v>
      </c>
      <c r="F468" s="1347">
        <v>7684.5</v>
      </c>
      <c r="G468" s="1347">
        <v>477</v>
      </c>
      <c r="H468" s="1347">
        <v>255.50000000000003</v>
      </c>
      <c r="I468" s="1347">
        <v>4137.833333333333</v>
      </c>
      <c r="J468" s="1347">
        <v>256.83333333333331</v>
      </c>
      <c r="K468" s="1347">
        <v>137.66666666666666</v>
      </c>
      <c r="L468" s="447"/>
    </row>
    <row r="469" spans="2:12" s="120" customFormat="1" x14ac:dyDescent="0.25">
      <c r="B469" s="1379" t="s">
        <v>2898</v>
      </c>
      <c r="C469" s="1347">
        <v>3546.7</v>
      </c>
      <c r="D469" s="1347">
        <v>220.2</v>
      </c>
      <c r="E469" s="1347">
        <v>117.9</v>
      </c>
      <c r="F469" s="1347">
        <v>4610.7</v>
      </c>
      <c r="G469" s="1347">
        <v>286.2</v>
      </c>
      <c r="H469" s="1347">
        <v>153.30000000000001</v>
      </c>
      <c r="I469" s="1347">
        <v>2482.6999999999998</v>
      </c>
      <c r="J469" s="1347">
        <v>154.1</v>
      </c>
      <c r="K469" s="1347">
        <v>82.6</v>
      </c>
      <c r="L469" s="447"/>
    </row>
    <row r="470" spans="2:12" s="120" customFormat="1" x14ac:dyDescent="0.25">
      <c r="B470" s="1379" t="s">
        <v>2899</v>
      </c>
      <c r="C470" s="1347">
        <v>3546.7</v>
      </c>
      <c r="D470" s="1347">
        <v>220.2</v>
      </c>
      <c r="E470" s="1347">
        <v>117.9</v>
      </c>
      <c r="F470" s="1347">
        <v>4610.7</v>
      </c>
      <c r="G470" s="1347">
        <v>286.2</v>
      </c>
      <c r="H470" s="1347">
        <v>153.30000000000001</v>
      </c>
      <c r="I470" s="1347">
        <v>2482.6999999999998</v>
      </c>
      <c r="J470" s="1347">
        <v>154.1</v>
      </c>
      <c r="K470" s="1347">
        <v>82.6</v>
      </c>
      <c r="L470" s="447"/>
    </row>
    <row r="471" spans="2:12" s="120" customFormat="1" x14ac:dyDescent="0.25">
      <c r="B471" s="1379" t="s">
        <v>2900</v>
      </c>
      <c r="C471" s="1347">
        <v>5911.166666666667</v>
      </c>
      <c r="D471" s="1347">
        <v>367</v>
      </c>
      <c r="E471" s="1347">
        <v>196.50000000000003</v>
      </c>
      <c r="F471" s="1347">
        <v>7684.5</v>
      </c>
      <c r="G471" s="1347">
        <v>477</v>
      </c>
      <c r="H471" s="1347">
        <v>255.50000000000003</v>
      </c>
      <c r="I471" s="1347">
        <v>4137.833333333333</v>
      </c>
      <c r="J471" s="1347">
        <v>256.83333333333331</v>
      </c>
      <c r="K471" s="1347">
        <v>137.66666666666666</v>
      </c>
      <c r="L471" s="447"/>
    </row>
    <row r="472" spans="2:12" s="120" customFormat="1" x14ac:dyDescent="0.25">
      <c r="B472" s="1379" t="s">
        <v>2901</v>
      </c>
      <c r="C472" s="1347">
        <v>5911.166666666667</v>
      </c>
      <c r="D472" s="1347">
        <v>367</v>
      </c>
      <c r="E472" s="1347">
        <v>196.50000000000003</v>
      </c>
      <c r="F472" s="1347">
        <v>7684.5</v>
      </c>
      <c r="G472" s="1347">
        <v>477</v>
      </c>
      <c r="H472" s="1347">
        <v>255.50000000000003</v>
      </c>
      <c r="I472" s="1347">
        <v>4137.833333333333</v>
      </c>
      <c r="J472" s="1347">
        <v>256.83333333333331</v>
      </c>
      <c r="K472" s="1347">
        <v>137.66666666666666</v>
      </c>
      <c r="L472" s="447"/>
    </row>
    <row r="473" spans="2:12" s="120" customFormat="1" x14ac:dyDescent="0.25">
      <c r="B473" s="1379" t="s">
        <v>2902</v>
      </c>
      <c r="C473" s="1347">
        <v>3546.7</v>
      </c>
      <c r="D473" s="1347">
        <v>220.2</v>
      </c>
      <c r="E473" s="1347">
        <v>117.9</v>
      </c>
      <c r="F473" s="1347">
        <v>4610.7</v>
      </c>
      <c r="G473" s="1347">
        <v>286.2</v>
      </c>
      <c r="H473" s="1347">
        <v>153.30000000000001</v>
      </c>
      <c r="I473" s="1347">
        <v>2482.6999999999998</v>
      </c>
      <c r="J473" s="1347">
        <v>154.1</v>
      </c>
      <c r="K473" s="1347">
        <v>82.6</v>
      </c>
      <c r="L473" s="447"/>
    </row>
    <row r="474" spans="2:12" s="120" customFormat="1" x14ac:dyDescent="0.25">
      <c r="B474" s="1379" t="s">
        <v>2903</v>
      </c>
      <c r="C474" s="1347">
        <v>3546.7</v>
      </c>
      <c r="D474" s="1347">
        <v>220.2</v>
      </c>
      <c r="E474" s="1347">
        <v>117.9</v>
      </c>
      <c r="F474" s="1347">
        <v>4610.7</v>
      </c>
      <c r="G474" s="1347">
        <v>286.2</v>
      </c>
      <c r="H474" s="1347">
        <v>153.30000000000001</v>
      </c>
      <c r="I474" s="1347">
        <v>2482.6999999999998</v>
      </c>
      <c r="J474" s="1347">
        <v>154.1</v>
      </c>
      <c r="K474" s="1347">
        <v>82.6</v>
      </c>
      <c r="L474" s="447"/>
    </row>
    <row r="475" spans="2:12" s="120" customFormat="1" x14ac:dyDescent="0.25">
      <c r="B475" s="1379" t="s">
        <v>2904</v>
      </c>
      <c r="C475" s="1347">
        <v>14186.8</v>
      </c>
      <c r="D475" s="1347">
        <v>880.8</v>
      </c>
      <c r="E475" s="1347">
        <v>471.6</v>
      </c>
      <c r="F475" s="1347">
        <v>18442.8</v>
      </c>
      <c r="G475" s="1347">
        <v>1144.8</v>
      </c>
      <c r="H475" s="1347">
        <v>613.20000000000005</v>
      </c>
      <c r="I475" s="1347">
        <v>9930.7999999999993</v>
      </c>
      <c r="J475" s="1347">
        <v>616.4</v>
      </c>
      <c r="K475" s="1347">
        <v>330.4</v>
      </c>
      <c r="L475" s="447"/>
    </row>
    <row r="476" spans="2:12" s="120" customFormat="1" x14ac:dyDescent="0.25">
      <c r="B476" s="1379" t="s">
        <v>2905</v>
      </c>
      <c r="C476" s="1347">
        <v>140.19999999999999</v>
      </c>
      <c r="D476" s="1347">
        <v>-4.5</v>
      </c>
      <c r="E476" s="1347">
        <v>25.7</v>
      </c>
      <c r="F476" s="1347">
        <v>175.3</v>
      </c>
      <c r="G476" s="1347">
        <v>-5.7</v>
      </c>
      <c r="H476" s="1347">
        <v>32.1</v>
      </c>
      <c r="I476" s="1347">
        <v>105.2</v>
      </c>
      <c r="J476" s="1347">
        <v>-3.4</v>
      </c>
      <c r="K476" s="1347">
        <v>19.3</v>
      </c>
      <c r="L476" s="447"/>
    </row>
    <row r="477" spans="2:12" s="120" customFormat="1" x14ac:dyDescent="0.25">
      <c r="B477" s="1379" t="s">
        <v>2906</v>
      </c>
      <c r="C477" s="1347">
        <v>43.670833333333334</v>
      </c>
      <c r="D477" s="1347">
        <v>4.6237500000000002</v>
      </c>
      <c r="E477" s="1347">
        <v>17.684166666666666</v>
      </c>
      <c r="F477" s="1347">
        <v>58.955625000000005</v>
      </c>
      <c r="G477" s="1347">
        <v>6.2420625000000003</v>
      </c>
      <c r="H477" s="1347">
        <v>23.873625000000001</v>
      </c>
      <c r="I477" s="1347">
        <v>28.386041666666671</v>
      </c>
      <c r="J477" s="1347">
        <v>3.0054375000000002</v>
      </c>
      <c r="K477" s="1347">
        <v>11.494708333333335</v>
      </c>
      <c r="L477" s="447"/>
    </row>
    <row r="478" spans="2:12" s="120" customFormat="1" x14ac:dyDescent="0.25">
      <c r="B478" s="1379" t="s">
        <v>2907</v>
      </c>
      <c r="C478" s="1347">
        <v>104.81</v>
      </c>
      <c r="D478" s="1347">
        <v>11.097</v>
      </c>
      <c r="E478" s="1347">
        <v>42.442</v>
      </c>
      <c r="F478" s="1347">
        <v>141.49350000000001</v>
      </c>
      <c r="G478" s="1347">
        <v>14.98095</v>
      </c>
      <c r="H478" s="1347">
        <v>57.296700000000001</v>
      </c>
      <c r="I478" s="1347">
        <v>68.126500000000007</v>
      </c>
      <c r="J478" s="1347">
        <v>7.21305</v>
      </c>
      <c r="K478" s="1347">
        <v>27.587300000000003</v>
      </c>
      <c r="L478" s="447"/>
    </row>
    <row r="479" spans="2:12" s="120" customFormat="1" x14ac:dyDescent="0.25">
      <c r="B479" s="1379" t="s">
        <v>2908</v>
      </c>
      <c r="C479" s="1347">
        <v>174.68333333333334</v>
      </c>
      <c r="D479" s="1347">
        <v>18.495000000000001</v>
      </c>
      <c r="E479" s="1347">
        <v>70.736666666666665</v>
      </c>
      <c r="F479" s="1347">
        <v>235.82250000000002</v>
      </c>
      <c r="G479" s="1347">
        <v>24.968250000000001</v>
      </c>
      <c r="H479" s="1347">
        <v>95.494500000000002</v>
      </c>
      <c r="I479" s="1347">
        <v>113.54416666666668</v>
      </c>
      <c r="J479" s="1347">
        <v>12.021750000000001</v>
      </c>
      <c r="K479" s="1347">
        <v>45.978833333333341</v>
      </c>
      <c r="L479" s="447"/>
    </row>
    <row r="480" spans="2:12" s="120" customFormat="1" x14ac:dyDescent="0.25">
      <c r="B480" s="1379" t="s">
        <v>2909</v>
      </c>
      <c r="C480" s="1347">
        <v>262.02499999999998</v>
      </c>
      <c r="D480" s="1347">
        <v>27.7425</v>
      </c>
      <c r="E480" s="1347">
        <v>106.105</v>
      </c>
      <c r="F480" s="1347">
        <v>353.73375000000004</v>
      </c>
      <c r="G480" s="1347">
        <v>37.452375000000004</v>
      </c>
      <c r="H480" s="1347">
        <v>143.24175</v>
      </c>
      <c r="I480" s="1347">
        <v>170.31625000000003</v>
      </c>
      <c r="J480" s="1347">
        <v>18.032624999999999</v>
      </c>
      <c r="K480" s="1347">
        <v>68.968250000000012</v>
      </c>
      <c r="L480" s="447"/>
    </row>
    <row r="481" spans="2:12" s="120" customFormat="1" x14ac:dyDescent="0.25">
      <c r="B481" s="1379" t="s">
        <v>2910</v>
      </c>
      <c r="C481" s="1347">
        <v>174.68333333333334</v>
      </c>
      <c r="D481" s="1347">
        <v>18.495000000000001</v>
      </c>
      <c r="E481" s="1347">
        <v>70.736666666666665</v>
      </c>
      <c r="F481" s="1347">
        <v>235.82250000000002</v>
      </c>
      <c r="G481" s="1347">
        <v>24.968250000000001</v>
      </c>
      <c r="H481" s="1347">
        <v>95.494500000000002</v>
      </c>
      <c r="I481" s="1347">
        <v>113.54416666666668</v>
      </c>
      <c r="J481" s="1347">
        <v>12.021750000000001</v>
      </c>
      <c r="K481" s="1347">
        <v>45.978833333333341</v>
      </c>
      <c r="L481" s="447"/>
    </row>
    <row r="482" spans="2:12" s="120" customFormat="1" x14ac:dyDescent="0.25">
      <c r="B482" s="1379" t="s">
        <v>2911</v>
      </c>
      <c r="C482" s="1347">
        <v>104.81</v>
      </c>
      <c r="D482" s="1347">
        <v>11.097</v>
      </c>
      <c r="E482" s="1347">
        <v>42.442</v>
      </c>
      <c r="F482" s="1347">
        <v>141.49350000000001</v>
      </c>
      <c r="G482" s="1347">
        <v>14.98095</v>
      </c>
      <c r="H482" s="1347">
        <v>57.296700000000001</v>
      </c>
      <c r="I482" s="1347">
        <v>68.126500000000007</v>
      </c>
      <c r="J482" s="1347">
        <v>7.21305</v>
      </c>
      <c r="K482" s="1347">
        <v>27.587300000000003</v>
      </c>
      <c r="L482" s="447"/>
    </row>
    <row r="483" spans="2:12" s="120" customFormat="1" x14ac:dyDescent="0.25">
      <c r="B483" s="1379" t="s">
        <v>2912</v>
      </c>
      <c r="C483" s="1347">
        <v>176</v>
      </c>
      <c r="D483" s="1347">
        <v>8.6999999999999993</v>
      </c>
      <c r="E483" s="1347">
        <v>26</v>
      </c>
      <c r="F483" s="1347">
        <v>238.7</v>
      </c>
      <c r="G483" s="1347">
        <v>11.8</v>
      </c>
      <c r="H483" s="1347">
        <v>35</v>
      </c>
      <c r="I483" s="1347">
        <v>115</v>
      </c>
      <c r="J483" s="1347">
        <v>5.67</v>
      </c>
      <c r="K483" s="1347">
        <v>16.899999999999999</v>
      </c>
      <c r="L483" s="447"/>
    </row>
    <row r="484" spans="2:12" s="120" customFormat="1" x14ac:dyDescent="0.25">
      <c r="B484" s="1379" t="s">
        <v>2913</v>
      </c>
      <c r="C484" s="1347">
        <v>176</v>
      </c>
      <c r="D484" s="1347">
        <v>8.6999999999999993</v>
      </c>
      <c r="E484" s="1347">
        <v>26</v>
      </c>
      <c r="F484" s="1347">
        <v>238.7</v>
      </c>
      <c r="G484" s="1347">
        <v>11.8</v>
      </c>
      <c r="H484" s="1347">
        <v>35</v>
      </c>
      <c r="I484" s="1347">
        <v>115</v>
      </c>
      <c r="J484" s="1347">
        <v>5.67</v>
      </c>
      <c r="K484" s="1347">
        <v>16.899999999999999</v>
      </c>
      <c r="L484" s="447"/>
    </row>
    <row r="485" spans="2:12" s="120" customFormat="1" x14ac:dyDescent="0.25">
      <c r="B485" s="1379" t="s">
        <v>2914</v>
      </c>
      <c r="C485" s="1347">
        <v>104.81</v>
      </c>
      <c r="D485" s="1347">
        <v>11.097</v>
      </c>
      <c r="E485" s="1347">
        <v>42.442</v>
      </c>
      <c r="F485" s="1347">
        <v>141.49350000000001</v>
      </c>
      <c r="G485" s="1347">
        <v>14.98095</v>
      </c>
      <c r="H485" s="1347">
        <v>57.296700000000001</v>
      </c>
      <c r="I485" s="1347">
        <v>68.126500000000007</v>
      </c>
      <c r="J485" s="1347">
        <v>7.21305</v>
      </c>
      <c r="K485" s="1347">
        <v>27.587300000000003</v>
      </c>
      <c r="L485" s="447"/>
    </row>
    <row r="486" spans="2:12" s="120" customFormat="1" x14ac:dyDescent="0.25">
      <c r="B486" s="1379" t="s">
        <v>2915</v>
      </c>
      <c r="C486" s="1347">
        <v>104.81</v>
      </c>
      <c r="D486" s="1347">
        <v>11.097</v>
      </c>
      <c r="E486" s="1347">
        <v>42.442</v>
      </c>
      <c r="F486" s="1347">
        <v>141.49350000000001</v>
      </c>
      <c r="G486" s="1347">
        <v>14.98095</v>
      </c>
      <c r="H486" s="1347">
        <v>57.296700000000001</v>
      </c>
      <c r="I486" s="1347">
        <v>68.126500000000007</v>
      </c>
      <c r="J486" s="1347">
        <v>7.21305</v>
      </c>
      <c r="K486" s="1347">
        <v>27.587300000000003</v>
      </c>
      <c r="L486" s="447"/>
    </row>
    <row r="487" spans="2:12" s="120" customFormat="1" x14ac:dyDescent="0.25">
      <c r="B487" s="1379" t="s">
        <v>2916</v>
      </c>
      <c r="C487" s="1347">
        <v>104.81</v>
      </c>
      <c r="D487" s="1347">
        <v>11.097</v>
      </c>
      <c r="E487" s="1347">
        <v>42.442</v>
      </c>
      <c r="F487" s="1347">
        <v>141.49350000000001</v>
      </c>
      <c r="G487" s="1347">
        <v>14.98095</v>
      </c>
      <c r="H487" s="1347">
        <v>57.296700000000001</v>
      </c>
      <c r="I487" s="1347">
        <v>68.126500000000007</v>
      </c>
      <c r="J487" s="1347">
        <v>7.21305</v>
      </c>
      <c r="K487" s="1347">
        <v>27.587300000000003</v>
      </c>
      <c r="L487" s="447"/>
    </row>
    <row r="488" spans="2:12" s="120" customFormat="1" x14ac:dyDescent="0.25">
      <c r="B488" s="1379" t="s">
        <v>2917</v>
      </c>
      <c r="C488" s="1347">
        <v>262.02499999999998</v>
      </c>
      <c r="D488" s="1347">
        <v>27.7425</v>
      </c>
      <c r="E488" s="1347">
        <v>106.105</v>
      </c>
      <c r="F488" s="1347">
        <v>353.73375000000004</v>
      </c>
      <c r="G488" s="1347">
        <v>37.452375000000004</v>
      </c>
      <c r="H488" s="1347">
        <v>143.24175</v>
      </c>
      <c r="I488" s="1347">
        <v>170.31625000000003</v>
      </c>
      <c r="J488" s="1347">
        <v>18.032624999999999</v>
      </c>
      <c r="K488" s="1347">
        <v>68.968250000000012</v>
      </c>
      <c r="L488" s="447"/>
    </row>
    <row r="489" spans="2:12" s="120" customFormat="1" x14ac:dyDescent="0.25">
      <c r="B489" s="1379" t="s">
        <v>2918</v>
      </c>
      <c r="C489" s="1347">
        <v>262.02499999999998</v>
      </c>
      <c r="D489" s="1347">
        <v>27.7425</v>
      </c>
      <c r="E489" s="1347">
        <v>106.105</v>
      </c>
      <c r="F489" s="1347">
        <v>353.73375000000004</v>
      </c>
      <c r="G489" s="1347">
        <v>37.452375000000004</v>
      </c>
      <c r="H489" s="1347">
        <v>143.24175</v>
      </c>
      <c r="I489" s="1347">
        <v>170.31625000000003</v>
      </c>
      <c r="J489" s="1347">
        <v>18.032624999999999</v>
      </c>
      <c r="K489" s="1347">
        <v>68.968250000000012</v>
      </c>
      <c r="L489" s="447"/>
    </row>
    <row r="490" spans="2:12" s="120" customFormat="1" x14ac:dyDescent="0.25">
      <c r="B490" s="1379" t="s">
        <v>2919</v>
      </c>
      <c r="C490" s="1347">
        <v>95.281818181818181</v>
      </c>
      <c r="D490" s="1347">
        <v>10.088181818181818</v>
      </c>
      <c r="E490" s="1347">
        <v>38.583636363636366</v>
      </c>
      <c r="F490" s="1347">
        <v>128.63045454545454</v>
      </c>
      <c r="G490" s="1347">
        <v>13.619045454545454</v>
      </c>
      <c r="H490" s="1347">
        <v>52.087909090909093</v>
      </c>
      <c r="I490" s="1347">
        <v>61.933181818181822</v>
      </c>
      <c r="J490" s="1347">
        <v>6.5573181818181814</v>
      </c>
      <c r="K490" s="1347">
        <v>25.079363636363638</v>
      </c>
      <c r="L490" s="447"/>
    </row>
    <row r="491" spans="2:12" s="120" customFormat="1" x14ac:dyDescent="0.25">
      <c r="B491" s="1379" t="s">
        <v>2920</v>
      </c>
      <c r="C491" s="1347">
        <v>262.02499999999998</v>
      </c>
      <c r="D491" s="1347">
        <v>27.7425</v>
      </c>
      <c r="E491" s="1347">
        <v>106.105</v>
      </c>
      <c r="F491" s="1347">
        <v>353.73375000000004</v>
      </c>
      <c r="G491" s="1347">
        <v>37.452375000000004</v>
      </c>
      <c r="H491" s="1347">
        <v>143.24175</v>
      </c>
      <c r="I491" s="1347">
        <v>170.31625000000003</v>
      </c>
      <c r="J491" s="1347">
        <v>18.032624999999999</v>
      </c>
      <c r="K491" s="1347">
        <v>68.968250000000012</v>
      </c>
      <c r="L491" s="447"/>
    </row>
    <row r="492" spans="2:12" s="120" customFormat="1" x14ac:dyDescent="0.25">
      <c r="B492" s="1379" t="s">
        <v>2921</v>
      </c>
      <c r="C492" s="1347">
        <v>262.02499999999998</v>
      </c>
      <c r="D492" s="1347">
        <v>27.7425</v>
      </c>
      <c r="E492" s="1347">
        <v>106.105</v>
      </c>
      <c r="F492" s="1347">
        <v>353.73375000000004</v>
      </c>
      <c r="G492" s="1347">
        <v>37.452375000000004</v>
      </c>
      <c r="H492" s="1347">
        <v>143.24175</v>
      </c>
      <c r="I492" s="1347">
        <v>170.31625000000003</v>
      </c>
      <c r="J492" s="1347">
        <v>18.032624999999999</v>
      </c>
      <c r="K492" s="1347">
        <v>68.968250000000012</v>
      </c>
      <c r="L492" s="447"/>
    </row>
    <row r="493" spans="2:12" s="120" customFormat="1" x14ac:dyDescent="0.25">
      <c r="B493" s="1379" t="s">
        <v>2922</v>
      </c>
      <c r="C493" s="1347">
        <v>174.68333333333334</v>
      </c>
      <c r="D493" s="1347">
        <v>18.495000000000001</v>
      </c>
      <c r="E493" s="1347">
        <v>70.736666666666665</v>
      </c>
      <c r="F493" s="1347">
        <v>235.82250000000002</v>
      </c>
      <c r="G493" s="1347">
        <v>24.968250000000001</v>
      </c>
      <c r="H493" s="1347">
        <v>95.494500000000002</v>
      </c>
      <c r="I493" s="1347">
        <v>113.54416666666668</v>
      </c>
      <c r="J493" s="1347">
        <v>12.021750000000001</v>
      </c>
      <c r="K493" s="1347">
        <v>45.978833333333341</v>
      </c>
      <c r="L493" s="447"/>
    </row>
    <row r="494" spans="2:12" s="120" customFormat="1" x14ac:dyDescent="0.25">
      <c r="B494" s="1379" t="s">
        <v>2923</v>
      </c>
      <c r="C494" s="1347">
        <v>95.281818181818181</v>
      </c>
      <c r="D494" s="1347">
        <v>10.088181818181818</v>
      </c>
      <c r="E494" s="1347">
        <v>38.583636363636366</v>
      </c>
      <c r="F494" s="1347">
        <v>128.63045454545454</v>
      </c>
      <c r="G494" s="1347">
        <v>13.619045454545454</v>
      </c>
      <c r="H494" s="1347">
        <v>52.087909090909093</v>
      </c>
      <c r="I494" s="1347">
        <v>61.933181818181822</v>
      </c>
      <c r="J494" s="1347">
        <v>6.5573181818181814</v>
      </c>
      <c r="K494" s="1347">
        <v>25.079363636363638</v>
      </c>
      <c r="L494" s="447"/>
    </row>
    <row r="495" spans="2:12" s="120" customFormat="1" x14ac:dyDescent="0.25">
      <c r="B495" s="1379" t="s">
        <v>2924</v>
      </c>
      <c r="C495" s="1347">
        <v>174.68333333333334</v>
      </c>
      <c r="D495" s="1347">
        <v>18.495000000000001</v>
      </c>
      <c r="E495" s="1347">
        <v>70.736666666666665</v>
      </c>
      <c r="F495" s="1347">
        <v>235.82250000000002</v>
      </c>
      <c r="G495" s="1347">
        <v>24.968250000000001</v>
      </c>
      <c r="H495" s="1347">
        <v>95.494500000000002</v>
      </c>
      <c r="I495" s="1347">
        <v>113.54416666666668</v>
      </c>
      <c r="J495" s="1347">
        <v>12.021750000000001</v>
      </c>
      <c r="K495" s="1347">
        <v>45.978833333333341</v>
      </c>
      <c r="L495" s="447"/>
    </row>
    <row r="496" spans="2:12" s="120" customFormat="1" x14ac:dyDescent="0.25">
      <c r="B496" s="1379" t="s">
        <v>2925</v>
      </c>
      <c r="C496" s="1347">
        <v>2891.5</v>
      </c>
      <c r="D496" s="1347">
        <v>-267.39999999999998</v>
      </c>
      <c r="E496" s="1347">
        <v>291</v>
      </c>
      <c r="F496" s="1347">
        <v>3614.4</v>
      </c>
      <c r="G496" s="1347">
        <v>-334.3</v>
      </c>
      <c r="H496" s="1347">
        <v>363.7</v>
      </c>
      <c r="I496" s="1347">
        <v>2168.6</v>
      </c>
      <c r="J496" s="1347">
        <v>-200.6</v>
      </c>
      <c r="K496" s="1347">
        <v>218.2</v>
      </c>
      <c r="L496" s="447"/>
    </row>
    <row r="497" spans="2:12" s="120" customFormat="1" x14ac:dyDescent="0.25">
      <c r="B497" s="1379" t="s">
        <v>2926</v>
      </c>
      <c r="C497" s="1347">
        <v>1586</v>
      </c>
      <c r="D497" s="1347">
        <v>-25.745999999999999</v>
      </c>
      <c r="E497" s="1347">
        <v>117.15</v>
      </c>
      <c r="F497" s="1347">
        <v>1823.8999999999999</v>
      </c>
      <c r="G497" s="1347">
        <v>-29.607899999999997</v>
      </c>
      <c r="H497" s="1347">
        <v>134.7225</v>
      </c>
      <c r="I497" s="1347">
        <v>1348.1</v>
      </c>
      <c r="J497" s="1347">
        <v>-21.884099999999997</v>
      </c>
      <c r="K497" s="1347">
        <v>99.577500000000001</v>
      </c>
      <c r="L497" s="447"/>
    </row>
    <row r="498" spans="2:12" s="120" customFormat="1" x14ac:dyDescent="0.25">
      <c r="B498" s="1379" t="s">
        <v>2927</v>
      </c>
      <c r="C498" s="1347">
        <v>1048.0999999999999</v>
      </c>
      <c r="D498" s="1347">
        <v>110.97</v>
      </c>
      <c r="E498" s="1347">
        <v>424.42</v>
      </c>
      <c r="F498" s="1347">
        <v>1414.9350000000002</v>
      </c>
      <c r="G498" s="1347">
        <v>149.80950000000001</v>
      </c>
      <c r="H498" s="1347">
        <v>572.96699999999998</v>
      </c>
      <c r="I498" s="1347">
        <v>681.2650000000001</v>
      </c>
      <c r="J498" s="1347">
        <v>72.130499999999998</v>
      </c>
      <c r="K498" s="1347">
        <v>275.87300000000005</v>
      </c>
      <c r="L498" s="447"/>
    </row>
    <row r="499" spans="2:12" s="120" customFormat="1" x14ac:dyDescent="0.25">
      <c r="B499" s="1379" t="s">
        <v>2928</v>
      </c>
      <c r="C499" s="1347">
        <v>1048.0999999999999</v>
      </c>
      <c r="D499" s="1347">
        <v>110.97</v>
      </c>
      <c r="E499" s="1347">
        <v>424.42</v>
      </c>
      <c r="F499" s="1347">
        <v>1414.9350000000002</v>
      </c>
      <c r="G499" s="1347">
        <v>149.80950000000001</v>
      </c>
      <c r="H499" s="1347">
        <v>572.96699999999998</v>
      </c>
      <c r="I499" s="1347">
        <v>681.2650000000001</v>
      </c>
      <c r="J499" s="1347">
        <v>72.130499999999998</v>
      </c>
      <c r="K499" s="1347">
        <v>275.87300000000005</v>
      </c>
      <c r="L499" s="447"/>
    </row>
    <row r="500" spans="2:12" s="120" customFormat="1" x14ac:dyDescent="0.25">
      <c r="B500" s="1379" t="s">
        <v>2929</v>
      </c>
      <c r="C500" s="1347">
        <v>43.670833333333334</v>
      </c>
      <c r="D500" s="1347">
        <v>4.6237500000000002</v>
      </c>
      <c r="E500" s="1347">
        <v>17.684166666666666</v>
      </c>
      <c r="F500" s="1347">
        <v>58.955625000000005</v>
      </c>
      <c r="G500" s="1347">
        <v>6.2420625000000003</v>
      </c>
      <c r="H500" s="1347">
        <v>23.873625000000001</v>
      </c>
      <c r="I500" s="1347">
        <v>28.386041666666671</v>
      </c>
      <c r="J500" s="1347">
        <v>3.0054375000000002</v>
      </c>
      <c r="K500" s="1347">
        <v>11.494708333333335</v>
      </c>
      <c r="L500" s="447"/>
    </row>
    <row r="501" spans="2:12" s="120" customFormat="1" x14ac:dyDescent="0.25">
      <c r="B501" s="1379" t="s">
        <v>2930</v>
      </c>
      <c r="C501" s="1347">
        <v>174.68333333333334</v>
      </c>
      <c r="D501" s="1347">
        <v>18.495000000000001</v>
      </c>
      <c r="E501" s="1347">
        <v>70.736666666666665</v>
      </c>
      <c r="F501" s="1347">
        <v>235.82250000000002</v>
      </c>
      <c r="G501" s="1347">
        <v>24.968250000000001</v>
      </c>
      <c r="H501" s="1347">
        <v>95.494500000000002</v>
      </c>
      <c r="I501" s="1347">
        <v>113.54416666666668</v>
      </c>
      <c r="J501" s="1347">
        <v>12.021750000000001</v>
      </c>
      <c r="K501" s="1347">
        <v>45.978833333333341</v>
      </c>
      <c r="L501" s="447"/>
    </row>
    <row r="502" spans="2:12" s="120" customFormat="1" x14ac:dyDescent="0.25">
      <c r="B502" s="1379" t="s">
        <v>2931</v>
      </c>
      <c r="C502" s="1347">
        <v>104.81</v>
      </c>
      <c r="D502" s="1347">
        <v>11.097</v>
      </c>
      <c r="E502" s="1347">
        <v>42.442</v>
      </c>
      <c r="F502" s="1347">
        <v>141.49350000000001</v>
      </c>
      <c r="G502" s="1347">
        <v>14.98095</v>
      </c>
      <c r="H502" s="1347">
        <v>57.296700000000001</v>
      </c>
      <c r="I502" s="1347">
        <v>68.126500000000007</v>
      </c>
      <c r="J502" s="1347">
        <v>7.21305</v>
      </c>
      <c r="K502" s="1347">
        <v>27.587300000000003</v>
      </c>
      <c r="L502" s="447"/>
    </row>
    <row r="503" spans="2:12" s="120" customFormat="1" x14ac:dyDescent="0.25">
      <c r="B503" s="1379" t="s">
        <v>2932</v>
      </c>
      <c r="C503" s="1347">
        <v>104.81</v>
      </c>
      <c r="D503" s="1347">
        <v>11.097</v>
      </c>
      <c r="E503" s="1347">
        <v>42.442</v>
      </c>
      <c r="F503" s="1347">
        <v>141.49350000000001</v>
      </c>
      <c r="G503" s="1347">
        <v>14.98095</v>
      </c>
      <c r="H503" s="1347">
        <v>57.296700000000001</v>
      </c>
      <c r="I503" s="1347">
        <v>68.126500000000007</v>
      </c>
      <c r="J503" s="1347">
        <v>7.21305</v>
      </c>
      <c r="K503" s="1347">
        <v>27.587300000000003</v>
      </c>
      <c r="L503" s="447"/>
    </row>
    <row r="504" spans="2:12" s="120" customFormat="1" x14ac:dyDescent="0.25">
      <c r="B504" s="1379" t="s">
        <v>2933</v>
      </c>
      <c r="C504" s="1347">
        <v>174.68333333333334</v>
      </c>
      <c r="D504" s="1347">
        <v>18.495000000000001</v>
      </c>
      <c r="E504" s="1347">
        <v>70.736666666666665</v>
      </c>
      <c r="F504" s="1347">
        <v>235.82250000000002</v>
      </c>
      <c r="G504" s="1347">
        <v>24.968250000000001</v>
      </c>
      <c r="H504" s="1347">
        <v>95.494500000000002</v>
      </c>
      <c r="I504" s="1347">
        <v>113.54416666666668</v>
      </c>
      <c r="J504" s="1347">
        <v>12.021750000000001</v>
      </c>
      <c r="K504" s="1347">
        <v>45.978833333333341</v>
      </c>
      <c r="L504" s="447"/>
    </row>
    <row r="505" spans="2:12" s="120" customFormat="1" x14ac:dyDescent="0.25">
      <c r="B505" s="1379" t="s">
        <v>2934</v>
      </c>
      <c r="C505" s="1347">
        <v>4465063.4722222229</v>
      </c>
      <c r="D505" s="1347">
        <v>-93547.361111111124</v>
      </c>
      <c r="E505" s="1347">
        <v>1620.2083333333335</v>
      </c>
      <c r="F505" s="1347">
        <v>6697595.208333334</v>
      </c>
      <c r="G505" s="1347">
        <v>-140321.04166666669</v>
      </c>
      <c r="H505" s="1347">
        <v>2430.2777777777778</v>
      </c>
      <c r="I505" s="1347">
        <v>2232531.7361111115</v>
      </c>
      <c r="J505" s="1347">
        <v>-46773.680555555562</v>
      </c>
      <c r="K505" s="1347">
        <v>810.06944444444446</v>
      </c>
      <c r="L505" s="447"/>
    </row>
    <row r="506" spans="2:12" s="120" customFormat="1" x14ac:dyDescent="0.25">
      <c r="B506" s="1379" t="s">
        <v>2935</v>
      </c>
      <c r="C506" s="1347">
        <v>2679038.0833333335</v>
      </c>
      <c r="D506" s="1347">
        <v>-56128.416666666672</v>
      </c>
      <c r="E506" s="1347">
        <v>972.125</v>
      </c>
      <c r="F506" s="1347">
        <v>4018557.125</v>
      </c>
      <c r="G506" s="1347">
        <v>-84192.625</v>
      </c>
      <c r="H506" s="1347">
        <v>1458.1666666666667</v>
      </c>
      <c r="I506" s="1347">
        <v>1339519.0416666667</v>
      </c>
      <c r="J506" s="1347">
        <v>-28064.208333333336</v>
      </c>
      <c r="K506" s="1347">
        <v>486.04166666666669</v>
      </c>
      <c r="L506" s="447"/>
    </row>
    <row r="507" spans="2:12" s="120" customFormat="1" x14ac:dyDescent="0.25">
      <c r="B507" s="1379" t="s">
        <v>2936</v>
      </c>
      <c r="C507" s="1347">
        <v>10716152.333333334</v>
      </c>
      <c r="D507" s="1347">
        <v>-224513.66666666669</v>
      </c>
      <c r="E507" s="1347">
        <v>3888.5</v>
      </c>
      <c r="F507" s="1347">
        <v>16074228.5</v>
      </c>
      <c r="G507" s="1347">
        <v>-336770.5</v>
      </c>
      <c r="H507" s="1347">
        <v>5832.666666666667</v>
      </c>
      <c r="I507" s="1347">
        <v>5358076.166666667</v>
      </c>
      <c r="J507" s="1347">
        <v>-112256.83333333334</v>
      </c>
      <c r="K507" s="1347">
        <v>1944.1666666666667</v>
      </c>
      <c r="L507" s="447"/>
    </row>
    <row r="508" spans="2:12" s="120" customFormat="1" x14ac:dyDescent="0.25">
      <c r="B508" s="1379" t="s">
        <v>2937</v>
      </c>
      <c r="C508" s="1347">
        <v>6429691.4000000004</v>
      </c>
      <c r="D508" s="1347">
        <v>-134708.20000000001</v>
      </c>
      <c r="E508" s="1347">
        <v>2333.1</v>
      </c>
      <c r="F508" s="1347">
        <v>9644537.0999999996</v>
      </c>
      <c r="G508" s="1347">
        <v>-202062.3</v>
      </c>
      <c r="H508" s="1347">
        <v>3499.6</v>
      </c>
      <c r="I508" s="1347">
        <v>3214845.7</v>
      </c>
      <c r="J508" s="1347">
        <v>-67354.100000000006</v>
      </c>
      <c r="K508" s="1347">
        <v>1166.5</v>
      </c>
      <c r="L508" s="447"/>
    </row>
    <row r="509" spans="2:12" s="120" customFormat="1" x14ac:dyDescent="0.25">
      <c r="B509" s="1379" t="s">
        <v>2938</v>
      </c>
      <c r="C509" s="1347">
        <v>16074228.5</v>
      </c>
      <c r="D509" s="1347">
        <v>-336770.5</v>
      </c>
      <c r="E509" s="1347">
        <v>5832.75</v>
      </c>
      <c r="F509" s="1347">
        <v>24111342.75</v>
      </c>
      <c r="G509" s="1347">
        <v>-505155.75</v>
      </c>
      <c r="H509" s="1347">
        <v>8749</v>
      </c>
      <c r="I509" s="1347">
        <v>8037114.25</v>
      </c>
      <c r="J509" s="1347">
        <v>-168385.25</v>
      </c>
      <c r="K509" s="1347">
        <v>2916.25</v>
      </c>
      <c r="L509" s="447"/>
    </row>
    <row r="510" spans="2:12" s="120" customFormat="1" x14ac:dyDescent="0.25">
      <c r="B510" s="1379" t="s">
        <v>2939</v>
      </c>
      <c r="C510" s="1347">
        <v>16074228.5</v>
      </c>
      <c r="D510" s="1347">
        <v>-336770.5</v>
      </c>
      <c r="E510" s="1347">
        <v>5832.75</v>
      </c>
      <c r="F510" s="1347">
        <v>24111342.75</v>
      </c>
      <c r="G510" s="1347">
        <v>-505155.75</v>
      </c>
      <c r="H510" s="1347">
        <v>8749</v>
      </c>
      <c r="I510" s="1347">
        <v>8037114.25</v>
      </c>
      <c r="J510" s="1347">
        <v>-168385.25</v>
      </c>
      <c r="K510" s="1347">
        <v>2916.25</v>
      </c>
      <c r="L510" s="447"/>
    </row>
    <row r="511" spans="2:12" s="120" customFormat="1" x14ac:dyDescent="0.25">
      <c r="B511" s="1379" t="s">
        <v>2940</v>
      </c>
      <c r="C511" s="1347">
        <v>42864609.333333336</v>
      </c>
      <c r="D511" s="1347">
        <v>-898054.66666666674</v>
      </c>
      <c r="E511" s="1347">
        <v>15554</v>
      </c>
      <c r="F511" s="1347">
        <v>64296914</v>
      </c>
      <c r="G511" s="1347">
        <v>-1347082</v>
      </c>
      <c r="H511" s="1347">
        <v>23330.666666666668</v>
      </c>
      <c r="I511" s="1347">
        <v>21432304.666666668</v>
      </c>
      <c r="J511" s="1347">
        <v>-449027.33333333337</v>
      </c>
      <c r="K511" s="1347">
        <v>7776.666666666667</v>
      </c>
      <c r="L511" s="447"/>
    </row>
    <row r="512" spans="2:12" s="120" customFormat="1" x14ac:dyDescent="0.25">
      <c r="B512" s="1379" t="s">
        <v>2941</v>
      </c>
      <c r="C512" s="1347">
        <v>25718765.600000001</v>
      </c>
      <c r="D512" s="1347">
        <v>-538832.80000000005</v>
      </c>
      <c r="E512" s="1347">
        <v>9332.4</v>
      </c>
      <c r="F512" s="1347">
        <v>38578148.399999999</v>
      </c>
      <c r="G512" s="1347">
        <v>-808249.2</v>
      </c>
      <c r="H512" s="1347">
        <v>13998.4</v>
      </c>
      <c r="I512" s="1347">
        <v>12859382.800000001</v>
      </c>
      <c r="J512" s="1347">
        <v>-269416.40000000002</v>
      </c>
      <c r="K512" s="1347">
        <v>4666</v>
      </c>
      <c r="L512" s="447"/>
    </row>
    <row r="513" spans="2:12" s="120" customFormat="1" x14ac:dyDescent="0.25">
      <c r="B513" s="1379" t="s">
        <v>2942</v>
      </c>
      <c r="C513" s="1347">
        <v>64296914</v>
      </c>
      <c r="D513" s="1347">
        <v>-1347082</v>
      </c>
      <c r="E513" s="1347">
        <v>23331</v>
      </c>
      <c r="F513" s="1347">
        <v>96445371</v>
      </c>
      <c r="G513" s="1347">
        <v>-2020623</v>
      </c>
      <c r="H513" s="1347">
        <v>34996</v>
      </c>
      <c r="I513" s="1347">
        <v>32148457</v>
      </c>
      <c r="J513" s="1347">
        <v>-673541</v>
      </c>
      <c r="K513" s="1347">
        <v>11665</v>
      </c>
      <c r="L513" s="447"/>
    </row>
    <row r="514" spans="2:12" s="120" customFormat="1" x14ac:dyDescent="0.25">
      <c r="B514" s="1379" t="s">
        <v>2943</v>
      </c>
      <c r="C514" s="1347">
        <v>22366986.199999999</v>
      </c>
      <c r="D514" s="1347">
        <v>-166759</v>
      </c>
      <c r="E514" s="1347">
        <v>10118.299999999999</v>
      </c>
      <c r="F514" s="1347">
        <v>33550479</v>
      </c>
      <c r="G514" s="1347">
        <v>-250138.5</v>
      </c>
      <c r="H514" s="1347">
        <v>15177.5</v>
      </c>
      <c r="I514" s="1347">
        <v>11183493.1</v>
      </c>
      <c r="J514" s="1347">
        <v>-83379.5</v>
      </c>
      <c r="K514" s="1347">
        <v>5059.2</v>
      </c>
      <c r="L514" s="447"/>
    </row>
    <row r="515" spans="2:12" s="120" customFormat="1" x14ac:dyDescent="0.25">
      <c r="B515" s="1379" t="s">
        <v>2944</v>
      </c>
      <c r="C515" s="1347">
        <v>22366986.199999999</v>
      </c>
      <c r="D515" s="1347">
        <v>-166759</v>
      </c>
      <c r="E515" s="1347">
        <v>10118.299999999999</v>
      </c>
      <c r="F515" s="1347">
        <v>33550479</v>
      </c>
      <c r="G515" s="1347">
        <v>-250138.5</v>
      </c>
      <c r="H515" s="1347">
        <v>15177.5</v>
      </c>
      <c r="I515" s="1347">
        <v>11183493.1</v>
      </c>
      <c r="J515" s="1347">
        <v>-83379.5</v>
      </c>
      <c r="K515" s="1347">
        <v>5059.2</v>
      </c>
      <c r="L515" s="447"/>
    </row>
    <row r="516" spans="2:12" s="120" customFormat="1" x14ac:dyDescent="0.25">
      <c r="B516" s="1379" t="s">
        <v>2945</v>
      </c>
      <c r="C516" s="1347">
        <v>55917465.5</v>
      </c>
      <c r="D516" s="1347">
        <v>-416897.5</v>
      </c>
      <c r="E516" s="1347">
        <v>25295.75</v>
      </c>
      <c r="F516" s="1347">
        <v>83876197.5</v>
      </c>
      <c r="G516" s="1347">
        <v>-625346.25</v>
      </c>
      <c r="H516" s="1347">
        <v>37943.75</v>
      </c>
      <c r="I516" s="1347">
        <v>27958732.75</v>
      </c>
      <c r="J516" s="1347">
        <v>-208448.75</v>
      </c>
      <c r="K516" s="1347">
        <v>12648</v>
      </c>
      <c r="L516" s="447"/>
    </row>
    <row r="517" spans="2:12" s="120" customFormat="1" x14ac:dyDescent="0.25">
      <c r="B517" s="1379" t="s">
        <v>2946</v>
      </c>
      <c r="C517" s="1347">
        <v>37278310.333333336</v>
      </c>
      <c r="D517" s="1347">
        <v>-277931.66666666669</v>
      </c>
      <c r="E517" s="1347">
        <v>16863.833333333332</v>
      </c>
      <c r="F517" s="1347">
        <v>55917465</v>
      </c>
      <c r="G517" s="1347">
        <v>-416897.5</v>
      </c>
      <c r="H517" s="1347">
        <v>25295.833333333336</v>
      </c>
      <c r="I517" s="1347">
        <v>18639155.166666668</v>
      </c>
      <c r="J517" s="1347">
        <v>-138965.83333333334</v>
      </c>
      <c r="K517" s="1347">
        <v>8432</v>
      </c>
      <c r="L517" s="447"/>
    </row>
    <row r="518" spans="2:12" s="120" customFormat="1" x14ac:dyDescent="0.25">
      <c r="B518" s="1379" t="s">
        <v>2947</v>
      </c>
      <c r="C518" s="1347">
        <v>1035.5069444444448</v>
      </c>
      <c r="D518" s="1347">
        <v>-43.250000000000007</v>
      </c>
      <c r="E518" s="1347">
        <v>54.534722222222236</v>
      </c>
      <c r="F518" s="1347">
        <v>1346.1597222222222</v>
      </c>
      <c r="G518" s="1347">
        <v>-56.222222222222229</v>
      </c>
      <c r="H518" s="1347">
        <v>70.895833333333343</v>
      </c>
      <c r="I518" s="1347">
        <v>724.85416666666674</v>
      </c>
      <c r="J518" s="1347">
        <v>-30.277777777777782</v>
      </c>
      <c r="K518" s="1347">
        <v>38.173611111111114</v>
      </c>
      <c r="L518" s="447"/>
    </row>
    <row r="519" spans="2:12" s="120" customFormat="1" x14ac:dyDescent="0.25">
      <c r="B519" s="1379" t="s">
        <v>2948</v>
      </c>
      <c r="C519" s="1347">
        <v>621.30416666666679</v>
      </c>
      <c r="D519" s="1347">
        <v>-25.950000000000003</v>
      </c>
      <c r="E519" s="1347">
        <v>32.720833333333339</v>
      </c>
      <c r="F519" s="1347">
        <v>807.69583333333333</v>
      </c>
      <c r="G519" s="1347">
        <v>-33.733333333333334</v>
      </c>
      <c r="H519" s="1347">
        <v>42.537500000000001</v>
      </c>
      <c r="I519" s="1347">
        <v>434.91250000000002</v>
      </c>
      <c r="J519" s="1347">
        <v>-18.166666666666668</v>
      </c>
      <c r="K519" s="1347">
        <v>22.904166666666669</v>
      </c>
      <c r="L519" s="447"/>
    </row>
    <row r="520" spans="2:12" s="120" customFormat="1" x14ac:dyDescent="0.25">
      <c r="B520" s="1379" t="s">
        <v>2949</v>
      </c>
      <c r="C520" s="1347">
        <v>2485.2166666666672</v>
      </c>
      <c r="D520" s="1347">
        <v>-103.80000000000001</v>
      </c>
      <c r="E520" s="1347">
        <v>130.88333333333335</v>
      </c>
      <c r="F520" s="1347">
        <v>3230.7833333333333</v>
      </c>
      <c r="G520" s="1347">
        <v>-134.93333333333334</v>
      </c>
      <c r="H520" s="1347">
        <v>170.15</v>
      </c>
      <c r="I520" s="1347">
        <v>1739.65</v>
      </c>
      <c r="J520" s="1347">
        <v>-72.666666666666671</v>
      </c>
      <c r="K520" s="1347">
        <v>91.616666666666674</v>
      </c>
      <c r="L520" s="447"/>
    </row>
    <row r="521" spans="2:12" s="120" customFormat="1" x14ac:dyDescent="0.25">
      <c r="B521" s="1379" t="s">
        <v>2950</v>
      </c>
      <c r="C521" s="1347">
        <v>1491.13</v>
      </c>
      <c r="D521" s="1347">
        <v>-62.28</v>
      </c>
      <c r="E521" s="1347">
        <v>78.53</v>
      </c>
      <c r="F521" s="1347">
        <v>1938.47</v>
      </c>
      <c r="G521" s="1347">
        <v>-80.959999999999994</v>
      </c>
      <c r="H521" s="1347">
        <v>102.09</v>
      </c>
      <c r="I521" s="1347">
        <v>1043.79</v>
      </c>
      <c r="J521" s="1347">
        <v>-43.6</v>
      </c>
      <c r="K521" s="1347">
        <v>54.97</v>
      </c>
      <c r="L521" s="447"/>
    </row>
    <row r="522" spans="2:12" s="120" customFormat="1" x14ac:dyDescent="0.25">
      <c r="B522" s="1379" t="s">
        <v>2951</v>
      </c>
      <c r="C522" s="1347">
        <v>3727.8250000000003</v>
      </c>
      <c r="D522" s="1347">
        <v>-155.69999999999999</v>
      </c>
      <c r="E522" s="1347">
        <v>196.32499999999999</v>
      </c>
      <c r="F522" s="1347">
        <v>4846.1750000000002</v>
      </c>
      <c r="G522" s="1347">
        <v>-202.39999999999998</v>
      </c>
      <c r="H522" s="1347">
        <v>255.22500000000002</v>
      </c>
      <c r="I522" s="1347">
        <v>2609.4749999999999</v>
      </c>
      <c r="J522" s="1347">
        <v>-109</v>
      </c>
      <c r="K522" s="1347">
        <v>137.42500000000001</v>
      </c>
      <c r="L522" s="447"/>
    </row>
    <row r="523" spans="2:12" s="120" customFormat="1" x14ac:dyDescent="0.25">
      <c r="B523" s="1379" t="s">
        <v>2952</v>
      </c>
      <c r="C523" s="1347">
        <v>9940.8666666666686</v>
      </c>
      <c r="D523" s="1347">
        <v>-415.20000000000005</v>
      </c>
      <c r="E523" s="1347">
        <v>523.53333333333342</v>
      </c>
      <c r="F523" s="1347">
        <v>12923.133333333333</v>
      </c>
      <c r="G523" s="1347">
        <v>-539.73333333333335</v>
      </c>
      <c r="H523" s="1347">
        <v>680.6</v>
      </c>
      <c r="I523" s="1347">
        <v>6958.6</v>
      </c>
      <c r="J523" s="1347">
        <v>-290.66666666666669</v>
      </c>
      <c r="K523" s="1347">
        <v>366.4666666666667</v>
      </c>
      <c r="L523" s="447"/>
    </row>
    <row r="524" spans="2:12" s="120" customFormat="1" x14ac:dyDescent="0.25">
      <c r="B524" s="1379" t="s">
        <v>2953</v>
      </c>
      <c r="C524" s="1347">
        <v>5964.52</v>
      </c>
      <c r="D524" s="1347">
        <v>-249.12</v>
      </c>
      <c r="E524" s="1347">
        <v>314.12</v>
      </c>
      <c r="F524" s="1347">
        <v>7753.88</v>
      </c>
      <c r="G524" s="1347">
        <v>-323.83999999999997</v>
      </c>
      <c r="H524" s="1347">
        <v>408.36</v>
      </c>
      <c r="I524" s="1347">
        <v>4175.16</v>
      </c>
      <c r="J524" s="1347">
        <v>-174.4</v>
      </c>
      <c r="K524" s="1347">
        <v>219.88</v>
      </c>
      <c r="L524" s="447"/>
    </row>
    <row r="525" spans="2:12" s="120" customFormat="1" x14ac:dyDescent="0.25">
      <c r="B525" s="1379" t="s">
        <v>2954</v>
      </c>
      <c r="C525" s="1347">
        <v>2485.2166666666672</v>
      </c>
      <c r="D525" s="1347">
        <v>-103.80000000000001</v>
      </c>
      <c r="E525" s="1347">
        <v>130.88333333333335</v>
      </c>
      <c r="F525" s="1347">
        <v>3230.7833333333333</v>
      </c>
      <c r="G525" s="1347">
        <v>-134.93333333333334</v>
      </c>
      <c r="H525" s="1347">
        <v>170.15</v>
      </c>
      <c r="I525" s="1347">
        <v>1739.65</v>
      </c>
      <c r="J525" s="1347">
        <v>-72.666666666666671</v>
      </c>
      <c r="K525" s="1347">
        <v>91.616666666666674</v>
      </c>
      <c r="L525" s="447"/>
    </row>
    <row r="526" spans="2:12" s="120" customFormat="1" x14ac:dyDescent="0.25">
      <c r="B526" s="1379" t="s">
        <v>2955</v>
      </c>
      <c r="C526" s="1347">
        <v>994.0866666666667</v>
      </c>
      <c r="D526" s="1347">
        <v>-41.519999999999996</v>
      </c>
      <c r="E526" s="1347">
        <v>52.353333333333332</v>
      </c>
      <c r="F526" s="1347">
        <v>1292.3133333333333</v>
      </c>
      <c r="G526" s="1347">
        <v>-53.973333333333329</v>
      </c>
      <c r="H526" s="1347">
        <v>68.06</v>
      </c>
      <c r="I526" s="1347">
        <v>695.8599999999999</v>
      </c>
      <c r="J526" s="1347">
        <v>-29.066666666666666</v>
      </c>
      <c r="K526" s="1347">
        <v>36.646666666666661</v>
      </c>
      <c r="L526" s="447"/>
    </row>
    <row r="527" spans="2:12" s="120" customFormat="1" x14ac:dyDescent="0.25">
      <c r="B527" s="1379" t="s">
        <v>2956</v>
      </c>
      <c r="C527" s="1347">
        <v>994.0866666666667</v>
      </c>
      <c r="D527" s="1347">
        <v>-41.519999999999996</v>
      </c>
      <c r="E527" s="1347">
        <v>52.353333333333332</v>
      </c>
      <c r="F527" s="1347">
        <v>1292.3133333333333</v>
      </c>
      <c r="G527" s="1347">
        <v>-53.973333333333329</v>
      </c>
      <c r="H527" s="1347">
        <v>68.06</v>
      </c>
      <c r="I527" s="1347">
        <v>695.8599999999999</v>
      </c>
      <c r="J527" s="1347">
        <v>-29.066666666666666</v>
      </c>
      <c r="K527" s="1347">
        <v>36.646666666666661</v>
      </c>
      <c r="L527" s="447"/>
    </row>
    <row r="528" spans="2:12" s="120" customFormat="1" x14ac:dyDescent="0.25">
      <c r="B528" s="1379" t="s">
        <v>2957</v>
      </c>
      <c r="C528" s="1347">
        <v>3727.8250000000003</v>
      </c>
      <c r="D528" s="1347">
        <v>-155.69999999999999</v>
      </c>
      <c r="E528" s="1347">
        <v>196.32499999999999</v>
      </c>
      <c r="F528" s="1347">
        <v>4846.1750000000002</v>
      </c>
      <c r="G528" s="1347">
        <v>-202.39999999999998</v>
      </c>
      <c r="H528" s="1347">
        <v>255.22500000000002</v>
      </c>
      <c r="I528" s="1347">
        <v>2609.4749999999999</v>
      </c>
      <c r="J528" s="1347">
        <v>-109</v>
      </c>
      <c r="K528" s="1347">
        <v>137.42500000000001</v>
      </c>
      <c r="L528" s="447"/>
    </row>
    <row r="529" spans="2:12" s="120" customFormat="1" x14ac:dyDescent="0.25">
      <c r="B529" s="1379" t="s">
        <v>2958</v>
      </c>
      <c r="C529" s="1347">
        <v>2485.2166666666672</v>
      </c>
      <c r="D529" s="1347">
        <v>-103.80000000000001</v>
      </c>
      <c r="E529" s="1347">
        <v>130.88333333333335</v>
      </c>
      <c r="F529" s="1347">
        <v>3230.7833333333333</v>
      </c>
      <c r="G529" s="1347">
        <v>-134.93333333333334</v>
      </c>
      <c r="H529" s="1347">
        <v>170.15</v>
      </c>
      <c r="I529" s="1347">
        <v>1739.65</v>
      </c>
      <c r="J529" s="1347">
        <v>-72.666666666666671</v>
      </c>
      <c r="K529" s="1347">
        <v>91.616666666666674</v>
      </c>
      <c r="L529" s="447"/>
    </row>
    <row r="530" spans="2:12" s="120" customFormat="1" x14ac:dyDescent="0.25">
      <c r="B530" s="1379" t="s">
        <v>2959</v>
      </c>
      <c r="C530" s="1347">
        <v>328482391.1111111</v>
      </c>
      <c r="D530" s="1347">
        <v>-1476251.0416666667</v>
      </c>
      <c r="E530" s="1347">
        <v>30248.888888888894</v>
      </c>
      <c r="F530" s="1347">
        <v>492723586.73611116</v>
      </c>
      <c r="G530" s="1347">
        <v>-2214376.597222222</v>
      </c>
      <c r="H530" s="1347">
        <v>45373.263888888898</v>
      </c>
      <c r="I530" s="1347">
        <v>164241195.55555555</v>
      </c>
      <c r="J530" s="1347">
        <v>-738125.55555555562</v>
      </c>
      <c r="K530" s="1347">
        <v>15124.444444444447</v>
      </c>
      <c r="L530" s="447"/>
    </row>
    <row r="531" spans="2:12" s="120" customFormat="1" x14ac:dyDescent="0.25">
      <c r="B531" s="1379" t="s">
        <v>2960</v>
      </c>
      <c r="C531" s="1347">
        <v>573711693.29999995</v>
      </c>
      <c r="D531" s="1347">
        <v>-3531805.4</v>
      </c>
      <c r="E531" s="1347">
        <v>16731.900000000001</v>
      </c>
      <c r="F531" s="1347">
        <v>860567540</v>
      </c>
      <c r="G531" s="1347">
        <v>-5297708</v>
      </c>
      <c r="H531" s="1347">
        <v>25097.9</v>
      </c>
      <c r="I531" s="1347">
        <v>286855846.69999999</v>
      </c>
      <c r="J531" s="1347">
        <v>-1765902.7</v>
      </c>
      <c r="K531" s="1347">
        <v>8366</v>
      </c>
      <c r="L531" s="447"/>
    </row>
    <row r="532" spans="2:12" s="120" customFormat="1" x14ac:dyDescent="0.25">
      <c r="B532" s="1379" t="s">
        <v>2961</v>
      </c>
      <c r="C532" s="1347">
        <v>788357738.66666663</v>
      </c>
      <c r="D532" s="1347">
        <v>-3543002.5</v>
      </c>
      <c r="E532" s="1347">
        <v>72597.333333333343</v>
      </c>
      <c r="F532" s="1347">
        <v>1182536608.1666667</v>
      </c>
      <c r="G532" s="1347">
        <v>-5314503.833333333</v>
      </c>
      <c r="H532" s="1347">
        <v>108895.83333333334</v>
      </c>
      <c r="I532" s="1347">
        <v>394178869.33333331</v>
      </c>
      <c r="J532" s="1347">
        <v>-1771501.3333333335</v>
      </c>
      <c r="K532" s="1347">
        <v>36298.666666666672</v>
      </c>
      <c r="L532" s="447"/>
    </row>
    <row r="533" spans="2:12" s="120" customFormat="1" x14ac:dyDescent="0.25">
      <c r="B533" s="1379" t="s">
        <v>2962</v>
      </c>
      <c r="C533" s="1347">
        <v>473014643.19999999</v>
      </c>
      <c r="D533" s="1347">
        <v>-2125801.5</v>
      </c>
      <c r="E533" s="1347">
        <v>43558.400000000001</v>
      </c>
      <c r="F533" s="1347">
        <v>709521964.89999998</v>
      </c>
      <c r="G533" s="1347">
        <v>-3188702.3</v>
      </c>
      <c r="H533" s="1347">
        <v>65337.5</v>
      </c>
      <c r="I533" s="1347">
        <v>236507321.59999999</v>
      </c>
      <c r="J533" s="1347">
        <v>-1062900.8</v>
      </c>
      <c r="K533" s="1347">
        <v>21779.200000000001</v>
      </c>
      <c r="L533" s="447"/>
    </row>
    <row r="534" spans="2:12" s="120" customFormat="1" x14ac:dyDescent="0.25">
      <c r="B534" s="1379" t="s">
        <v>2963</v>
      </c>
      <c r="C534" s="1347">
        <v>1182536608</v>
      </c>
      <c r="D534" s="1347">
        <v>-5314503.75</v>
      </c>
      <c r="E534" s="1347">
        <v>108896</v>
      </c>
      <c r="F534" s="1347">
        <v>1773804912.25</v>
      </c>
      <c r="G534" s="1347">
        <v>-7971755.75</v>
      </c>
      <c r="H534" s="1347">
        <v>163343.75</v>
      </c>
      <c r="I534" s="1347">
        <v>591268304</v>
      </c>
      <c r="J534" s="1347">
        <v>-2657252</v>
      </c>
      <c r="K534" s="1347">
        <v>54448</v>
      </c>
      <c r="L534" s="447"/>
    </row>
    <row r="535" spans="2:12" s="120" customFormat="1" x14ac:dyDescent="0.25">
      <c r="B535" s="1379" t="s">
        <v>2519</v>
      </c>
      <c r="C535" s="1347">
        <v>3955.5555555555561</v>
      </c>
      <c r="D535" s="1347">
        <v>-216.66666666666669</v>
      </c>
      <c r="E535" s="1347">
        <v>82.6388888888889</v>
      </c>
      <c r="F535" s="1347">
        <v>5142.2222222222226</v>
      </c>
      <c r="G535" s="1347">
        <v>-281.66666666666674</v>
      </c>
      <c r="H535" s="1347">
        <v>107.43055555555557</v>
      </c>
      <c r="I535" s="1347">
        <v>2768.8888888888887</v>
      </c>
      <c r="J535" s="1347">
        <v>-151.66666666666669</v>
      </c>
      <c r="K535" s="1347">
        <v>57.847222222222229</v>
      </c>
      <c r="L535" s="447"/>
    </row>
    <row r="536" spans="2:12" s="120" customFormat="1" x14ac:dyDescent="0.25">
      <c r="B536" s="1379" t="s">
        <v>2512</v>
      </c>
      <c r="C536" s="1347">
        <v>2373.3333333333335</v>
      </c>
      <c r="D536" s="1347">
        <v>-130</v>
      </c>
      <c r="E536" s="1347">
        <v>49.583333333333336</v>
      </c>
      <c r="F536" s="1347">
        <v>3085.3333333333335</v>
      </c>
      <c r="G536" s="1347">
        <v>-169.00000000000003</v>
      </c>
      <c r="H536" s="1347">
        <v>64.458333333333343</v>
      </c>
      <c r="I536" s="1347">
        <v>1661.3333333333333</v>
      </c>
      <c r="J536" s="1347">
        <v>-91</v>
      </c>
      <c r="K536" s="1347">
        <v>34.708333333333336</v>
      </c>
      <c r="L536" s="447"/>
    </row>
    <row r="537" spans="2:12" s="120" customFormat="1" x14ac:dyDescent="0.25">
      <c r="B537" s="1379" t="s">
        <v>2525</v>
      </c>
      <c r="C537" s="1347">
        <v>3955.5555555555561</v>
      </c>
      <c r="D537" s="1347">
        <v>-216.66666666666669</v>
      </c>
      <c r="E537" s="1347">
        <v>82.6388888888889</v>
      </c>
      <c r="F537" s="1347">
        <v>5142.2222222222226</v>
      </c>
      <c r="G537" s="1347">
        <v>-281.66666666666674</v>
      </c>
      <c r="H537" s="1347">
        <v>107.43055555555557</v>
      </c>
      <c r="I537" s="1347">
        <v>2768.8888888888887</v>
      </c>
      <c r="J537" s="1347">
        <v>-151.66666666666669</v>
      </c>
      <c r="K537" s="1347">
        <v>57.847222222222229</v>
      </c>
      <c r="L537" s="447"/>
    </row>
    <row r="538" spans="2:12" s="120" customFormat="1" x14ac:dyDescent="0.25">
      <c r="B538" s="1379" t="s">
        <v>2964</v>
      </c>
      <c r="C538" s="1347">
        <v>5696</v>
      </c>
      <c r="D538" s="1347">
        <v>-312</v>
      </c>
      <c r="E538" s="1347">
        <v>119</v>
      </c>
      <c r="F538" s="1347">
        <v>7404.8</v>
      </c>
      <c r="G538" s="1347">
        <v>-405.6</v>
      </c>
      <c r="H538" s="1347">
        <v>154.70000000000002</v>
      </c>
      <c r="I538" s="1347">
        <v>3987.2</v>
      </c>
      <c r="J538" s="1347">
        <v>-218.39999999999998</v>
      </c>
      <c r="K538" s="1347">
        <v>83.3</v>
      </c>
      <c r="L538" s="447"/>
    </row>
    <row r="539" spans="2:12" s="120" customFormat="1" x14ac:dyDescent="0.25">
      <c r="B539" s="1379" t="s">
        <v>2965</v>
      </c>
      <c r="C539" s="1347">
        <v>31229</v>
      </c>
      <c r="D539" s="1347">
        <v>-1173.9000000000001</v>
      </c>
      <c r="E539" s="1347">
        <v>148.61000000000001</v>
      </c>
      <c r="F539" s="1347">
        <v>40597.700000000004</v>
      </c>
      <c r="G539" s="1347">
        <v>-1526.0700000000002</v>
      </c>
      <c r="H539" s="1347">
        <v>193.19300000000001</v>
      </c>
      <c r="I539" s="1347">
        <v>21860.3</v>
      </c>
      <c r="J539" s="1347">
        <v>-821.73</v>
      </c>
      <c r="K539" s="1347">
        <v>104.027</v>
      </c>
      <c r="L539" s="447"/>
    </row>
    <row r="540" spans="2:12" s="120" customFormat="1" x14ac:dyDescent="0.25">
      <c r="B540" s="1379" t="s">
        <v>2514</v>
      </c>
      <c r="C540" s="1347">
        <v>31229</v>
      </c>
      <c r="D540" s="1347">
        <v>-1173.9000000000001</v>
      </c>
      <c r="E540" s="1347">
        <v>148.61000000000001</v>
      </c>
      <c r="F540" s="1347">
        <v>40597.700000000004</v>
      </c>
      <c r="G540" s="1347">
        <v>-1526.0700000000002</v>
      </c>
      <c r="H540" s="1347">
        <v>193.19300000000001</v>
      </c>
      <c r="I540" s="1347">
        <v>21860.3</v>
      </c>
      <c r="J540" s="1347">
        <v>-821.73</v>
      </c>
      <c r="K540" s="1347">
        <v>104.027</v>
      </c>
      <c r="L540" s="447"/>
    </row>
    <row r="541" spans="2:12" s="120" customFormat="1" x14ac:dyDescent="0.25">
      <c r="B541" s="1379" t="s">
        <v>2517</v>
      </c>
      <c r="C541" s="1347">
        <v>63889</v>
      </c>
      <c r="D541" s="1347">
        <v>-3980.3</v>
      </c>
      <c r="E541" s="1347">
        <v>619.71</v>
      </c>
      <c r="F541" s="1347">
        <v>79861</v>
      </c>
      <c r="G541" s="1347">
        <v>-4975.3999999999996</v>
      </c>
      <c r="H541" s="1347">
        <v>774.64</v>
      </c>
      <c r="I541" s="1347">
        <v>47917</v>
      </c>
      <c r="J541" s="1347">
        <v>-2985.2</v>
      </c>
      <c r="K541" s="1347">
        <v>464.78</v>
      </c>
      <c r="L541" s="447"/>
    </row>
    <row r="542" spans="2:12" s="120" customFormat="1" x14ac:dyDescent="0.25">
      <c r="B542" s="1379" t="s">
        <v>2518</v>
      </c>
      <c r="C542" s="1347">
        <v>31229</v>
      </c>
      <c r="D542" s="1347">
        <v>-1173.9000000000001</v>
      </c>
      <c r="E542" s="1347">
        <v>148.61000000000001</v>
      </c>
      <c r="F542" s="1347">
        <v>40597.700000000004</v>
      </c>
      <c r="G542" s="1347">
        <v>-1526.0700000000002</v>
      </c>
      <c r="H542" s="1347">
        <v>193.19300000000001</v>
      </c>
      <c r="I542" s="1347">
        <v>21860.3</v>
      </c>
      <c r="J542" s="1347">
        <v>-821.73</v>
      </c>
      <c r="K542" s="1347">
        <v>104.027</v>
      </c>
      <c r="L542" s="447"/>
    </row>
    <row r="543" spans="2:12" s="120" customFormat="1" x14ac:dyDescent="0.25">
      <c r="B543" s="1379" t="s">
        <v>2516</v>
      </c>
      <c r="C543" s="1347">
        <v>5696</v>
      </c>
      <c r="D543" s="1347">
        <v>-312</v>
      </c>
      <c r="E543" s="1347">
        <v>119</v>
      </c>
      <c r="F543" s="1347">
        <v>7404.8</v>
      </c>
      <c r="G543" s="1347">
        <v>-405.6</v>
      </c>
      <c r="H543" s="1347">
        <v>154.70000000000002</v>
      </c>
      <c r="I543" s="1347">
        <v>3987.2</v>
      </c>
      <c r="J543" s="1347">
        <v>-218.39999999999998</v>
      </c>
      <c r="K543" s="1347">
        <v>83.3</v>
      </c>
      <c r="L543" s="447"/>
    </row>
    <row r="544" spans="2:12" s="120" customFormat="1" x14ac:dyDescent="0.25">
      <c r="B544" s="1379" t="s">
        <v>2515</v>
      </c>
      <c r="C544" s="1347">
        <v>3797.333333333333</v>
      </c>
      <c r="D544" s="1347">
        <v>-208</v>
      </c>
      <c r="E544" s="1347">
        <v>79.333333333333329</v>
      </c>
      <c r="F544" s="1347">
        <v>4936.5333333333328</v>
      </c>
      <c r="G544" s="1347">
        <v>-270.39999999999998</v>
      </c>
      <c r="H544" s="1347">
        <v>103.13333333333334</v>
      </c>
      <c r="I544" s="1347">
        <v>2658.1333333333332</v>
      </c>
      <c r="J544" s="1347">
        <v>-145.59999999999997</v>
      </c>
      <c r="K544" s="1347">
        <v>55.533333333333331</v>
      </c>
      <c r="L544" s="447"/>
    </row>
    <row r="545" spans="2:12" s="120" customFormat="1" x14ac:dyDescent="0.25">
      <c r="B545" s="1379" t="s">
        <v>2523</v>
      </c>
      <c r="C545" s="1347">
        <v>3797.333333333333</v>
      </c>
      <c r="D545" s="1347">
        <v>-208</v>
      </c>
      <c r="E545" s="1347">
        <v>79.333333333333329</v>
      </c>
      <c r="F545" s="1347">
        <v>4936.5333333333328</v>
      </c>
      <c r="G545" s="1347">
        <v>-270.39999999999998</v>
      </c>
      <c r="H545" s="1347">
        <v>103.13333333333334</v>
      </c>
      <c r="I545" s="1347">
        <v>2658.1333333333332</v>
      </c>
      <c r="J545" s="1347">
        <v>-145.59999999999997</v>
      </c>
      <c r="K545" s="1347">
        <v>55.533333333333331</v>
      </c>
      <c r="L545" s="447"/>
    </row>
    <row r="546" spans="2:12" s="120" customFormat="1" x14ac:dyDescent="0.25">
      <c r="B546" s="1379" t="s">
        <v>2966</v>
      </c>
      <c r="C546" s="1347">
        <v>5696</v>
      </c>
      <c r="D546" s="1347">
        <v>-312</v>
      </c>
      <c r="E546" s="1347">
        <v>119</v>
      </c>
      <c r="F546" s="1347">
        <v>7404.8</v>
      </c>
      <c r="G546" s="1347">
        <v>-405.6</v>
      </c>
      <c r="H546" s="1347">
        <v>154.70000000000002</v>
      </c>
      <c r="I546" s="1347">
        <v>3987.2</v>
      </c>
      <c r="J546" s="1347">
        <v>-218.39999999999998</v>
      </c>
      <c r="K546" s="1347">
        <v>83.3</v>
      </c>
      <c r="L546" s="447"/>
    </row>
    <row r="547" spans="2:12" s="120" customFormat="1" x14ac:dyDescent="0.25">
      <c r="B547" s="1379" t="s">
        <v>2511</v>
      </c>
      <c r="C547" s="1347">
        <v>5696</v>
      </c>
      <c r="D547" s="1347">
        <v>-312</v>
      </c>
      <c r="E547" s="1347">
        <v>119</v>
      </c>
      <c r="F547" s="1347">
        <v>7404.8</v>
      </c>
      <c r="G547" s="1347">
        <v>-405.6</v>
      </c>
      <c r="H547" s="1347">
        <v>154.70000000000002</v>
      </c>
      <c r="I547" s="1347">
        <v>3987.2</v>
      </c>
      <c r="J547" s="1347">
        <v>-218.39999999999998</v>
      </c>
      <c r="K547" s="1347">
        <v>83.3</v>
      </c>
      <c r="L547" s="447"/>
    </row>
    <row r="548" spans="2:12" s="120" customFormat="1" x14ac:dyDescent="0.25">
      <c r="B548" s="1379" t="s">
        <v>2967</v>
      </c>
      <c r="C548" s="1347">
        <v>63889</v>
      </c>
      <c r="D548" s="1347">
        <v>-3980.3</v>
      </c>
      <c r="E548" s="1347">
        <v>619.71</v>
      </c>
      <c r="F548" s="1347">
        <v>79861</v>
      </c>
      <c r="G548" s="1347">
        <v>-4975.3999999999996</v>
      </c>
      <c r="H548" s="1347">
        <v>774.64</v>
      </c>
      <c r="I548" s="1347">
        <v>47917</v>
      </c>
      <c r="J548" s="1347">
        <v>-2985.2</v>
      </c>
      <c r="K548" s="1347">
        <v>464.78</v>
      </c>
      <c r="L548" s="447"/>
    </row>
    <row r="549" spans="2:12" s="120" customFormat="1" x14ac:dyDescent="0.25">
      <c r="B549" s="1379" t="s">
        <v>2521</v>
      </c>
      <c r="C549" s="1347">
        <v>63889</v>
      </c>
      <c r="D549" s="1347">
        <v>-3980.3</v>
      </c>
      <c r="E549" s="1347">
        <v>619.71</v>
      </c>
      <c r="F549" s="1347">
        <v>79861</v>
      </c>
      <c r="G549" s="1347">
        <v>-4975.3999999999996</v>
      </c>
      <c r="H549" s="1347">
        <v>774.64</v>
      </c>
      <c r="I549" s="1347">
        <v>47917</v>
      </c>
      <c r="J549" s="1347">
        <v>-2985.2</v>
      </c>
      <c r="K549" s="1347">
        <v>464.78</v>
      </c>
      <c r="L549" s="447"/>
    </row>
    <row r="550" spans="2:12" s="120" customFormat="1" x14ac:dyDescent="0.25">
      <c r="B550" s="1379" t="s">
        <v>2527</v>
      </c>
      <c r="C550" s="1347">
        <v>5178.181818181818</v>
      </c>
      <c r="D550" s="1347">
        <v>-283.63636363636363</v>
      </c>
      <c r="E550" s="1347">
        <v>108.18181818181817</v>
      </c>
      <c r="F550" s="1347">
        <v>6731.636363636364</v>
      </c>
      <c r="G550" s="1347">
        <v>-368.72727272727275</v>
      </c>
      <c r="H550" s="1347">
        <v>140.63636363636365</v>
      </c>
      <c r="I550" s="1347">
        <v>3624.7272727272725</v>
      </c>
      <c r="J550" s="1347">
        <v>-198.5454545454545</v>
      </c>
      <c r="K550" s="1347">
        <v>75.72727272727272</v>
      </c>
      <c r="L550" s="447"/>
    </row>
    <row r="551" spans="2:12" s="120" customFormat="1" x14ac:dyDescent="0.25">
      <c r="B551" s="1379" t="s">
        <v>2528</v>
      </c>
      <c r="C551" s="1347">
        <v>63889</v>
      </c>
      <c r="D551" s="1347">
        <v>-3980.3</v>
      </c>
      <c r="E551" s="1347">
        <v>619.71</v>
      </c>
      <c r="F551" s="1347">
        <v>79861</v>
      </c>
      <c r="G551" s="1347">
        <v>-4975.3999999999996</v>
      </c>
      <c r="H551" s="1347">
        <v>774.64</v>
      </c>
      <c r="I551" s="1347">
        <v>47917</v>
      </c>
      <c r="J551" s="1347">
        <v>-2985.2</v>
      </c>
      <c r="K551" s="1347">
        <v>464.78</v>
      </c>
      <c r="L551" s="447"/>
    </row>
    <row r="552" spans="2:12" s="120" customFormat="1" x14ac:dyDescent="0.25">
      <c r="B552" s="1379" t="s">
        <v>2524</v>
      </c>
      <c r="C552" s="1347">
        <v>31229</v>
      </c>
      <c r="D552" s="1347">
        <v>-1173.9000000000001</v>
      </c>
      <c r="E552" s="1347">
        <v>148.61000000000001</v>
      </c>
      <c r="F552" s="1347">
        <v>40597.700000000004</v>
      </c>
      <c r="G552" s="1347">
        <v>-1526.0700000000002</v>
      </c>
      <c r="H552" s="1347">
        <v>193.19300000000001</v>
      </c>
      <c r="I552" s="1347">
        <v>21860.3</v>
      </c>
      <c r="J552" s="1347">
        <v>-821.73</v>
      </c>
      <c r="K552" s="1347">
        <v>104.027</v>
      </c>
      <c r="L552" s="447"/>
    </row>
    <row r="553" spans="2:12" s="120" customFormat="1" x14ac:dyDescent="0.25">
      <c r="B553" s="1379" t="s">
        <v>2968</v>
      </c>
      <c r="C553" s="1347">
        <v>5178.181818181818</v>
      </c>
      <c r="D553" s="1347">
        <v>-283.63636363636363</v>
      </c>
      <c r="E553" s="1347">
        <v>108.18181818181817</v>
      </c>
      <c r="F553" s="1347">
        <v>6731.636363636364</v>
      </c>
      <c r="G553" s="1347">
        <v>-368.72727272727275</v>
      </c>
      <c r="H553" s="1347">
        <v>140.63636363636365</v>
      </c>
      <c r="I553" s="1347">
        <v>3624.7272727272725</v>
      </c>
      <c r="J553" s="1347">
        <v>-198.5454545454545</v>
      </c>
      <c r="K553" s="1347">
        <v>75.72727272727272</v>
      </c>
      <c r="L553" s="447"/>
    </row>
    <row r="554" spans="2:12" s="120" customFormat="1" x14ac:dyDescent="0.25">
      <c r="B554" s="1379" t="s">
        <v>2969</v>
      </c>
      <c r="C554" s="1347">
        <v>31229</v>
      </c>
      <c r="D554" s="1347">
        <v>-1173.9000000000001</v>
      </c>
      <c r="E554" s="1347">
        <v>148.61000000000001</v>
      </c>
      <c r="F554" s="1347">
        <v>40597.700000000004</v>
      </c>
      <c r="G554" s="1347">
        <v>-1526.0700000000002</v>
      </c>
      <c r="H554" s="1347">
        <v>193.19300000000001</v>
      </c>
      <c r="I554" s="1347">
        <v>21860.3</v>
      </c>
      <c r="J554" s="1347">
        <v>-821.73</v>
      </c>
      <c r="K554" s="1347">
        <v>104.027</v>
      </c>
      <c r="L554" s="447"/>
    </row>
    <row r="555" spans="2:12" s="120" customFormat="1" x14ac:dyDescent="0.25">
      <c r="B555" s="1379" t="s">
        <v>2970</v>
      </c>
      <c r="C555" s="1347"/>
      <c r="D555" s="1347"/>
      <c r="E555" s="1347"/>
      <c r="F555" s="1347"/>
      <c r="G555" s="1347"/>
      <c r="H555" s="1347"/>
      <c r="I555" s="1347"/>
      <c r="J555" s="1347"/>
      <c r="K555" s="1347"/>
      <c r="L555" s="447"/>
    </row>
    <row r="556" spans="2:12" s="120" customFormat="1" x14ac:dyDescent="0.25">
      <c r="B556" s="1379" t="s">
        <v>2520</v>
      </c>
      <c r="C556" s="1347">
        <v>37973.333333333336</v>
      </c>
      <c r="D556" s="1347">
        <v>-2080</v>
      </c>
      <c r="E556" s="1347">
        <v>793.33333333333337</v>
      </c>
      <c r="F556" s="1347">
        <v>49365.333333333336</v>
      </c>
      <c r="G556" s="1347">
        <v>-2704.0000000000005</v>
      </c>
      <c r="H556" s="1347">
        <v>1031.3333333333335</v>
      </c>
      <c r="I556" s="1347">
        <v>26581.333333333332</v>
      </c>
      <c r="J556" s="1347">
        <v>-1456</v>
      </c>
      <c r="K556" s="1347">
        <v>555.33333333333337</v>
      </c>
      <c r="L556" s="447"/>
    </row>
    <row r="557" spans="2:12" s="120" customFormat="1" x14ac:dyDescent="0.25">
      <c r="B557" s="1379" t="s">
        <v>2513</v>
      </c>
      <c r="C557" s="1347">
        <v>22784</v>
      </c>
      <c r="D557" s="1347">
        <v>-1248</v>
      </c>
      <c r="E557" s="1347">
        <v>476</v>
      </c>
      <c r="F557" s="1347">
        <v>29619.200000000001</v>
      </c>
      <c r="G557" s="1347">
        <v>-1622.4</v>
      </c>
      <c r="H557" s="1347">
        <v>618.80000000000007</v>
      </c>
      <c r="I557" s="1347">
        <v>15948.8</v>
      </c>
      <c r="J557" s="1347">
        <v>-873.59999999999991</v>
      </c>
      <c r="K557" s="1347">
        <v>333.2</v>
      </c>
      <c r="L557" s="447"/>
    </row>
    <row r="558" spans="2:12" s="120" customFormat="1" x14ac:dyDescent="0.25">
      <c r="B558" s="1379" t="s">
        <v>2971</v>
      </c>
      <c r="C558" s="1347">
        <v>56960</v>
      </c>
      <c r="D558" s="1347">
        <v>-3120</v>
      </c>
      <c r="E558" s="1347">
        <v>1190</v>
      </c>
      <c r="F558" s="1347">
        <v>74048</v>
      </c>
      <c r="G558" s="1347">
        <v>-4056</v>
      </c>
      <c r="H558" s="1347">
        <v>1547.0000000000002</v>
      </c>
      <c r="I558" s="1347">
        <v>39872</v>
      </c>
      <c r="J558" s="1347">
        <v>-2184</v>
      </c>
      <c r="K558" s="1347">
        <v>833</v>
      </c>
      <c r="L558" s="447"/>
    </row>
    <row r="559" spans="2:12" s="120" customFormat="1" x14ac:dyDescent="0.25">
      <c r="B559" s="1379" t="s">
        <v>2522</v>
      </c>
      <c r="C559" s="1347">
        <v>56960</v>
      </c>
      <c r="D559" s="1347">
        <v>-3120</v>
      </c>
      <c r="E559" s="1347">
        <v>1190</v>
      </c>
      <c r="F559" s="1347">
        <v>74048</v>
      </c>
      <c r="G559" s="1347">
        <v>-4056</v>
      </c>
      <c r="H559" s="1347">
        <v>1547.0000000000002</v>
      </c>
      <c r="I559" s="1347">
        <v>39872</v>
      </c>
      <c r="J559" s="1347">
        <v>-2184</v>
      </c>
      <c r="K559" s="1347">
        <v>833</v>
      </c>
      <c r="L559" s="447"/>
    </row>
    <row r="560" spans="2:12" s="120" customFormat="1" x14ac:dyDescent="0.25">
      <c r="B560" s="1379" t="s">
        <v>2972</v>
      </c>
      <c r="C560" s="1347">
        <v>2373.3333333333335</v>
      </c>
      <c r="D560" s="1347">
        <v>-130</v>
      </c>
      <c r="E560" s="1347">
        <v>49.583333333333336</v>
      </c>
      <c r="F560" s="1347">
        <v>3085.3333333333335</v>
      </c>
      <c r="G560" s="1347">
        <v>-169.00000000000003</v>
      </c>
      <c r="H560" s="1347">
        <v>64.458333333333343</v>
      </c>
      <c r="I560" s="1347">
        <v>1661.3333333333333</v>
      </c>
      <c r="J560" s="1347">
        <v>-91</v>
      </c>
      <c r="K560" s="1347">
        <v>34.708333333333336</v>
      </c>
      <c r="L560" s="447"/>
    </row>
    <row r="561" spans="2:12" s="120" customFormat="1" x14ac:dyDescent="0.25">
      <c r="B561" s="1379" t="s">
        <v>2973</v>
      </c>
      <c r="C561" s="1347">
        <v>5696</v>
      </c>
      <c r="D561" s="1347">
        <v>-312</v>
      </c>
      <c r="E561" s="1347">
        <v>119</v>
      </c>
      <c r="F561" s="1347">
        <v>7404.8</v>
      </c>
      <c r="G561" s="1347">
        <v>-405.6</v>
      </c>
      <c r="H561" s="1347">
        <v>154.70000000000002</v>
      </c>
      <c r="I561" s="1347">
        <v>3987.2</v>
      </c>
      <c r="J561" s="1347">
        <v>-218.39999999999998</v>
      </c>
      <c r="K561" s="1347">
        <v>83.3</v>
      </c>
      <c r="L561" s="447"/>
    </row>
    <row r="562" spans="2:12" s="120" customFormat="1" x14ac:dyDescent="0.25">
      <c r="B562" s="1379" t="s">
        <v>2974</v>
      </c>
      <c r="C562" s="1347">
        <v>5696</v>
      </c>
      <c r="D562" s="1347">
        <v>-312</v>
      </c>
      <c r="E562" s="1347">
        <v>119</v>
      </c>
      <c r="F562" s="1347">
        <v>7404.8</v>
      </c>
      <c r="G562" s="1347">
        <v>-405.6</v>
      </c>
      <c r="H562" s="1347">
        <v>154.70000000000002</v>
      </c>
      <c r="I562" s="1347">
        <v>3987.2</v>
      </c>
      <c r="J562" s="1347">
        <v>-218.39999999999998</v>
      </c>
      <c r="K562" s="1347">
        <v>83.3</v>
      </c>
      <c r="L562" s="447"/>
    </row>
    <row r="563" spans="2:12" s="120" customFormat="1" x14ac:dyDescent="0.25">
      <c r="B563" s="1379" t="s">
        <v>2975</v>
      </c>
      <c r="C563" s="1347">
        <v>31229</v>
      </c>
      <c r="D563" s="1347">
        <v>-1173.9000000000001</v>
      </c>
      <c r="E563" s="1347">
        <v>148.61000000000001</v>
      </c>
      <c r="F563" s="1347">
        <v>40597.700000000004</v>
      </c>
      <c r="G563" s="1347">
        <v>-1526.0700000000002</v>
      </c>
      <c r="H563" s="1347">
        <v>193.19300000000001</v>
      </c>
      <c r="I563" s="1347">
        <v>21860.3</v>
      </c>
      <c r="J563" s="1347">
        <v>-821.73</v>
      </c>
      <c r="K563" s="1347">
        <v>104.027</v>
      </c>
      <c r="L563" s="447"/>
    </row>
    <row r="564" spans="2:12" s="120" customFormat="1" x14ac:dyDescent="0.25">
      <c r="B564" s="1379" t="s">
        <v>2976</v>
      </c>
      <c r="C564" s="1347">
        <v>131382.70416666666</v>
      </c>
      <c r="D564" s="1347">
        <v>314.56250000000006</v>
      </c>
      <c r="E564" s="1347">
        <v>710.46249999999998</v>
      </c>
      <c r="F564" s="1347">
        <v>170797.51666666666</v>
      </c>
      <c r="G564" s="1347">
        <v>408.93333333333339</v>
      </c>
      <c r="H564" s="1347">
        <v>923.60416666666674</v>
      </c>
      <c r="I564" s="1347">
        <v>91967.891666666677</v>
      </c>
      <c r="J564" s="1347">
        <v>220.19583333333335</v>
      </c>
      <c r="K564" s="1347">
        <v>497.32499999999999</v>
      </c>
      <c r="L564" s="447"/>
    </row>
    <row r="565" spans="2:12" s="120" customFormat="1" x14ac:dyDescent="0.25">
      <c r="B565" s="1379" t="s">
        <v>2977</v>
      </c>
      <c r="C565" s="1347">
        <v>315318.49</v>
      </c>
      <c r="D565" s="1347">
        <v>754.95</v>
      </c>
      <c r="E565" s="1347">
        <v>1705.11</v>
      </c>
      <c r="F565" s="1347">
        <v>409914.04</v>
      </c>
      <c r="G565" s="1347">
        <v>981.44</v>
      </c>
      <c r="H565" s="1347">
        <v>2216.65</v>
      </c>
      <c r="I565" s="1347">
        <v>220722.94</v>
      </c>
      <c r="J565" s="1347">
        <v>528.47</v>
      </c>
      <c r="K565" s="1347">
        <v>1193.58</v>
      </c>
      <c r="L565" s="447"/>
    </row>
    <row r="566" spans="2:12" s="120" customFormat="1" x14ac:dyDescent="0.25">
      <c r="B566" s="1379" t="s">
        <v>2978</v>
      </c>
      <c r="C566" s="1347">
        <v>315318.49</v>
      </c>
      <c r="D566" s="1347">
        <v>754.95</v>
      </c>
      <c r="E566" s="1347">
        <v>1705.11</v>
      </c>
      <c r="F566" s="1347">
        <v>409914.04</v>
      </c>
      <c r="G566" s="1347">
        <v>981.44</v>
      </c>
      <c r="H566" s="1347">
        <v>2216.65</v>
      </c>
      <c r="I566" s="1347">
        <v>220722.94</v>
      </c>
      <c r="J566" s="1347">
        <v>528.47</v>
      </c>
      <c r="K566" s="1347">
        <v>1193.58</v>
      </c>
      <c r="L566" s="447"/>
    </row>
    <row r="567" spans="2:12" s="120" customFormat="1" x14ac:dyDescent="0.25">
      <c r="B567" s="1379" t="s">
        <v>2979</v>
      </c>
      <c r="C567" s="1347">
        <v>4197.0486111111122</v>
      </c>
      <c r="D567" s="1347">
        <v>-796.96527777777794</v>
      </c>
      <c r="E567" s="1347">
        <v>48.993055555555557</v>
      </c>
      <c r="F567" s="1347">
        <v>6295.5763888888887</v>
      </c>
      <c r="G567" s="1347">
        <v>-1195.4444444444446</v>
      </c>
      <c r="H567" s="1347">
        <v>73.486111111111114</v>
      </c>
      <c r="I567" s="1347">
        <v>2098.5277777777783</v>
      </c>
      <c r="J567" s="1347">
        <v>-398.47916666666663</v>
      </c>
      <c r="K567" s="1347">
        <v>24.493055555555557</v>
      </c>
      <c r="L567" s="447"/>
    </row>
    <row r="568" spans="2:12" s="120" customFormat="1" x14ac:dyDescent="0.25">
      <c r="B568" s="1379" t="s">
        <v>2980</v>
      </c>
      <c r="C568" s="1347">
        <v>2518.229166666667</v>
      </c>
      <c r="D568" s="1347">
        <v>-478.17916666666673</v>
      </c>
      <c r="E568" s="1347">
        <v>29.395833333333332</v>
      </c>
      <c r="F568" s="1347">
        <v>3777.3458333333333</v>
      </c>
      <c r="G568" s="1347">
        <v>-717.26666666666677</v>
      </c>
      <c r="H568" s="1347">
        <v>44.091666666666669</v>
      </c>
      <c r="I568" s="1347">
        <v>1259.1166666666668</v>
      </c>
      <c r="J568" s="1347">
        <v>-239.08749999999998</v>
      </c>
      <c r="K568" s="1347">
        <v>14.695833333333335</v>
      </c>
      <c r="L568" s="447"/>
    </row>
    <row r="569" spans="2:12" s="120" customFormat="1" x14ac:dyDescent="0.25">
      <c r="B569" s="1379" t="s">
        <v>2981</v>
      </c>
      <c r="C569" s="1347">
        <v>10072.916666666668</v>
      </c>
      <c r="D569" s="1347">
        <v>-1912.7166666666669</v>
      </c>
      <c r="E569" s="1347">
        <v>117.58333333333333</v>
      </c>
      <c r="F569" s="1347">
        <v>15109.383333333333</v>
      </c>
      <c r="G569" s="1347">
        <v>-2869.0666666666671</v>
      </c>
      <c r="H569" s="1347">
        <v>176.36666666666667</v>
      </c>
      <c r="I569" s="1347">
        <v>5036.4666666666672</v>
      </c>
      <c r="J569" s="1347">
        <v>-956.34999999999991</v>
      </c>
      <c r="K569" s="1347">
        <v>58.783333333333339</v>
      </c>
      <c r="L569" s="447"/>
    </row>
    <row r="570" spans="2:12" s="120" customFormat="1" x14ac:dyDescent="0.25">
      <c r="B570" s="1379" t="s">
        <v>2982</v>
      </c>
      <c r="C570" s="1347">
        <v>6043.75</v>
      </c>
      <c r="D570" s="1347">
        <v>-1147.6300000000001</v>
      </c>
      <c r="E570" s="1347">
        <v>70.55</v>
      </c>
      <c r="F570" s="1347">
        <v>9065.6299999999992</v>
      </c>
      <c r="G570" s="1347">
        <v>-1721.44</v>
      </c>
      <c r="H570" s="1347">
        <v>105.82</v>
      </c>
      <c r="I570" s="1347">
        <v>3021.88</v>
      </c>
      <c r="J570" s="1347">
        <v>-573.80999999999995</v>
      </c>
      <c r="K570" s="1347">
        <v>35.270000000000003</v>
      </c>
      <c r="L570" s="447"/>
    </row>
    <row r="571" spans="2:12" s="120" customFormat="1" x14ac:dyDescent="0.25">
      <c r="B571" s="1379" t="s">
        <v>2983</v>
      </c>
      <c r="C571" s="1347">
        <v>6043.75</v>
      </c>
      <c r="D571" s="1347">
        <v>-1147.6300000000001</v>
      </c>
      <c r="E571" s="1347">
        <v>70.55</v>
      </c>
      <c r="F571" s="1347">
        <v>9065.6299999999992</v>
      </c>
      <c r="G571" s="1347">
        <v>-1721.44</v>
      </c>
      <c r="H571" s="1347">
        <v>105.82</v>
      </c>
      <c r="I571" s="1347">
        <v>3021.88</v>
      </c>
      <c r="J571" s="1347">
        <v>-573.80999999999995</v>
      </c>
      <c r="K571" s="1347">
        <v>35.270000000000003</v>
      </c>
      <c r="L571" s="447"/>
    </row>
    <row r="572" spans="2:12" s="120" customFormat="1" x14ac:dyDescent="0.25">
      <c r="B572" s="1379" t="s">
        <v>2984</v>
      </c>
      <c r="C572" s="1347">
        <v>6043.75</v>
      </c>
      <c r="D572" s="1347">
        <v>-1147.6300000000001</v>
      </c>
      <c r="E572" s="1347">
        <v>70.55</v>
      </c>
      <c r="F572" s="1347">
        <v>9065.6299999999992</v>
      </c>
      <c r="G572" s="1347">
        <v>-1721.44</v>
      </c>
      <c r="H572" s="1347">
        <v>105.82</v>
      </c>
      <c r="I572" s="1347">
        <v>3021.88</v>
      </c>
      <c r="J572" s="1347">
        <v>-573.80999999999995</v>
      </c>
      <c r="K572" s="1347">
        <v>35.270000000000003</v>
      </c>
      <c r="L572" s="447"/>
    </row>
    <row r="573" spans="2:12" s="120" customFormat="1" x14ac:dyDescent="0.25">
      <c r="B573" s="1379" t="s">
        <v>2985</v>
      </c>
      <c r="C573" s="1347">
        <v>40291.666666666672</v>
      </c>
      <c r="D573" s="1347">
        <v>-7650.8666666666677</v>
      </c>
      <c r="E573" s="1347">
        <v>470.33333333333331</v>
      </c>
      <c r="F573" s="1347">
        <v>60437.533333333333</v>
      </c>
      <c r="G573" s="1347">
        <v>-11476.266666666668</v>
      </c>
      <c r="H573" s="1347">
        <v>705.4666666666667</v>
      </c>
      <c r="I573" s="1347">
        <v>20145.866666666669</v>
      </c>
      <c r="J573" s="1347">
        <v>-3825.3999999999996</v>
      </c>
      <c r="K573" s="1347">
        <v>235.13333333333335</v>
      </c>
      <c r="L573" s="447"/>
    </row>
    <row r="574" spans="2:12" s="120" customFormat="1" x14ac:dyDescent="0.25">
      <c r="B574" s="1379" t="s">
        <v>2986</v>
      </c>
      <c r="C574" s="1347">
        <v>24175</v>
      </c>
      <c r="D574" s="1347">
        <v>-4590.5200000000004</v>
      </c>
      <c r="E574" s="1347">
        <v>282.2</v>
      </c>
      <c r="F574" s="1347">
        <v>36262.519999999997</v>
      </c>
      <c r="G574" s="1347">
        <v>-6885.76</v>
      </c>
      <c r="H574" s="1347">
        <v>423.28</v>
      </c>
      <c r="I574" s="1347">
        <v>12087.52</v>
      </c>
      <c r="J574" s="1347">
        <v>-2295.2399999999998</v>
      </c>
      <c r="K574" s="1347">
        <v>141.08000000000001</v>
      </c>
      <c r="L574" s="447"/>
    </row>
    <row r="575" spans="2:12" s="120" customFormat="1" x14ac:dyDescent="0.25">
      <c r="B575" s="1379" t="s">
        <v>2987</v>
      </c>
      <c r="C575" s="1347">
        <v>104407381.59722222</v>
      </c>
      <c r="D575" s="1347">
        <v>987769.23611111112</v>
      </c>
      <c r="E575" s="1347">
        <v>49870.000000000007</v>
      </c>
      <c r="F575" s="1347">
        <v>208814763.19444445</v>
      </c>
      <c r="G575" s="1347">
        <v>1975538.4722222222</v>
      </c>
      <c r="H575" s="1347">
        <v>99740.000000000015</v>
      </c>
      <c r="I575" s="1347">
        <v>52203690.833333336</v>
      </c>
      <c r="J575" s="1347">
        <v>493884.58333333343</v>
      </c>
      <c r="K575" s="1347">
        <v>24935.000000000004</v>
      </c>
      <c r="L575" s="447"/>
    </row>
    <row r="576" spans="2:12" s="120" customFormat="1" x14ac:dyDescent="0.25">
      <c r="B576" s="1379" t="s">
        <v>2988</v>
      </c>
      <c r="C576" s="1347">
        <v>62644428.958333336</v>
      </c>
      <c r="D576" s="1347">
        <v>592661.54166666663</v>
      </c>
      <c r="E576" s="1347">
        <v>29922.000000000004</v>
      </c>
      <c r="F576" s="1347">
        <v>125288857.91666667</v>
      </c>
      <c r="G576" s="1347">
        <v>1185323.0833333333</v>
      </c>
      <c r="H576" s="1347">
        <v>59844.000000000007</v>
      </c>
      <c r="I576" s="1347">
        <v>31322214.5</v>
      </c>
      <c r="J576" s="1347">
        <v>296330.75000000006</v>
      </c>
      <c r="K576" s="1347">
        <v>14961.000000000002</v>
      </c>
      <c r="L576" s="447"/>
    </row>
    <row r="577" spans="2:12" s="120" customFormat="1" x14ac:dyDescent="0.25">
      <c r="B577" s="1379" t="s">
        <v>2989</v>
      </c>
      <c r="C577" s="1347">
        <v>62644428.958333336</v>
      </c>
      <c r="D577" s="1347">
        <v>592661.54166666663</v>
      </c>
      <c r="E577" s="1347">
        <v>29922.000000000004</v>
      </c>
      <c r="F577" s="1347">
        <v>125288857.91666667</v>
      </c>
      <c r="G577" s="1347">
        <v>1185323.0833333333</v>
      </c>
      <c r="H577" s="1347">
        <v>59844.000000000007</v>
      </c>
      <c r="I577" s="1347">
        <v>31322214.5</v>
      </c>
      <c r="J577" s="1347">
        <v>296330.75000000006</v>
      </c>
      <c r="K577" s="1347">
        <v>14961.000000000002</v>
      </c>
      <c r="L577" s="447"/>
    </row>
    <row r="578" spans="2:12" s="120" customFormat="1" x14ac:dyDescent="0.25">
      <c r="B578" s="1379" t="s">
        <v>2990</v>
      </c>
      <c r="C578" s="1347">
        <v>250577715.83333334</v>
      </c>
      <c r="D578" s="1347">
        <v>2370646.1666666665</v>
      </c>
      <c r="E578" s="1347">
        <v>119688.00000000001</v>
      </c>
      <c r="F578" s="1347">
        <v>501155431.66666669</v>
      </c>
      <c r="G578" s="1347">
        <v>4741292.333333333</v>
      </c>
      <c r="H578" s="1347">
        <v>239376.00000000003</v>
      </c>
      <c r="I578" s="1347">
        <v>125288858</v>
      </c>
      <c r="J578" s="1347">
        <v>1185323.0000000002</v>
      </c>
      <c r="K578" s="1347">
        <v>59844.000000000007</v>
      </c>
      <c r="L578" s="447"/>
    </row>
    <row r="579" spans="2:12" s="120" customFormat="1" x14ac:dyDescent="0.25">
      <c r="B579" s="1379" t="s">
        <v>2991</v>
      </c>
      <c r="C579" s="1347">
        <v>150346629.5</v>
      </c>
      <c r="D579" s="1347">
        <v>1422387.7</v>
      </c>
      <c r="E579" s="1347">
        <v>71812.800000000003</v>
      </c>
      <c r="F579" s="1347">
        <v>300693259</v>
      </c>
      <c r="G579" s="1347">
        <v>2844775.4</v>
      </c>
      <c r="H579" s="1347">
        <v>143625.60000000001</v>
      </c>
      <c r="I579" s="1347">
        <v>75173314.799999997</v>
      </c>
      <c r="J579" s="1347">
        <v>711193.8</v>
      </c>
      <c r="K579" s="1347">
        <v>35906.400000000001</v>
      </c>
      <c r="L579" s="447"/>
    </row>
    <row r="580" spans="2:12" s="120" customFormat="1" x14ac:dyDescent="0.25">
      <c r="B580" s="1379" t="s">
        <v>2992</v>
      </c>
      <c r="C580" s="1347">
        <v>150346629.5</v>
      </c>
      <c r="D580" s="1347">
        <v>1422387.7</v>
      </c>
      <c r="E580" s="1347">
        <v>71812.800000000003</v>
      </c>
      <c r="F580" s="1347">
        <v>300693259</v>
      </c>
      <c r="G580" s="1347">
        <v>2844775.4</v>
      </c>
      <c r="H580" s="1347">
        <v>143625.60000000001</v>
      </c>
      <c r="I580" s="1347">
        <v>75173314.799999997</v>
      </c>
      <c r="J580" s="1347">
        <v>711193.8</v>
      </c>
      <c r="K580" s="1347">
        <v>35906.400000000001</v>
      </c>
      <c r="L580" s="447"/>
    </row>
    <row r="581" spans="2:12" s="120" customFormat="1" x14ac:dyDescent="0.25">
      <c r="B581" s="1379" t="s">
        <v>2993</v>
      </c>
      <c r="C581" s="1347">
        <v>150346629.5</v>
      </c>
      <c r="D581" s="1347">
        <v>1422387.7</v>
      </c>
      <c r="E581" s="1347">
        <v>71812.800000000003</v>
      </c>
      <c r="F581" s="1347">
        <v>300693259</v>
      </c>
      <c r="G581" s="1347">
        <v>2844775.4</v>
      </c>
      <c r="H581" s="1347">
        <v>143625.60000000001</v>
      </c>
      <c r="I581" s="1347">
        <v>75173314.799999997</v>
      </c>
      <c r="J581" s="1347">
        <v>711193.8</v>
      </c>
      <c r="K581" s="1347">
        <v>35906.400000000001</v>
      </c>
      <c r="L581" s="447"/>
    </row>
    <row r="582" spans="2:12" s="120" customFormat="1" x14ac:dyDescent="0.25">
      <c r="B582" s="1379" t="s">
        <v>2994</v>
      </c>
      <c r="C582" s="1347">
        <v>150346629.5</v>
      </c>
      <c r="D582" s="1347">
        <v>1422387.7</v>
      </c>
      <c r="E582" s="1347">
        <v>71812.800000000003</v>
      </c>
      <c r="F582" s="1347">
        <v>300693259</v>
      </c>
      <c r="G582" s="1347">
        <v>2844775.4</v>
      </c>
      <c r="H582" s="1347">
        <v>143625.60000000001</v>
      </c>
      <c r="I582" s="1347">
        <v>75173314.799999997</v>
      </c>
      <c r="J582" s="1347">
        <v>711193.8</v>
      </c>
      <c r="K582" s="1347">
        <v>35906.400000000001</v>
      </c>
      <c r="L582" s="447"/>
    </row>
    <row r="583" spans="2:12" s="120" customFormat="1" x14ac:dyDescent="0.25">
      <c r="B583" s="1379" t="s">
        <v>2995</v>
      </c>
      <c r="C583" s="1347">
        <v>150346629.5</v>
      </c>
      <c r="D583" s="1347">
        <v>1422387.7</v>
      </c>
      <c r="E583" s="1347">
        <v>71812.800000000003</v>
      </c>
      <c r="F583" s="1347">
        <v>300693259</v>
      </c>
      <c r="G583" s="1347">
        <v>2844775.4</v>
      </c>
      <c r="H583" s="1347">
        <v>143625.60000000001</v>
      </c>
      <c r="I583" s="1347">
        <v>75173314.799999997</v>
      </c>
      <c r="J583" s="1347">
        <v>711193.8</v>
      </c>
      <c r="K583" s="1347">
        <v>35906.400000000001</v>
      </c>
      <c r="L583" s="447"/>
    </row>
    <row r="584" spans="2:12" s="120" customFormat="1" x14ac:dyDescent="0.25">
      <c r="B584" s="1379" t="s">
        <v>2996</v>
      </c>
      <c r="C584" s="1347">
        <v>375866573.75</v>
      </c>
      <c r="D584" s="1347">
        <v>3555969.25</v>
      </c>
      <c r="E584" s="1347">
        <v>179532</v>
      </c>
      <c r="F584" s="1347">
        <v>751733147.5</v>
      </c>
      <c r="G584" s="1347">
        <v>7111938.5</v>
      </c>
      <c r="H584" s="1347">
        <v>359064</v>
      </c>
      <c r="I584" s="1347">
        <v>187933287</v>
      </c>
      <c r="J584" s="1347">
        <v>1777984.5</v>
      </c>
      <c r="K584" s="1347">
        <v>89766</v>
      </c>
      <c r="L584" s="447"/>
    </row>
    <row r="585" spans="2:12" s="120" customFormat="1" x14ac:dyDescent="0.25">
      <c r="B585" s="1379" t="s">
        <v>2997</v>
      </c>
      <c r="C585" s="1347">
        <v>601386518</v>
      </c>
      <c r="D585" s="1347">
        <v>5689550.7999999998</v>
      </c>
      <c r="E585" s="1347">
        <v>287251.20000000001</v>
      </c>
      <c r="F585" s="1347">
        <v>1202773036</v>
      </c>
      <c r="G585" s="1347">
        <v>11379101.6</v>
      </c>
      <c r="H585" s="1347">
        <v>574502.40000000002</v>
      </c>
      <c r="I585" s="1347">
        <v>300693259.19999999</v>
      </c>
      <c r="J585" s="1347">
        <v>2844775.2</v>
      </c>
      <c r="K585" s="1347">
        <v>143625.60000000001</v>
      </c>
      <c r="L585" s="447"/>
    </row>
    <row r="586" spans="2:12" s="120" customFormat="1" x14ac:dyDescent="0.25">
      <c r="B586" s="1379" t="s">
        <v>2998</v>
      </c>
      <c r="C586" s="1347">
        <v>370</v>
      </c>
      <c r="D586" s="1347">
        <v>-260</v>
      </c>
      <c r="E586" s="1347">
        <v>300</v>
      </c>
      <c r="F586" s="1347">
        <v>499.50000000000006</v>
      </c>
      <c r="G586" s="1347">
        <v>-351</v>
      </c>
      <c r="H586" s="1347">
        <v>405</v>
      </c>
      <c r="I586" s="1347">
        <v>240.5</v>
      </c>
      <c r="J586" s="1347">
        <v>-169</v>
      </c>
      <c r="K586" s="1347">
        <v>195</v>
      </c>
      <c r="L586" s="447"/>
    </row>
  </sheetData>
  <autoFilter ref="B5:O513"/>
  <mergeCells count="1">
    <mergeCell ref="B2:F2"/>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2:F10"/>
  <sheetViews>
    <sheetView workbookViewId="0">
      <selection activeCell="B2" sqref="B2"/>
    </sheetView>
  </sheetViews>
  <sheetFormatPr defaultColWidth="15.85546875" defaultRowHeight="15" x14ac:dyDescent="0.25"/>
  <cols>
    <col min="1" max="1" width="4" customWidth="1"/>
    <col min="2" max="2" width="26.42578125" customWidth="1"/>
    <col min="3" max="3" width="21.42578125" customWidth="1"/>
    <col min="4" max="4" width="21.5703125" customWidth="1"/>
  </cols>
  <sheetData>
    <row r="2" spans="2:6" x14ac:dyDescent="0.25">
      <c r="B2" s="1313" t="s">
        <v>570</v>
      </c>
      <c r="C2" s="1314" t="s">
        <v>2999</v>
      </c>
      <c r="D2" s="1262" t="s">
        <v>1</v>
      </c>
      <c r="F2" s="752" t="s">
        <v>2174</v>
      </c>
    </row>
    <row r="3" spans="2:6" x14ac:dyDescent="0.25">
      <c r="B3" s="1347" t="s">
        <v>3000</v>
      </c>
      <c r="C3" s="286" t="s">
        <v>2577</v>
      </c>
      <c r="D3" s="286" t="s">
        <v>6</v>
      </c>
      <c r="F3" t="s">
        <v>3001</v>
      </c>
    </row>
    <row r="4" spans="2:6" x14ac:dyDescent="0.25">
      <c r="B4" s="1347" t="s">
        <v>3002</v>
      </c>
      <c r="C4" s="286"/>
      <c r="D4" s="286" t="s">
        <v>6</v>
      </c>
    </row>
    <row r="6" spans="2:6" x14ac:dyDescent="0.25">
      <c r="C6" t="s">
        <v>3003</v>
      </c>
    </row>
    <row r="7" spans="2:6" x14ac:dyDescent="0.25">
      <c r="C7" t="s">
        <v>3004</v>
      </c>
      <c r="D7" t="s">
        <v>3005</v>
      </c>
    </row>
    <row r="8" spans="2:6" x14ac:dyDescent="0.25">
      <c r="C8" t="s">
        <v>3006</v>
      </c>
    </row>
    <row r="9" spans="2:6" x14ac:dyDescent="0.25">
      <c r="C9" t="s">
        <v>3007</v>
      </c>
    </row>
    <row r="10" spans="2:6" x14ac:dyDescent="0.25">
      <c r="C10" t="s">
        <v>3008</v>
      </c>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S46"/>
  <sheetViews>
    <sheetView topLeftCell="F1" zoomScale="115" zoomScaleNormal="115" workbookViewId="0">
      <pane ySplit="2" topLeftCell="A8" activePane="bottomLeft" state="frozen"/>
      <selection activeCell="L21" sqref="L21"/>
      <selection pane="bottomLeft" activeCell="R10" sqref="R10"/>
    </sheetView>
  </sheetViews>
  <sheetFormatPr defaultColWidth="8.85546875" defaultRowHeight="15" x14ac:dyDescent="0.25"/>
  <cols>
    <col min="1" max="1" width="2.5703125" style="145" customWidth="1"/>
    <col min="2" max="2" width="14.140625" style="145" customWidth="1"/>
    <col min="3" max="3" width="17.42578125" style="145" customWidth="1"/>
    <col min="4" max="4" width="11.140625" style="145" customWidth="1"/>
    <col min="5" max="9" width="10.5703125" style="145" customWidth="1"/>
    <col min="10" max="10" width="8.85546875" style="145"/>
    <col min="11" max="11" width="7.5703125" style="145" bestFit="1" customWidth="1"/>
    <col min="12" max="12" width="8.85546875" style="145"/>
    <col min="13" max="13" width="17.28515625" style="145" customWidth="1"/>
    <col min="14" max="16384" width="8.85546875" style="145"/>
  </cols>
  <sheetData>
    <row r="2" spans="2:19" ht="18" x14ac:dyDescent="0.25">
      <c r="B2" s="288" t="s">
        <v>3009</v>
      </c>
      <c r="C2" s="1313" t="s">
        <v>2024</v>
      </c>
      <c r="D2" s="1313" t="s">
        <v>3010</v>
      </c>
      <c r="E2" s="1314" t="s">
        <v>3011</v>
      </c>
      <c r="F2" s="1314" t="s">
        <v>3012</v>
      </c>
      <c r="G2" s="1314" t="s">
        <v>3013</v>
      </c>
      <c r="H2" s="1314" t="s">
        <v>3014</v>
      </c>
      <c r="I2" s="1314" t="s">
        <v>3015</v>
      </c>
      <c r="J2" s="493"/>
      <c r="K2" s="493"/>
      <c r="L2" s="493"/>
      <c r="M2" s="493"/>
      <c r="N2" s="493"/>
      <c r="O2" s="493"/>
      <c r="P2" s="493"/>
      <c r="Q2" s="493"/>
      <c r="R2" s="493"/>
      <c r="S2" s="493"/>
    </row>
    <row r="3" spans="2:19" x14ac:dyDescent="0.25">
      <c r="B3" s="289" t="s">
        <v>2034</v>
      </c>
      <c r="C3" s="1379" t="s">
        <v>2033</v>
      </c>
      <c r="D3" s="655"/>
      <c r="E3" s="283">
        <v>1.4E-2</v>
      </c>
      <c r="F3" s="290"/>
      <c r="G3" s="283">
        <v>7.4000000000000003E-3</v>
      </c>
      <c r="H3" s="290"/>
      <c r="I3" s="290"/>
      <c r="J3" s="493"/>
      <c r="K3" s="493"/>
      <c r="L3" s="493"/>
      <c r="M3" s="493"/>
      <c r="N3" s="493"/>
      <c r="O3" s="493"/>
      <c r="P3" s="493"/>
      <c r="Q3" s="493"/>
      <c r="R3" s="493"/>
      <c r="S3" s="493"/>
    </row>
    <row r="4" spans="2:19" x14ac:dyDescent="0.25">
      <c r="B4" s="289" t="s">
        <v>1441</v>
      </c>
      <c r="C4" s="1379" t="s">
        <v>2028</v>
      </c>
      <c r="D4" s="655"/>
      <c r="E4" s="283">
        <v>1.6E-2</v>
      </c>
      <c r="F4" s="290"/>
      <c r="G4" s="283">
        <v>7.1700000000000002E-3</v>
      </c>
      <c r="H4" s="290"/>
      <c r="I4" s="290"/>
      <c r="J4" s="493"/>
      <c r="K4" s="493"/>
      <c r="L4" s="493"/>
      <c r="M4" s="754"/>
      <c r="N4" s="693"/>
      <c r="O4" s="693"/>
      <c r="P4" s="693" t="s">
        <v>3016</v>
      </c>
      <c r="Q4" s="693"/>
      <c r="R4" s="693"/>
      <c r="S4" s="693"/>
    </row>
    <row r="5" spans="2:19" x14ac:dyDescent="0.25">
      <c r="B5" s="289" t="s">
        <v>2036</v>
      </c>
      <c r="C5" s="1379" t="s">
        <v>2035</v>
      </c>
      <c r="D5" s="655"/>
      <c r="E5" s="283">
        <v>5.7000000000000002E-3</v>
      </c>
      <c r="F5" s="290"/>
      <c r="G5" s="283">
        <v>1.4E-2</v>
      </c>
      <c r="H5" s="290"/>
      <c r="I5" s="290"/>
      <c r="J5" s="493"/>
      <c r="K5" s="493"/>
      <c r="L5" s="493"/>
      <c r="M5" s="193" t="s">
        <v>3017</v>
      </c>
      <c r="N5" s="493"/>
      <c r="O5" s="493"/>
      <c r="P5" s="493"/>
      <c r="Q5" s="493"/>
      <c r="R5" s="493"/>
      <c r="S5" s="493"/>
    </row>
    <row r="6" spans="2:19" x14ac:dyDescent="0.25">
      <c r="B6" s="289" t="s">
        <v>1449</v>
      </c>
      <c r="C6" s="1379" t="s">
        <v>2038</v>
      </c>
      <c r="D6" s="655"/>
      <c r="E6" s="283">
        <v>1.4E-2</v>
      </c>
      <c r="F6" s="290"/>
      <c r="G6" s="283">
        <v>1.14933510532332E-2</v>
      </c>
      <c r="H6" s="283">
        <v>-1.2E-2</v>
      </c>
      <c r="I6" s="290"/>
      <c r="J6" s="493"/>
      <c r="K6" s="493"/>
      <c r="L6" s="493"/>
      <c r="M6" s="193" t="s">
        <v>3018</v>
      </c>
      <c r="N6" s="493"/>
      <c r="O6" s="493"/>
      <c r="P6" s="493"/>
      <c r="Q6" s="493"/>
      <c r="R6" s="493"/>
      <c r="S6" s="493"/>
    </row>
    <row r="7" spans="2:19" ht="191.45" customHeight="1" x14ac:dyDescent="0.25">
      <c r="B7" s="289" t="s">
        <v>2042</v>
      </c>
      <c r="C7" s="1379" t="s">
        <v>2041</v>
      </c>
      <c r="D7" s="655"/>
      <c r="E7" s="283">
        <v>1.8881541523542499E-2</v>
      </c>
      <c r="F7" s="290"/>
      <c r="G7" s="283">
        <v>1.6167690536019099E-2</v>
      </c>
      <c r="H7" s="290"/>
      <c r="I7" s="290"/>
      <c r="J7" s="493"/>
      <c r="K7" s="493"/>
      <c r="L7" s="493"/>
      <c r="M7" s="1831" t="s">
        <v>3019</v>
      </c>
      <c r="N7" s="1831"/>
      <c r="O7" s="1831"/>
      <c r="P7" s="1831"/>
      <c r="Q7" s="1831"/>
      <c r="R7" s="1831"/>
      <c r="S7" s="1831"/>
    </row>
    <row r="8" spans="2:19" x14ac:dyDescent="0.25">
      <c r="B8" s="289" t="s">
        <v>1453</v>
      </c>
      <c r="C8" s="1379" t="s">
        <v>2045</v>
      </c>
      <c r="D8" s="655"/>
      <c r="E8" s="283">
        <v>2.1000000000000001E-2</v>
      </c>
      <c r="F8" s="283">
        <v>1.43720344515425E-2</v>
      </c>
      <c r="G8" s="283">
        <v>1.2566370614359201E-3</v>
      </c>
      <c r="H8" s="283">
        <v>-1.4999999999999999E-2</v>
      </c>
      <c r="I8" s="283">
        <v>3.7763083047084998E-2</v>
      </c>
      <c r="J8" s="493"/>
      <c r="K8" s="493"/>
      <c r="L8" s="493"/>
      <c r="M8" s="493"/>
      <c r="N8" s="493"/>
      <c r="O8" s="493"/>
      <c r="P8" s="493"/>
      <c r="Q8" s="1001" t="s">
        <v>2</v>
      </c>
      <c r="R8" s="493"/>
      <c r="S8" s="493"/>
    </row>
    <row r="9" spans="2:19" ht="18" x14ac:dyDescent="0.25">
      <c r="B9" s="289" t="s">
        <v>2049</v>
      </c>
      <c r="C9" s="1379" t="s">
        <v>2048</v>
      </c>
      <c r="D9" s="655"/>
      <c r="E9" s="283">
        <v>2.5999999999999999E-2</v>
      </c>
      <c r="F9" s="283">
        <v>9.3720344515425026E-3</v>
      </c>
      <c r="G9" s="283">
        <v>7.4000000000000003E-3</v>
      </c>
      <c r="H9" s="283">
        <v>-1.4999999999999999E-2</v>
      </c>
      <c r="I9" s="283">
        <v>3.7763083047084998E-2</v>
      </c>
      <c r="J9" s="493"/>
      <c r="K9" s="493"/>
      <c r="L9" s="493"/>
      <c r="M9" s="1314" t="s">
        <v>3011</v>
      </c>
      <c r="N9" s="193" t="s">
        <v>3020</v>
      </c>
      <c r="O9" s="493"/>
      <c r="P9" s="493"/>
      <c r="Q9" s="493"/>
      <c r="R9" s="493"/>
      <c r="S9" s="493"/>
    </row>
    <row r="10" spans="2:19" ht="18" x14ac:dyDescent="0.25">
      <c r="B10" s="289" t="s">
        <v>1463</v>
      </c>
      <c r="C10" s="1379" t="s">
        <v>2051</v>
      </c>
      <c r="D10" s="655"/>
      <c r="E10" s="283">
        <v>3.5999999999999997E-2</v>
      </c>
      <c r="F10" s="283">
        <v>1.6483600000000001E-2</v>
      </c>
      <c r="G10" s="283">
        <v>6.1120715910678901E-3</v>
      </c>
      <c r="H10" s="283">
        <v>-2.8799999999999999E-2</v>
      </c>
      <c r="I10" s="283">
        <v>3.5999999999999997E-2</v>
      </c>
      <c r="J10" s="493"/>
      <c r="K10" s="493"/>
      <c r="L10" s="493"/>
      <c r="M10" s="1314" t="s">
        <v>3012</v>
      </c>
      <c r="N10" s="193" t="s">
        <v>3021</v>
      </c>
      <c r="O10" s="493"/>
      <c r="P10" s="493"/>
      <c r="Q10" s="193" t="s">
        <v>3022</v>
      </c>
      <c r="R10" s="1196" t="s">
        <v>3023</v>
      </c>
      <c r="S10" s="493"/>
    </row>
    <row r="11" spans="2:19" ht="18" x14ac:dyDescent="0.25">
      <c r="B11" s="289" t="s">
        <v>2059</v>
      </c>
      <c r="C11" s="1379" t="s">
        <v>2058</v>
      </c>
      <c r="D11" s="655"/>
      <c r="E11" s="283">
        <v>2.4E-2</v>
      </c>
      <c r="F11" s="290"/>
      <c r="G11" s="283">
        <v>3.45145677274269E-3</v>
      </c>
      <c r="H11" s="283">
        <v>-1.7000000000000001E-2</v>
      </c>
      <c r="I11" s="283">
        <v>2.4E-2</v>
      </c>
      <c r="J11" s="493"/>
      <c r="K11" s="493"/>
      <c r="L11" s="493"/>
      <c r="M11" s="1314" t="s">
        <v>3013</v>
      </c>
      <c r="N11" s="193" t="s">
        <v>3024</v>
      </c>
      <c r="O11" s="493"/>
      <c r="P11" s="493"/>
      <c r="Q11" s="193" t="s">
        <v>3025</v>
      </c>
      <c r="R11" s="493"/>
      <c r="S11" s="493"/>
    </row>
    <row r="12" spans="2:19" ht="18" x14ac:dyDescent="0.25">
      <c r="B12" s="289" t="s">
        <v>1484</v>
      </c>
      <c r="C12" s="1379" t="s">
        <v>2062</v>
      </c>
      <c r="D12" s="655"/>
      <c r="E12" s="283">
        <v>5.0999999999999997E-2</v>
      </c>
      <c r="F12" s="290"/>
      <c r="G12" s="283">
        <v>1.6167690536019134E-2</v>
      </c>
      <c r="H12" s="283">
        <v>-3.3674712804273102E-2</v>
      </c>
      <c r="I12" s="290"/>
      <c r="J12" s="493"/>
      <c r="K12" s="493"/>
      <c r="L12" s="493"/>
      <c r="M12" s="1314" t="s">
        <v>3014</v>
      </c>
      <c r="N12" s="193" t="s">
        <v>3026</v>
      </c>
      <c r="O12" s="493"/>
      <c r="P12" s="493"/>
      <c r="Q12" s="193" t="s">
        <v>3027</v>
      </c>
      <c r="R12" s="493"/>
      <c r="S12" s="493"/>
    </row>
    <row r="13" spans="2:19" ht="18" x14ac:dyDescent="0.25">
      <c r="B13" s="289" t="s">
        <v>1490</v>
      </c>
      <c r="C13" s="1379" t="s">
        <v>2066</v>
      </c>
      <c r="D13" s="655"/>
      <c r="E13" s="283">
        <v>0.03</v>
      </c>
      <c r="F13" s="290"/>
      <c r="G13" s="283">
        <v>1.2238865716145589E-2</v>
      </c>
      <c r="H13" s="283">
        <v>-2.2700000000000001E-2</v>
      </c>
      <c r="I13" s="283">
        <v>4.0899999999999999E-2</v>
      </c>
      <c r="J13" s="493"/>
      <c r="K13" s="493"/>
      <c r="L13" s="493"/>
      <c r="M13" s="1314" t="s">
        <v>3015</v>
      </c>
      <c r="N13" s="193" t="s">
        <v>3028</v>
      </c>
      <c r="O13" s="493"/>
      <c r="P13" s="493"/>
      <c r="Q13" s="193" t="s">
        <v>3027</v>
      </c>
      <c r="R13" s="493"/>
      <c r="S13" s="493"/>
    </row>
    <row r="14" spans="2:19" x14ac:dyDescent="0.25">
      <c r="B14" s="289" t="s">
        <v>2072</v>
      </c>
      <c r="C14" s="1379" t="s">
        <v>2071</v>
      </c>
      <c r="D14" s="655"/>
      <c r="E14" s="283">
        <v>0.108</v>
      </c>
      <c r="F14" s="290"/>
      <c r="G14" s="283">
        <v>1.0837574266412101E-3</v>
      </c>
      <c r="H14" s="290"/>
      <c r="I14" s="290"/>
      <c r="J14" s="493"/>
      <c r="K14" s="493"/>
      <c r="L14" s="493"/>
      <c r="M14" s="493"/>
      <c r="N14" s="493"/>
      <c r="O14" s="493"/>
      <c r="P14" s="493"/>
      <c r="Q14" s="493"/>
      <c r="R14" s="493"/>
      <c r="S14" s="493"/>
    </row>
    <row r="15" spans="2:19" x14ac:dyDescent="0.25">
      <c r="B15" s="289" t="s">
        <v>2074</v>
      </c>
      <c r="C15" s="1379" t="s">
        <v>2073</v>
      </c>
      <c r="D15" s="655"/>
      <c r="E15" s="283">
        <v>4.2052177920770289E-2</v>
      </c>
      <c r="F15" s="290"/>
      <c r="G15" s="283">
        <v>2.0501653230091594E-3</v>
      </c>
      <c r="H15" s="283">
        <v>2.6152177920770292E-2</v>
      </c>
      <c r="I15" s="283">
        <v>5.2999999999999999E-2</v>
      </c>
      <c r="J15" s="493"/>
      <c r="K15" s="493"/>
      <c r="L15" s="493"/>
      <c r="M15" s="193" t="s">
        <v>3029</v>
      </c>
      <c r="N15" s="493"/>
      <c r="O15" s="493"/>
      <c r="P15" s="493"/>
      <c r="Q15" s="493"/>
      <c r="R15" s="493"/>
      <c r="S15" s="493"/>
    </row>
    <row r="16" spans="2:19" ht="18" x14ac:dyDescent="0.25">
      <c r="B16" s="289" t="s">
        <v>1512</v>
      </c>
      <c r="C16" s="1379" t="s">
        <v>2076</v>
      </c>
      <c r="D16" s="655"/>
      <c r="E16" s="283">
        <v>5.2999999999999999E-2</v>
      </c>
      <c r="F16" s="283">
        <v>2.5000000000000001E-2</v>
      </c>
      <c r="G16" s="283">
        <v>1.6167690536019099E-2</v>
      </c>
      <c r="H16" s="283">
        <v>-3.9E-2</v>
      </c>
      <c r="I16" s="283">
        <v>0.06</v>
      </c>
      <c r="J16" s="493"/>
      <c r="K16" s="493"/>
      <c r="L16" s="493"/>
      <c r="M16" s="1189" t="s">
        <v>3030</v>
      </c>
      <c r="N16" s="493"/>
      <c r="O16" s="493"/>
      <c r="P16" s="493"/>
      <c r="Q16" s="493"/>
      <c r="R16" s="493"/>
      <c r="S16" s="493"/>
    </row>
    <row r="17" spans="2:13" x14ac:dyDescent="0.25">
      <c r="B17" s="289" t="s">
        <v>1542</v>
      </c>
      <c r="C17" s="1379" t="s">
        <v>2087</v>
      </c>
      <c r="D17" s="655"/>
      <c r="E17" s="283">
        <v>7.1999999999999995E-2</v>
      </c>
      <c r="F17" s="283">
        <v>2.8000000000000001E-2</v>
      </c>
      <c r="G17" s="283">
        <v>2E-3</v>
      </c>
      <c r="H17" s="283">
        <v>-0.06</v>
      </c>
      <c r="I17" s="283">
        <v>0.126</v>
      </c>
      <c r="J17" s="493"/>
      <c r="K17" s="493"/>
      <c r="L17" s="493"/>
      <c r="M17" s="493"/>
    </row>
    <row r="18" spans="2:13" x14ac:dyDescent="0.25">
      <c r="B18" s="289" t="s">
        <v>2095</v>
      </c>
      <c r="C18" s="1379" t="s">
        <v>2094</v>
      </c>
      <c r="D18" s="655"/>
      <c r="E18" s="283">
        <v>0.14299999999999999</v>
      </c>
      <c r="F18" s="283">
        <v>3.7164128400000024E-2</v>
      </c>
      <c r="G18" s="283">
        <v>2.4300000000000002E-2</v>
      </c>
      <c r="H18" s="283">
        <v>4.4999999999999998E-2</v>
      </c>
      <c r="I18" s="283">
        <v>0.126</v>
      </c>
      <c r="J18" s="493"/>
      <c r="K18" s="493"/>
      <c r="L18" s="493"/>
      <c r="M18" s="193" t="s">
        <v>3031</v>
      </c>
    </row>
    <row r="19" spans="2:13" ht="18" x14ac:dyDescent="0.25">
      <c r="B19" s="289" t="s">
        <v>2097</v>
      </c>
      <c r="C19" s="1379" t="s">
        <v>2096</v>
      </c>
      <c r="D19" s="655"/>
      <c r="E19" s="283">
        <v>6.3E-2</v>
      </c>
      <c r="F19" s="290"/>
      <c r="G19" s="283">
        <v>2.1260973720095E-3</v>
      </c>
      <c r="H19" s="283">
        <v>-4.41E-2</v>
      </c>
      <c r="I19" s="283">
        <v>6.3E-2</v>
      </c>
      <c r="J19" s="493"/>
      <c r="K19" s="493"/>
      <c r="L19" s="493"/>
      <c r="M19" s="1190" t="s">
        <v>3032</v>
      </c>
    </row>
    <row r="20" spans="2:13" x14ac:dyDescent="0.25">
      <c r="B20" s="289" t="s">
        <v>2099</v>
      </c>
      <c r="C20" s="1379" t="s">
        <v>2098</v>
      </c>
      <c r="D20" s="655"/>
      <c r="E20" s="283">
        <v>7.2999999999999995E-2</v>
      </c>
      <c r="F20" s="283">
        <v>1.8250000000000002E-2</v>
      </c>
      <c r="G20" s="283">
        <v>3.62402961137983E-3</v>
      </c>
      <c r="H20" s="283">
        <v>-6.8000000000000005E-2</v>
      </c>
      <c r="I20" s="283">
        <v>5.62E-2</v>
      </c>
      <c r="J20" s="493"/>
      <c r="K20" s="493"/>
      <c r="L20" s="493"/>
      <c r="M20" s="493"/>
    </row>
    <row r="21" spans="2:13" x14ac:dyDescent="0.25">
      <c r="B21" s="289" t="s">
        <v>1568</v>
      </c>
      <c r="C21" s="1379" t="s">
        <v>2104</v>
      </c>
      <c r="D21" s="655"/>
      <c r="E21" s="283">
        <v>0.108</v>
      </c>
      <c r="F21" s="283">
        <v>5.6077560000000012E-2</v>
      </c>
      <c r="G21" s="283">
        <v>6.1120715910678901E-3</v>
      </c>
      <c r="H21" s="283">
        <v>-8.6400000000000005E-2</v>
      </c>
      <c r="I21" s="283">
        <v>0.108</v>
      </c>
      <c r="J21" s="493"/>
      <c r="K21" s="493"/>
      <c r="L21" s="493"/>
      <c r="M21" s="493"/>
    </row>
    <row r="22" spans="2:13" x14ac:dyDescent="0.25">
      <c r="B22" s="289" t="s">
        <v>2107</v>
      </c>
      <c r="C22" s="1379" t="s">
        <v>2106</v>
      </c>
      <c r="D22" s="655"/>
      <c r="E22" s="283">
        <v>0.10100000000000001</v>
      </c>
      <c r="F22" s="290"/>
      <c r="G22" s="283">
        <v>2.1122915449185279E-3</v>
      </c>
      <c r="H22" s="283">
        <v>-7.0699999999999999E-2</v>
      </c>
      <c r="I22" s="283">
        <v>0.10100000000000001</v>
      </c>
      <c r="J22" s="493"/>
      <c r="K22" s="493"/>
      <c r="L22" s="493"/>
      <c r="M22" s="493"/>
    </row>
    <row r="23" spans="2:13" x14ac:dyDescent="0.25">
      <c r="B23" s="289" t="s">
        <v>1610</v>
      </c>
      <c r="C23" s="1379" t="s">
        <v>2109</v>
      </c>
      <c r="D23" s="655"/>
      <c r="E23" s="283">
        <v>0.16200000000000001</v>
      </c>
      <c r="F23" s="283">
        <v>7.3232459999999999E-2</v>
      </c>
      <c r="G23" s="283">
        <v>7.2273504821232003E-3</v>
      </c>
      <c r="H23" s="283">
        <v>-0.12959999999999999</v>
      </c>
      <c r="I23" s="283">
        <v>0.106</v>
      </c>
      <c r="J23" s="493"/>
      <c r="K23" s="493"/>
      <c r="L23" s="493"/>
      <c r="M23" s="493"/>
    </row>
    <row r="24" spans="2:13" x14ac:dyDescent="0.25">
      <c r="B24" s="289" t="s">
        <v>2115</v>
      </c>
      <c r="C24" s="1379" t="s">
        <v>2114</v>
      </c>
      <c r="D24" s="655"/>
      <c r="E24" s="283">
        <v>9.7000000000000003E-2</v>
      </c>
      <c r="F24" s="283">
        <v>5.2837808704718991E-2</v>
      </c>
      <c r="G24" s="283">
        <v>3.5342917352885164E-3</v>
      </c>
      <c r="H24" s="283">
        <v>-8.7999999999999995E-2</v>
      </c>
      <c r="I24" s="283">
        <v>0.19500000000000001</v>
      </c>
      <c r="J24" s="493"/>
      <c r="K24" s="493"/>
      <c r="L24" s="493"/>
      <c r="M24" s="493"/>
    </row>
    <row r="25" spans="2:13" x14ac:dyDescent="0.25">
      <c r="B25" s="289" t="s">
        <v>1648</v>
      </c>
      <c r="C25" s="1379" t="s">
        <v>2117</v>
      </c>
      <c r="D25" s="655"/>
      <c r="E25" s="283">
        <v>0.126</v>
      </c>
      <c r="F25" s="283">
        <v>7.3030000000000012E-2</v>
      </c>
      <c r="G25" s="283">
        <v>6.1120715910678901E-3</v>
      </c>
      <c r="H25" s="283">
        <v>-0.110670930213144</v>
      </c>
      <c r="I25" s="283">
        <v>0.25800000000000001</v>
      </c>
      <c r="J25" s="493"/>
      <c r="K25" s="493"/>
      <c r="L25" s="493"/>
      <c r="M25" s="493"/>
    </row>
    <row r="26" spans="2:13" x14ac:dyDescent="0.25">
      <c r="B26" s="289" t="s">
        <v>2125</v>
      </c>
      <c r="C26" s="1379" t="s">
        <v>2124</v>
      </c>
      <c r="D26" s="655"/>
      <c r="E26" s="283">
        <v>0.161</v>
      </c>
      <c r="F26" s="283">
        <v>6.7573547999999983E-2</v>
      </c>
      <c r="G26" s="283">
        <v>2.4299999999999999E-2</v>
      </c>
      <c r="H26" s="283">
        <v>-0.1</v>
      </c>
      <c r="I26" s="283">
        <v>0.25800000000000001</v>
      </c>
      <c r="J26" s="493"/>
      <c r="K26" s="493"/>
      <c r="L26" s="493"/>
      <c r="M26" s="493"/>
    </row>
    <row r="27" spans="2:13" x14ac:dyDescent="0.25">
      <c r="B27" s="289" t="s">
        <v>2128</v>
      </c>
      <c r="C27" s="1379" t="s">
        <v>2127</v>
      </c>
      <c r="D27" s="655"/>
      <c r="E27" s="283">
        <v>3.3599999999999998E-2</v>
      </c>
      <c r="F27" s="290"/>
      <c r="G27" s="283">
        <v>1.4659016160531092E-2</v>
      </c>
      <c r="H27" s="290"/>
      <c r="I27" s="283">
        <v>5.04E-2</v>
      </c>
      <c r="J27" s="493"/>
      <c r="K27" s="493"/>
      <c r="L27" s="493"/>
      <c r="M27" s="493"/>
    </row>
    <row r="28" spans="2:13" x14ac:dyDescent="0.25">
      <c r="B28" s="289" t="s">
        <v>3033</v>
      </c>
      <c r="C28" s="1379" t="s">
        <v>2130</v>
      </c>
      <c r="D28" s="655"/>
      <c r="E28" s="283">
        <v>0.186</v>
      </c>
      <c r="F28" s="290"/>
      <c r="G28" s="283">
        <v>1.1584922343162158E-2</v>
      </c>
      <c r="H28" s="283">
        <v>-0.13020000000000001</v>
      </c>
      <c r="I28" s="283">
        <v>0.186</v>
      </c>
      <c r="J28" s="493"/>
      <c r="K28" s="493"/>
      <c r="L28" s="493"/>
      <c r="M28" s="493"/>
    </row>
    <row r="29" spans="2:13" x14ac:dyDescent="0.25">
      <c r="B29" s="289" t="s">
        <v>2128</v>
      </c>
      <c r="C29" s="1379" t="s">
        <v>2127</v>
      </c>
      <c r="D29" s="655"/>
      <c r="E29" s="283">
        <v>3.3599999999999998E-2</v>
      </c>
      <c r="F29" s="290"/>
      <c r="G29" s="283">
        <v>1.4659016160531092E-2</v>
      </c>
      <c r="H29" s="290"/>
      <c r="I29" s="283">
        <v>5.04E-2</v>
      </c>
      <c r="J29" s="493"/>
      <c r="K29" s="493"/>
      <c r="L29" s="493"/>
      <c r="M29" s="493"/>
    </row>
    <row r="30" spans="2:13" x14ac:dyDescent="0.25">
      <c r="B30" s="289" t="s">
        <v>2137</v>
      </c>
      <c r="C30" s="1379" t="s">
        <v>2136</v>
      </c>
      <c r="D30" s="655"/>
      <c r="E30" s="283">
        <v>0.23499999999999999</v>
      </c>
      <c r="F30" s="283">
        <v>8.500000000000002E-2</v>
      </c>
      <c r="G30" s="283">
        <v>2.5057576170111899E-3</v>
      </c>
      <c r="H30" s="283">
        <v>-0.151</v>
      </c>
      <c r="I30" s="283">
        <v>0.22700000000000001</v>
      </c>
      <c r="J30" s="493"/>
      <c r="K30" s="493"/>
      <c r="L30" s="493"/>
      <c r="M30" s="493"/>
    </row>
    <row r="31" spans="2:13" x14ac:dyDescent="0.25">
      <c r="B31" s="289" t="s">
        <v>2135</v>
      </c>
      <c r="C31" s="1379" t="s">
        <v>2134</v>
      </c>
      <c r="D31" s="655"/>
      <c r="E31" s="283">
        <v>0.28899999999999998</v>
      </c>
      <c r="F31" s="290"/>
      <c r="G31" s="283">
        <v>2.0432624094636701E-3</v>
      </c>
      <c r="H31" s="283">
        <v>-0.20230000000000001</v>
      </c>
      <c r="I31" s="283">
        <v>0.28899999999999998</v>
      </c>
      <c r="J31" s="493"/>
      <c r="K31" s="493"/>
      <c r="L31" s="493"/>
      <c r="M31" s="493"/>
    </row>
    <row r="32" spans="2:13" x14ac:dyDescent="0.25">
      <c r="B32" s="289" t="s">
        <v>3034</v>
      </c>
      <c r="C32" s="1830" t="s">
        <v>2139</v>
      </c>
      <c r="D32" s="286" t="s">
        <v>2217</v>
      </c>
      <c r="E32" s="283">
        <v>0.218</v>
      </c>
      <c r="F32" s="290"/>
      <c r="G32" s="283">
        <v>6.0000000000000001E-3</v>
      </c>
      <c r="H32" s="290"/>
      <c r="I32" s="290"/>
      <c r="J32" s="754" t="s">
        <v>3035</v>
      </c>
      <c r="K32" s="493"/>
      <c r="L32" s="493"/>
      <c r="M32" s="493"/>
    </row>
    <row r="33" spans="2:9" x14ac:dyDescent="0.25">
      <c r="B33" s="289" t="s">
        <v>3036</v>
      </c>
      <c r="C33" s="1830"/>
      <c r="D33" s="286" t="s">
        <v>2218</v>
      </c>
      <c r="E33" s="283">
        <v>0.22600000000000001</v>
      </c>
      <c r="F33" s="290"/>
      <c r="G33" s="283">
        <v>7.7999999999999996E-3</v>
      </c>
      <c r="H33" s="283">
        <v>-8.67578998718814E-2</v>
      </c>
      <c r="I33" s="283">
        <v>9.8364965841135341E-2</v>
      </c>
    </row>
    <row r="34" spans="2:9" x14ac:dyDescent="0.25">
      <c r="B34" s="289" t="s">
        <v>3037</v>
      </c>
      <c r="C34" s="1830"/>
      <c r="D34" s="1379">
        <v>11</v>
      </c>
      <c r="E34" s="283">
        <v>0.34799999999999998</v>
      </c>
      <c r="F34" s="290"/>
      <c r="G34" s="283">
        <v>7.9000000000000008E-3</v>
      </c>
      <c r="H34" s="290"/>
      <c r="I34" s="290"/>
    </row>
    <row r="35" spans="2:9" x14ac:dyDescent="0.25">
      <c r="B35" s="289" t="s">
        <v>3038</v>
      </c>
      <c r="C35" s="1830"/>
      <c r="D35" s="1379">
        <v>14</v>
      </c>
      <c r="E35" s="283">
        <v>0.55800000000000005</v>
      </c>
      <c r="F35" s="290"/>
      <c r="G35" s="283">
        <v>7.9000000000000008E-3</v>
      </c>
      <c r="H35" s="290"/>
      <c r="I35" s="290"/>
    </row>
    <row r="36" spans="2:9" x14ac:dyDescent="0.25">
      <c r="B36" s="289" t="s">
        <v>3039</v>
      </c>
      <c r="C36" s="1830"/>
      <c r="D36" s="1379">
        <v>16</v>
      </c>
      <c r="E36" s="283">
        <v>0.56499999999999995</v>
      </c>
      <c r="F36" s="290"/>
      <c r="G36" s="283">
        <v>8.0999999999999996E-3</v>
      </c>
      <c r="H36" s="283">
        <v>-2.4156541868998498E-2</v>
      </c>
      <c r="I36" s="283">
        <v>1.7479408009405596E-2</v>
      </c>
    </row>
    <row r="37" spans="2:9" x14ac:dyDescent="0.25">
      <c r="B37" s="289" t="s">
        <v>3040</v>
      </c>
      <c r="C37" s="1830"/>
      <c r="D37" s="1379">
        <v>19</v>
      </c>
      <c r="E37" s="283">
        <v>0.68300000000000005</v>
      </c>
      <c r="F37" s="290"/>
      <c r="G37" s="283">
        <v>8.0999999999999996E-3</v>
      </c>
      <c r="H37" s="290"/>
      <c r="I37" s="290"/>
    </row>
    <row r="38" spans="2:9" x14ac:dyDescent="0.25">
      <c r="B38" s="289" t="s">
        <v>3041</v>
      </c>
      <c r="C38" s="1830"/>
      <c r="D38" s="1379">
        <v>20</v>
      </c>
      <c r="E38" s="283">
        <v>0.69599999999999995</v>
      </c>
      <c r="F38" s="290"/>
      <c r="G38" s="283">
        <v>8.6E-3</v>
      </c>
      <c r="H38" s="290"/>
      <c r="I38" s="290"/>
    </row>
    <row r="39" spans="2:9" x14ac:dyDescent="0.25">
      <c r="B39" s="289" t="s">
        <v>3042</v>
      </c>
      <c r="C39" s="1830"/>
      <c r="D39" s="1379">
        <v>21</v>
      </c>
      <c r="E39" s="283">
        <v>0.70099999999999996</v>
      </c>
      <c r="F39" s="290"/>
      <c r="G39" s="283">
        <v>8.3000000000000001E-3</v>
      </c>
      <c r="H39" s="290"/>
      <c r="I39" s="290"/>
    </row>
    <row r="40" spans="2:9" x14ac:dyDescent="0.25">
      <c r="B40" s="289" t="s">
        <v>3043</v>
      </c>
      <c r="C40" s="1830"/>
      <c r="D40" s="1379">
        <v>24</v>
      </c>
      <c r="E40" s="283">
        <v>0.86599999999999999</v>
      </c>
      <c r="F40" s="290"/>
      <c r="G40" s="283">
        <v>8.5000000000000006E-3</v>
      </c>
      <c r="H40" s="290"/>
      <c r="I40" s="290"/>
    </row>
    <row r="41" spans="2:9" x14ac:dyDescent="0.25">
      <c r="B41" s="289" t="s">
        <v>3044</v>
      </c>
      <c r="C41" s="1830"/>
      <c r="D41" s="1379">
        <v>29</v>
      </c>
      <c r="E41" s="283">
        <v>0.94</v>
      </c>
      <c r="F41" s="290"/>
      <c r="G41" s="283">
        <v>8.0999999999999996E-3</v>
      </c>
      <c r="H41" s="290"/>
      <c r="I41" s="290"/>
    </row>
    <row r="42" spans="2:9" x14ac:dyDescent="0.25">
      <c r="B42" s="289" t="s">
        <v>3045</v>
      </c>
      <c r="C42" s="1830"/>
      <c r="D42" s="1379">
        <v>31</v>
      </c>
      <c r="E42" s="283">
        <v>0.96199999999999997</v>
      </c>
      <c r="F42" s="290"/>
      <c r="G42" s="283">
        <v>9.1999999999999998E-3</v>
      </c>
      <c r="H42" s="290"/>
      <c r="I42" s="290"/>
    </row>
    <row r="43" spans="2:9" x14ac:dyDescent="0.25">
      <c r="B43" s="289" t="s">
        <v>3046</v>
      </c>
      <c r="C43" s="1830"/>
      <c r="D43" s="1379">
        <v>33</v>
      </c>
      <c r="E43" s="283">
        <v>0.99199999999999999</v>
      </c>
      <c r="F43" s="290"/>
      <c r="G43" s="283">
        <v>1.0200000000000001E-2</v>
      </c>
      <c r="H43" s="290"/>
      <c r="I43" s="290"/>
    </row>
    <row r="44" spans="2:9" x14ac:dyDescent="0.25">
      <c r="B44" s="289" t="s">
        <v>3047</v>
      </c>
      <c r="C44" s="1830"/>
      <c r="D44" s="1379">
        <v>38</v>
      </c>
      <c r="E44" s="283">
        <v>0.41299999999999998</v>
      </c>
      <c r="F44" s="290"/>
      <c r="G44" s="283">
        <v>8.6E-3</v>
      </c>
      <c r="H44" s="290"/>
      <c r="I44" s="290"/>
    </row>
    <row r="45" spans="2:9" x14ac:dyDescent="0.25">
      <c r="B45" s="289" t="s">
        <v>3048</v>
      </c>
      <c r="C45" s="1830"/>
      <c r="D45" s="1379">
        <v>40</v>
      </c>
      <c r="E45" s="283">
        <v>0.433</v>
      </c>
      <c r="F45" s="290"/>
      <c r="G45" s="283">
        <v>1.0500000000000001E-2</v>
      </c>
      <c r="H45" s="290"/>
      <c r="I45" s="290"/>
    </row>
    <row r="46" spans="2:9" x14ac:dyDescent="0.25">
      <c r="B46" s="289" t="s">
        <v>3049</v>
      </c>
      <c r="C46" s="1830"/>
      <c r="D46" s="1379">
        <v>42</v>
      </c>
      <c r="E46" s="283">
        <v>0.45600000000000002</v>
      </c>
      <c r="F46" s="290"/>
      <c r="G46" s="283">
        <v>1.03E-2</v>
      </c>
      <c r="H46" s="290"/>
      <c r="I46" s="290"/>
    </row>
  </sheetData>
  <mergeCells count="2">
    <mergeCell ref="C32:C46"/>
    <mergeCell ref="M7:S7"/>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1:C396"/>
  <sheetViews>
    <sheetView topLeftCell="B1" zoomScale="90" zoomScaleNormal="90" workbookViewId="0">
      <pane ySplit="6" topLeftCell="A349" activePane="bottomLeft" state="frozen"/>
      <selection pane="bottomLeft" activeCell="C114" sqref="C114"/>
    </sheetView>
  </sheetViews>
  <sheetFormatPr defaultColWidth="9.140625" defaultRowHeight="15" x14ac:dyDescent="0.25"/>
  <cols>
    <col min="1" max="1" width="9.140625" style="95"/>
    <col min="2" max="2" width="24.85546875" style="95" customWidth="1"/>
    <col min="3" max="3" width="122.7109375" style="95" customWidth="1"/>
    <col min="4" max="16384" width="9.140625" style="95"/>
  </cols>
  <sheetData>
    <row r="1" spans="1:3" x14ac:dyDescent="0.25">
      <c r="B1" s="96" t="s">
        <v>2174</v>
      </c>
    </row>
    <row r="2" spans="1:3" x14ac:dyDescent="0.25">
      <c r="B2" s="95" t="s">
        <v>3050</v>
      </c>
    </row>
    <row r="6" spans="1:3" x14ac:dyDescent="0.25">
      <c r="B6" s="416" t="s">
        <v>3051</v>
      </c>
      <c r="C6" s="416" t="s">
        <v>3052</v>
      </c>
    </row>
    <row r="7" spans="1:3" x14ac:dyDescent="0.25">
      <c r="A7" s="1835">
        <v>1</v>
      </c>
      <c r="B7" s="1830">
        <v>1</v>
      </c>
      <c r="C7" s="741" t="s">
        <v>3053</v>
      </c>
    </row>
    <row r="8" spans="1:3" ht="50.1" customHeight="1" x14ac:dyDescent="0.25">
      <c r="A8" s="1835"/>
      <c r="B8" s="1830"/>
      <c r="C8" s="512"/>
    </row>
    <row r="9" spans="1:3" x14ac:dyDescent="0.25">
      <c r="A9" s="1835">
        <v>2</v>
      </c>
      <c r="B9" s="1830">
        <v>2</v>
      </c>
      <c r="C9" s="741" t="s">
        <v>3054</v>
      </c>
    </row>
    <row r="10" spans="1:3" ht="50.1" customHeight="1" x14ac:dyDescent="0.25">
      <c r="A10" s="1835"/>
      <c r="B10" s="1830"/>
      <c r="C10" s="512"/>
    </row>
    <row r="11" spans="1:3" x14ac:dyDescent="0.25">
      <c r="A11" s="1835">
        <v>3</v>
      </c>
      <c r="B11" s="1817">
        <v>3</v>
      </c>
      <c r="C11" s="747" t="s">
        <v>3055</v>
      </c>
    </row>
    <row r="12" spans="1:3" ht="50.1" customHeight="1" x14ac:dyDescent="0.25">
      <c r="A12" s="1835"/>
      <c r="B12" s="1832"/>
      <c r="C12" s="512"/>
    </row>
    <row r="13" spans="1:3" x14ac:dyDescent="0.25">
      <c r="A13" s="1835">
        <v>4</v>
      </c>
      <c r="B13" s="1817">
        <v>4</v>
      </c>
      <c r="C13" s="741" t="s">
        <v>3056</v>
      </c>
    </row>
    <row r="14" spans="1:3" ht="50.1" customHeight="1" x14ac:dyDescent="0.25">
      <c r="A14" s="1835"/>
      <c r="B14" s="1832"/>
      <c r="C14" s="512"/>
    </row>
    <row r="15" spans="1:3" x14ac:dyDescent="0.25">
      <c r="A15" s="1835">
        <v>5</v>
      </c>
      <c r="B15" s="1817">
        <v>5</v>
      </c>
      <c r="C15" s="741" t="s">
        <v>3057</v>
      </c>
    </row>
    <row r="16" spans="1:3" ht="50.1" customHeight="1" x14ac:dyDescent="0.25">
      <c r="A16" s="1835"/>
      <c r="B16" s="1832"/>
      <c r="C16" s="512"/>
    </row>
    <row r="17" spans="1:3" x14ac:dyDescent="0.25">
      <c r="A17" s="1835">
        <v>6</v>
      </c>
      <c r="B17" s="1817">
        <v>6</v>
      </c>
      <c r="C17" s="741" t="s">
        <v>3058</v>
      </c>
    </row>
    <row r="18" spans="1:3" ht="50.1" customHeight="1" x14ac:dyDescent="0.25">
      <c r="A18" s="1835"/>
      <c r="B18" s="1832"/>
      <c r="C18" s="512"/>
    </row>
    <row r="19" spans="1:3" x14ac:dyDescent="0.25">
      <c r="A19" s="1835">
        <v>7</v>
      </c>
      <c r="B19" s="1817">
        <v>7</v>
      </c>
      <c r="C19" s="741" t="s">
        <v>3059</v>
      </c>
    </row>
    <row r="20" spans="1:3" ht="50.1" customHeight="1" x14ac:dyDescent="0.25">
      <c r="A20" s="1835"/>
      <c r="B20" s="1832"/>
      <c r="C20" s="512"/>
    </row>
    <row r="21" spans="1:3" x14ac:dyDescent="0.25">
      <c r="A21" s="1835">
        <v>8</v>
      </c>
      <c r="B21" s="1817">
        <v>8</v>
      </c>
      <c r="C21" s="741" t="s">
        <v>3060</v>
      </c>
    </row>
    <row r="22" spans="1:3" ht="50.1" customHeight="1" x14ac:dyDescent="0.25">
      <c r="A22" s="1835"/>
      <c r="B22" s="1832"/>
      <c r="C22" s="512"/>
    </row>
    <row r="23" spans="1:3" x14ac:dyDescent="0.25">
      <c r="A23" s="1835">
        <v>9</v>
      </c>
      <c r="B23" s="1817">
        <v>9</v>
      </c>
      <c r="C23" s="741" t="s">
        <v>3061</v>
      </c>
    </row>
    <row r="24" spans="1:3" ht="50.1" customHeight="1" x14ac:dyDescent="0.25">
      <c r="A24" s="1835"/>
      <c r="B24" s="1832"/>
      <c r="C24" s="512"/>
    </row>
    <row r="25" spans="1:3" x14ac:dyDescent="0.25">
      <c r="A25" s="1835">
        <v>10</v>
      </c>
      <c r="B25" s="1817">
        <v>10</v>
      </c>
      <c r="C25" s="741" t="s">
        <v>3062</v>
      </c>
    </row>
    <row r="26" spans="1:3" ht="50.1" customHeight="1" x14ac:dyDescent="0.25">
      <c r="A26" s="1835"/>
      <c r="B26" s="1832"/>
      <c r="C26" s="512"/>
    </row>
    <row r="27" spans="1:3" x14ac:dyDescent="0.25">
      <c r="A27" s="1835">
        <v>11</v>
      </c>
      <c r="B27" s="1817">
        <v>11</v>
      </c>
      <c r="C27" s="741" t="s">
        <v>3063</v>
      </c>
    </row>
    <row r="28" spans="1:3" ht="50.1" customHeight="1" x14ac:dyDescent="0.25">
      <c r="A28" s="1835"/>
      <c r="B28" s="1832"/>
      <c r="C28" s="512"/>
    </row>
    <row r="29" spans="1:3" x14ac:dyDescent="0.25">
      <c r="A29" s="1835">
        <v>12</v>
      </c>
      <c r="B29" s="1817">
        <v>12</v>
      </c>
      <c r="C29" s="741" t="s">
        <v>3064</v>
      </c>
    </row>
    <row r="30" spans="1:3" ht="50.1" customHeight="1" x14ac:dyDescent="0.25">
      <c r="A30" s="1835"/>
      <c r="B30" s="1832"/>
      <c r="C30" s="512"/>
    </row>
    <row r="31" spans="1:3" x14ac:dyDescent="0.25">
      <c r="A31" s="1835">
        <v>13</v>
      </c>
      <c r="B31" s="1817">
        <v>13</v>
      </c>
      <c r="C31" s="741" t="s">
        <v>3065</v>
      </c>
    </row>
    <row r="32" spans="1:3" ht="50.1" customHeight="1" x14ac:dyDescent="0.25">
      <c r="A32" s="1835"/>
      <c r="B32" s="1832"/>
      <c r="C32" s="512"/>
    </row>
    <row r="33" spans="1:3" x14ac:dyDescent="0.25">
      <c r="A33" s="1835">
        <v>14</v>
      </c>
      <c r="B33" s="1817">
        <v>14</v>
      </c>
      <c r="C33" s="741" t="s">
        <v>3066</v>
      </c>
    </row>
    <row r="34" spans="1:3" ht="50.1" customHeight="1" x14ac:dyDescent="0.25">
      <c r="A34" s="1835"/>
      <c r="B34" s="1832"/>
      <c r="C34" s="512"/>
    </row>
    <row r="35" spans="1:3" x14ac:dyDescent="0.25">
      <c r="A35" s="1835">
        <v>15</v>
      </c>
      <c r="B35" s="1817" t="s">
        <v>1677</v>
      </c>
      <c r="C35" s="741" t="s">
        <v>3067</v>
      </c>
    </row>
    <row r="36" spans="1:3" ht="50.1" customHeight="1" x14ac:dyDescent="0.25">
      <c r="A36" s="1835"/>
      <c r="B36" s="1832"/>
      <c r="C36" s="512"/>
    </row>
    <row r="37" spans="1:3" x14ac:dyDescent="0.25">
      <c r="A37" s="1835">
        <v>16</v>
      </c>
      <c r="B37" s="1817" t="s">
        <v>1677</v>
      </c>
      <c r="C37" s="747" t="s">
        <v>3068</v>
      </c>
    </row>
    <row r="38" spans="1:3" ht="50.1" customHeight="1" x14ac:dyDescent="0.25">
      <c r="A38" s="1835"/>
      <c r="B38" s="1832"/>
      <c r="C38" s="512"/>
    </row>
    <row r="39" spans="1:3" x14ac:dyDescent="0.25">
      <c r="A39" s="1835">
        <v>17</v>
      </c>
      <c r="B39" s="1817" t="s">
        <v>1677</v>
      </c>
      <c r="C39" s="747" t="s">
        <v>3069</v>
      </c>
    </row>
    <row r="40" spans="1:3" ht="50.1" customHeight="1" x14ac:dyDescent="0.25">
      <c r="A40" s="1835"/>
      <c r="B40" s="1832"/>
      <c r="C40" s="512"/>
    </row>
    <row r="41" spans="1:3" x14ac:dyDescent="0.25">
      <c r="A41" s="1835">
        <v>18</v>
      </c>
      <c r="B41" s="1817" t="s">
        <v>1677</v>
      </c>
      <c r="C41" s="747" t="s">
        <v>3070</v>
      </c>
    </row>
    <row r="42" spans="1:3" ht="50.1" customHeight="1" x14ac:dyDescent="0.25">
      <c r="A42" s="1835"/>
      <c r="B42" s="1832"/>
      <c r="C42" s="512"/>
    </row>
    <row r="43" spans="1:3" x14ac:dyDescent="0.25">
      <c r="A43" s="1835">
        <v>19</v>
      </c>
      <c r="B43" s="1817" t="s">
        <v>1677</v>
      </c>
      <c r="C43" s="747" t="s">
        <v>3071</v>
      </c>
    </row>
    <row r="44" spans="1:3" ht="50.1" customHeight="1" x14ac:dyDescent="0.25">
      <c r="A44" s="1835"/>
      <c r="B44" s="1832"/>
      <c r="C44" s="512"/>
    </row>
    <row r="45" spans="1:3" x14ac:dyDescent="0.25">
      <c r="A45" s="1835">
        <v>20</v>
      </c>
      <c r="B45" s="1817" t="s">
        <v>1677</v>
      </c>
      <c r="C45" s="747" t="s">
        <v>3072</v>
      </c>
    </row>
    <row r="46" spans="1:3" ht="50.1" customHeight="1" x14ac:dyDescent="0.25">
      <c r="A46" s="1835"/>
      <c r="B46" s="1832"/>
      <c r="C46" s="512"/>
    </row>
    <row r="47" spans="1:3" x14ac:dyDescent="0.25">
      <c r="A47" s="1835">
        <v>21</v>
      </c>
      <c r="B47" s="1817" t="s">
        <v>1677</v>
      </c>
      <c r="C47" s="747" t="s">
        <v>3073</v>
      </c>
    </row>
    <row r="48" spans="1:3" ht="50.1" customHeight="1" x14ac:dyDescent="0.25">
      <c r="A48" s="1835"/>
      <c r="B48" s="1832"/>
      <c r="C48" s="512"/>
    </row>
    <row r="49" spans="1:3" x14ac:dyDescent="0.25">
      <c r="A49" s="1835">
        <v>22</v>
      </c>
      <c r="B49" s="1817" t="s">
        <v>1677</v>
      </c>
      <c r="C49" s="747" t="s">
        <v>3074</v>
      </c>
    </row>
    <row r="50" spans="1:3" ht="50.1" customHeight="1" x14ac:dyDescent="0.25">
      <c r="A50" s="1835"/>
      <c r="B50" s="1832"/>
      <c r="C50" s="512"/>
    </row>
    <row r="51" spans="1:3" x14ac:dyDescent="0.25">
      <c r="A51" s="1835">
        <v>23</v>
      </c>
      <c r="B51" s="1817" t="s">
        <v>1677</v>
      </c>
      <c r="C51" s="747" t="s">
        <v>3075</v>
      </c>
    </row>
    <row r="52" spans="1:3" ht="50.1" customHeight="1" x14ac:dyDescent="0.25">
      <c r="A52" s="1835"/>
      <c r="B52" s="1832"/>
      <c r="C52" s="512"/>
    </row>
    <row r="53" spans="1:3" x14ac:dyDescent="0.25">
      <c r="A53" s="1835">
        <v>24</v>
      </c>
      <c r="B53" s="1817" t="s">
        <v>1677</v>
      </c>
      <c r="C53" s="747" t="s">
        <v>3076</v>
      </c>
    </row>
    <row r="54" spans="1:3" ht="50.1" customHeight="1" x14ac:dyDescent="0.25">
      <c r="A54" s="1835"/>
      <c r="B54" s="1832"/>
      <c r="C54" s="512"/>
    </row>
    <row r="55" spans="1:3" x14ac:dyDescent="0.25">
      <c r="A55" s="1835">
        <v>25</v>
      </c>
      <c r="B55" s="1817" t="s">
        <v>1677</v>
      </c>
      <c r="C55" s="747" t="s">
        <v>3077</v>
      </c>
    </row>
    <row r="56" spans="1:3" ht="50.1" customHeight="1" x14ac:dyDescent="0.25">
      <c r="A56" s="1835"/>
      <c r="B56" s="1832"/>
      <c r="C56" s="512"/>
    </row>
    <row r="57" spans="1:3" x14ac:dyDescent="0.25">
      <c r="A57" s="1835">
        <v>26</v>
      </c>
      <c r="B57" s="1817" t="s">
        <v>1677</v>
      </c>
      <c r="C57" s="747" t="s">
        <v>3078</v>
      </c>
    </row>
    <row r="58" spans="1:3" ht="50.1" customHeight="1" x14ac:dyDescent="0.25">
      <c r="A58" s="1835"/>
      <c r="B58" s="1832"/>
      <c r="C58" s="512"/>
    </row>
    <row r="59" spans="1:3" x14ac:dyDescent="0.25">
      <c r="A59" s="1835">
        <v>27</v>
      </c>
      <c r="B59" s="1817" t="s">
        <v>1677</v>
      </c>
      <c r="C59" s="747" t="s">
        <v>3079</v>
      </c>
    </row>
    <row r="60" spans="1:3" ht="50.1" customHeight="1" x14ac:dyDescent="0.25">
      <c r="A60" s="1835"/>
      <c r="B60" s="1832"/>
      <c r="C60" s="512"/>
    </row>
    <row r="61" spans="1:3" x14ac:dyDescent="0.25">
      <c r="A61" s="1835">
        <v>28</v>
      </c>
      <c r="B61" s="1817" t="s">
        <v>1677</v>
      </c>
      <c r="C61" s="747" t="s">
        <v>3080</v>
      </c>
    </row>
    <row r="62" spans="1:3" ht="50.1" customHeight="1" x14ac:dyDescent="0.25">
      <c r="A62" s="1835"/>
      <c r="B62" s="1832"/>
      <c r="C62" s="512"/>
    </row>
    <row r="63" spans="1:3" x14ac:dyDescent="0.25">
      <c r="A63" s="1835">
        <v>29</v>
      </c>
      <c r="B63" s="1817" t="s">
        <v>1677</v>
      </c>
      <c r="C63" s="747" t="s">
        <v>3081</v>
      </c>
    </row>
    <row r="64" spans="1:3" ht="50.1" customHeight="1" x14ac:dyDescent="0.25">
      <c r="A64" s="1835"/>
      <c r="B64" s="1832"/>
      <c r="C64" s="512"/>
    </row>
    <row r="65" spans="1:3" x14ac:dyDescent="0.25">
      <c r="A65" s="1835">
        <v>30</v>
      </c>
      <c r="B65" s="1817" t="s">
        <v>1677</v>
      </c>
      <c r="C65" s="747" t="s">
        <v>3082</v>
      </c>
    </row>
    <row r="66" spans="1:3" ht="50.1" customHeight="1" x14ac:dyDescent="0.25">
      <c r="A66" s="1835"/>
      <c r="B66" s="1832"/>
      <c r="C66" s="512"/>
    </row>
    <row r="67" spans="1:3" x14ac:dyDescent="0.25">
      <c r="A67" s="1835">
        <v>31</v>
      </c>
      <c r="B67" s="1817" t="s">
        <v>1677</v>
      </c>
      <c r="C67" s="747" t="s">
        <v>3083</v>
      </c>
    </row>
    <row r="68" spans="1:3" ht="50.1" customHeight="1" x14ac:dyDescent="0.25">
      <c r="A68" s="1835"/>
      <c r="B68" s="1832"/>
      <c r="C68" s="512"/>
    </row>
    <row r="69" spans="1:3" x14ac:dyDescent="0.25">
      <c r="A69" s="1835">
        <v>32</v>
      </c>
      <c r="B69" s="1817" t="s">
        <v>1677</v>
      </c>
      <c r="C69" s="747" t="s">
        <v>3084</v>
      </c>
    </row>
    <row r="70" spans="1:3" ht="50.1" customHeight="1" x14ac:dyDescent="0.25">
      <c r="A70" s="1835"/>
      <c r="B70" s="1832"/>
      <c r="C70" s="512"/>
    </row>
    <row r="71" spans="1:3" x14ac:dyDescent="0.25">
      <c r="A71" s="1835">
        <v>33</v>
      </c>
      <c r="B71" s="1817" t="s">
        <v>1677</v>
      </c>
      <c r="C71" s="747" t="s">
        <v>3079</v>
      </c>
    </row>
    <row r="72" spans="1:3" ht="50.1" customHeight="1" x14ac:dyDescent="0.25">
      <c r="A72" s="1835"/>
      <c r="B72" s="1832"/>
      <c r="C72" s="512"/>
    </row>
    <row r="73" spans="1:3" x14ac:dyDescent="0.25">
      <c r="A73" s="1835">
        <v>34</v>
      </c>
      <c r="B73" s="1817" t="s">
        <v>1677</v>
      </c>
      <c r="C73" s="747" t="s">
        <v>3080</v>
      </c>
    </row>
    <row r="74" spans="1:3" ht="50.1" customHeight="1" x14ac:dyDescent="0.25">
      <c r="A74" s="1835"/>
      <c r="B74" s="1832"/>
      <c r="C74" s="512"/>
    </row>
    <row r="75" spans="1:3" x14ac:dyDescent="0.25">
      <c r="A75" s="1835">
        <v>35</v>
      </c>
      <c r="B75" s="1817" t="s">
        <v>1677</v>
      </c>
      <c r="C75" s="747" t="s">
        <v>3081</v>
      </c>
    </row>
    <row r="76" spans="1:3" ht="50.1" customHeight="1" x14ac:dyDescent="0.25">
      <c r="A76" s="1835"/>
      <c r="B76" s="1832"/>
      <c r="C76" s="512"/>
    </row>
    <row r="77" spans="1:3" x14ac:dyDescent="0.25">
      <c r="A77" s="1835">
        <v>36</v>
      </c>
      <c r="B77" s="1817" t="s">
        <v>1677</v>
      </c>
      <c r="C77" s="747" t="s">
        <v>3082</v>
      </c>
    </row>
    <row r="78" spans="1:3" ht="50.1" customHeight="1" x14ac:dyDescent="0.25">
      <c r="A78" s="1835"/>
      <c r="B78" s="1832"/>
      <c r="C78" s="512"/>
    </row>
    <row r="79" spans="1:3" x14ac:dyDescent="0.25">
      <c r="A79" s="1835">
        <v>37</v>
      </c>
      <c r="B79" s="1817" t="s">
        <v>1677</v>
      </c>
      <c r="C79" s="747" t="s">
        <v>3083</v>
      </c>
    </row>
    <row r="80" spans="1:3" ht="50.1" customHeight="1" x14ac:dyDescent="0.25">
      <c r="A80" s="1835"/>
      <c r="B80" s="1832"/>
      <c r="C80" s="512"/>
    </row>
    <row r="81" spans="1:3" x14ac:dyDescent="0.25">
      <c r="A81" s="1835">
        <v>38</v>
      </c>
      <c r="B81" s="1817" t="s">
        <v>1677</v>
      </c>
      <c r="C81" s="747" t="s">
        <v>3084</v>
      </c>
    </row>
    <row r="82" spans="1:3" ht="50.1" customHeight="1" x14ac:dyDescent="0.25">
      <c r="A82" s="1835"/>
      <c r="B82" s="1832"/>
      <c r="C82" s="512"/>
    </row>
    <row r="83" spans="1:3" x14ac:dyDescent="0.25">
      <c r="A83" s="1835">
        <v>39</v>
      </c>
      <c r="B83" s="1817" t="s">
        <v>1677</v>
      </c>
      <c r="C83" s="747" t="s">
        <v>3079</v>
      </c>
    </row>
    <row r="84" spans="1:3" ht="50.1" customHeight="1" x14ac:dyDescent="0.25">
      <c r="A84" s="1835"/>
      <c r="B84" s="1832"/>
      <c r="C84" s="512"/>
    </row>
    <row r="85" spans="1:3" x14ac:dyDescent="0.25">
      <c r="A85" s="1835">
        <v>40</v>
      </c>
      <c r="B85" s="1817" t="s">
        <v>1677</v>
      </c>
      <c r="C85" s="747" t="s">
        <v>3080</v>
      </c>
    </row>
    <row r="86" spans="1:3" ht="50.1" customHeight="1" x14ac:dyDescent="0.25">
      <c r="A86" s="1835"/>
      <c r="B86" s="1832"/>
      <c r="C86" s="512"/>
    </row>
    <row r="87" spans="1:3" x14ac:dyDescent="0.25">
      <c r="A87" s="1835">
        <v>41</v>
      </c>
      <c r="B87" s="1817" t="s">
        <v>1677</v>
      </c>
      <c r="C87" s="747" t="s">
        <v>3081</v>
      </c>
    </row>
    <row r="88" spans="1:3" ht="50.1" customHeight="1" x14ac:dyDescent="0.25">
      <c r="A88" s="1835"/>
      <c r="B88" s="1832"/>
      <c r="C88" s="512"/>
    </row>
    <row r="89" spans="1:3" x14ac:dyDescent="0.25">
      <c r="A89" s="1835">
        <v>42</v>
      </c>
      <c r="B89" s="1817" t="s">
        <v>1677</v>
      </c>
      <c r="C89" s="747" t="s">
        <v>3082</v>
      </c>
    </row>
    <row r="90" spans="1:3" ht="50.1" customHeight="1" x14ac:dyDescent="0.25">
      <c r="A90" s="1835"/>
      <c r="B90" s="1832"/>
      <c r="C90" s="512"/>
    </row>
    <row r="91" spans="1:3" x14ac:dyDescent="0.25">
      <c r="A91" s="1835">
        <v>43</v>
      </c>
      <c r="B91" s="1817" t="s">
        <v>1677</v>
      </c>
      <c r="C91" s="747" t="s">
        <v>3083</v>
      </c>
    </row>
    <row r="92" spans="1:3" ht="50.1" customHeight="1" x14ac:dyDescent="0.25">
      <c r="A92" s="1835"/>
      <c r="B92" s="1832"/>
      <c r="C92" s="512"/>
    </row>
    <row r="93" spans="1:3" x14ac:dyDescent="0.25">
      <c r="A93" s="1835">
        <v>44</v>
      </c>
      <c r="B93" s="1817" t="s">
        <v>1677</v>
      </c>
      <c r="C93" s="747" t="s">
        <v>3084</v>
      </c>
    </row>
    <row r="94" spans="1:3" ht="50.1" customHeight="1" x14ac:dyDescent="0.25">
      <c r="A94" s="1835"/>
      <c r="B94" s="1832"/>
      <c r="C94" s="512"/>
    </row>
    <row r="95" spans="1:3" x14ac:dyDescent="0.25">
      <c r="A95" s="1835">
        <v>45</v>
      </c>
      <c r="B95" s="1817" t="s">
        <v>1677</v>
      </c>
      <c r="C95" s="747" t="s">
        <v>3085</v>
      </c>
    </row>
    <row r="96" spans="1:3" ht="50.1" customHeight="1" x14ac:dyDescent="0.25">
      <c r="A96" s="1835"/>
      <c r="B96" s="1832"/>
      <c r="C96" s="512"/>
    </row>
    <row r="97" spans="1:3" x14ac:dyDescent="0.25">
      <c r="A97" s="1835">
        <v>46</v>
      </c>
      <c r="B97" s="1817" t="s">
        <v>1677</v>
      </c>
      <c r="C97" s="747" t="s">
        <v>3086</v>
      </c>
    </row>
    <row r="98" spans="1:3" ht="50.1" customHeight="1" x14ac:dyDescent="0.25">
      <c r="A98" s="1835"/>
      <c r="B98" s="1832"/>
      <c r="C98" s="512"/>
    </row>
    <row r="99" spans="1:3" x14ac:dyDescent="0.25">
      <c r="A99" s="1835">
        <v>47</v>
      </c>
      <c r="B99" s="1817" t="s">
        <v>1677</v>
      </c>
      <c r="C99" s="747" t="s">
        <v>3087</v>
      </c>
    </row>
    <row r="100" spans="1:3" ht="50.1" customHeight="1" x14ac:dyDescent="0.25">
      <c r="A100" s="1835"/>
      <c r="B100" s="1832"/>
      <c r="C100" s="512"/>
    </row>
    <row r="101" spans="1:3" x14ac:dyDescent="0.25">
      <c r="A101" s="1835">
        <v>48</v>
      </c>
      <c r="B101" s="1817" t="s">
        <v>1677</v>
      </c>
      <c r="C101" s="747" t="s">
        <v>3088</v>
      </c>
    </row>
    <row r="102" spans="1:3" ht="50.1" customHeight="1" x14ac:dyDescent="0.25">
      <c r="A102" s="1835"/>
      <c r="B102" s="1832"/>
      <c r="C102" s="512"/>
    </row>
    <row r="103" spans="1:3" x14ac:dyDescent="0.25">
      <c r="A103" s="1835">
        <v>49</v>
      </c>
      <c r="B103" s="1817" t="s">
        <v>1677</v>
      </c>
      <c r="C103" s="747" t="s">
        <v>3089</v>
      </c>
    </row>
    <row r="104" spans="1:3" ht="50.1" customHeight="1" x14ac:dyDescent="0.25">
      <c r="A104" s="1835"/>
      <c r="B104" s="1832"/>
      <c r="C104" s="512"/>
    </row>
    <row r="105" spans="1:3" x14ac:dyDescent="0.25">
      <c r="A105" s="1835">
        <v>50</v>
      </c>
      <c r="B105" s="1817" t="s">
        <v>1677</v>
      </c>
      <c r="C105" s="747" t="s">
        <v>3090</v>
      </c>
    </row>
    <row r="106" spans="1:3" ht="50.1" customHeight="1" x14ac:dyDescent="0.25">
      <c r="A106" s="1835"/>
      <c r="B106" s="1832"/>
      <c r="C106" s="512"/>
    </row>
    <row r="107" spans="1:3" x14ac:dyDescent="0.25">
      <c r="A107" s="1835">
        <v>51</v>
      </c>
      <c r="B107" s="1817">
        <v>15</v>
      </c>
      <c r="C107" s="741" t="s">
        <v>3091</v>
      </c>
    </row>
    <row r="108" spans="1:3" ht="50.1" customHeight="1" x14ac:dyDescent="0.25">
      <c r="A108" s="1835"/>
      <c r="B108" s="1832"/>
      <c r="C108" s="512"/>
    </row>
    <row r="109" spans="1:3" x14ac:dyDescent="0.25">
      <c r="A109" s="1835">
        <v>52</v>
      </c>
      <c r="B109" s="1817">
        <v>16</v>
      </c>
      <c r="C109" s="741" t="s">
        <v>3092</v>
      </c>
    </row>
    <row r="110" spans="1:3" ht="50.1" customHeight="1" x14ac:dyDescent="0.25">
      <c r="A110" s="1835"/>
      <c r="B110" s="1832"/>
      <c r="C110" s="512"/>
    </row>
    <row r="111" spans="1:3" x14ac:dyDescent="0.25">
      <c r="A111" s="1835">
        <v>53</v>
      </c>
      <c r="B111" s="1817">
        <v>17</v>
      </c>
      <c r="C111" s="741" t="s">
        <v>3093</v>
      </c>
    </row>
    <row r="112" spans="1:3" ht="50.1" customHeight="1" x14ac:dyDescent="0.25">
      <c r="A112" s="1835"/>
      <c r="B112" s="1832"/>
      <c r="C112" s="512"/>
    </row>
    <row r="113" spans="1:3" x14ac:dyDescent="0.25">
      <c r="A113" s="1835">
        <v>54</v>
      </c>
      <c r="B113" s="1817">
        <v>18</v>
      </c>
      <c r="C113" s="741" t="s">
        <v>3094</v>
      </c>
    </row>
    <row r="114" spans="1:3" ht="50.1" customHeight="1" x14ac:dyDescent="0.25">
      <c r="A114" s="1835"/>
      <c r="B114" s="1832"/>
      <c r="C114" s="512"/>
    </row>
    <row r="115" spans="1:3" x14ac:dyDescent="0.25">
      <c r="A115" s="1835">
        <v>55</v>
      </c>
      <c r="B115" s="1817">
        <v>19</v>
      </c>
      <c r="C115" s="741" t="s">
        <v>3095</v>
      </c>
    </row>
    <row r="116" spans="1:3" ht="50.1" customHeight="1" x14ac:dyDescent="0.25">
      <c r="A116" s="1835"/>
      <c r="B116" s="1832"/>
      <c r="C116" s="512"/>
    </row>
    <row r="117" spans="1:3" x14ac:dyDescent="0.25">
      <c r="A117" s="1835">
        <v>56</v>
      </c>
      <c r="B117" s="1817">
        <v>20</v>
      </c>
      <c r="C117" s="741" t="s">
        <v>3096</v>
      </c>
    </row>
    <row r="118" spans="1:3" ht="50.1" customHeight="1" x14ac:dyDescent="0.25">
      <c r="A118" s="1835"/>
      <c r="B118" s="1832"/>
      <c r="C118" s="512"/>
    </row>
    <row r="119" spans="1:3" x14ac:dyDescent="0.25">
      <c r="A119" s="1835">
        <v>57</v>
      </c>
      <c r="B119" s="1817">
        <v>21</v>
      </c>
      <c r="C119" s="741" t="s">
        <v>3097</v>
      </c>
    </row>
    <row r="120" spans="1:3" ht="50.1" customHeight="1" x14ac:dyDescent="0.25">
      <c r="A120" s="1835"/>
      <c r="B120" s="1832"/>
      <c r="C120" s="512"/>
    </row>
    <row r="121" spans="1:3" x14ac:dyDescent="0.25">
      <c r="A121" s="1835">
        <v>58</v>
      </c>
      <c r="B121" s="1817">
        <v>22</v>
      </c>
      <c r="C121" s="741" t="s">
        <v>3098</v>
      </c>
    </row>
    <row r="122" spans="1:3" ht="50.1" customHeight="1" x14ac:dyDescent="0.25">
      <c r="A122" s="1835"/>
      <c r="B122" s="1832"/>
      <c r="C122" s="512"/>
    </row>
    <row r="123" spans="1:3" x14ac:dyDescent="0.25">
      <c r="A123" s="1835">
        <v>59</v>
      </c>
      <c r="B123" s="1817">
        <v>23</v>
      </c>
      <c r="C123" s="741" t="s">
        <v>3099</v>
      </c>
    </row>
    <row r="124" spans="1:3" ht="50.1" customHeight="1" x14ac:dyDescent="0.25">
      <c r="A124" s="1835"/>
      <c r="B124" s="1832"/>
      <c r="C124" s="512"/>
    </row>
    <row r="125" spans="1:3" x14ac:dyDescent="0.25">
      <c r="A125" s="1835">
        <v>60</v>
      </c>
      <c r="B125" s="1817">
        <v>24</v>
      </c>
      <c r="C125" s="741" t="s">
        <v>3100</v>
      </c>
    </row>
    <row r="126" spans="1:3" ht="50.1" customHeight="1" x14ac:dyDescent="0.25">
      <c r="A126" s="1835"/>
      <c r="B126" s="1832"/>
      <c r="C126" s="512"/>
    </row>
    <row r="127" spans="1:3" x14ac:dyDescent="0.25">
      <c r="A127" s="1835">
        <v>61</v>
      </c>
      <c r="B127" s="1817">
        <v>25</v>
      </c>
      <c r="C127" s="741" t="s">
        <v>3101</v>
      </c>
    </row>
    <row r="128" spans="1:3" ht="50.1" customHeight="1" x14ac:dyDescent="0.25">
      <c r="A128" s="1835"/>
      <c r="B128" s="1832"/>
      <c r="C128" s="512"/>
    </row>
    <row r="129" spans="1:3" x14ac:dyDescent="0.25">
      <c r="A129" s="1835">
        <v>62</v>
      </c>
      <c r="B129" s="1817">
        <v>26</v>
      </c>
      <c r="C129" s="741" t="s">
        <v>3102</v>
      </c>
    </row>
    <row r="130" spans="1:3" ht="50.1" customHeight="1" x14ac:dyDescent="0.25">
      <c r="A130" s="1835"/>
      <c r="B130" s="1832"/>
      <c r="C130" s="512"/>
    </row>
    <row r="131" spans="1:3" x14ac:dyDescent="0.25">
      <c r="A131" s="1835">
        <v>63</v>
      </c>
      <c r="B131" s="1817">
        <v>27</v>
      </c>
      <c r="C131" s="741" t="s">
        <v>3103</v>
      </c>
    </row>
    <row r="132" spans="1:3" ht="50.1" customHeight="1" x14ac:dyDescent="0.25">
      <c r="A132" s="1835"/>
      <c r="B132" s="1832"/>
      <c r="C132" s="512"/>
    </row>
    <row r="133" spans="1:3" x14ac:dyDescent="0.25">
      <c r="A133" s="1835">
        <v>64</v>
      </c>
      <c r="B133" s="1817">
        <v>28</v>
      </c>
      <c r="C133" s="741" t="s">
        <v>3104</v>
      </c>
    </row>
    <row r="134" spans="1:3" ht="50.1" customHeight="1" x14ac:dyDescent="0.25">
      <c r="A134" s="1835"/>
      <c r="B134" s="1832"/>
      <c r="C134" s="512"/>
    </row>
    <row r="135" spans="1:3" x14ac:dyDescent="0.25">
      <c r="A135" s="1835">
        <v>65</v>
      </c>
      <c r="B135" s="1817">
        <v>29</v>
      </c>
      <c r="C135" s="741" t="s">
        <v>3105</v>
      </c>
    </row>
    <row r="136" spans="1:3" ht="50.1" customHeight="1" x14ac:dyDescent="0.25">
      <c r="A136" s="1835"/>
      <c r="B136" s="1832"/>
      <c r="C136" s="512"/>
    </row>
    <row r="137" spans="1:3" x14ac:dyDescent="0.25">
      <c r="A137" s="1835">
        <v>66</v>
      </c>
      <c r="B137" s="1817">
        <v>30</v>
      </c>
      <c r="C137" s="741" t="s">
        <v>3106</v>
      </c>
    </row>
    <row r="138" spans="1:3" ht="50.1" customHeight="1" x14ac:dyDescent="0.25">
      <c r="A138" s="1835"/>
      <c r="B138" s="1832"/>
      <c r="C138" s="512"/>
    </row>
    <row r="139" spans="1:3" x14ac:dyDescent="0.25">
      <c r="A139" s="1835">
        <v>67</v>
      </c>
      <c r="B139" s="1817">
        <v>31</v>
      </c>
      <c r="C139" s="741" t="s">
        <v>3107</v>
      </c>
    </row>
    <row r="140" spans="1:3" ht="50.1" customHeight="1" x14ac:dyDescent="0.25">
      <c r="A140" s="1835"/>
      <c r="B140" s="1832"/>
      <c r="C140" s="512"/>
    </row>
    <row r="141" spans="1:3" x14ac:dyDescent="0.25">
      <c r="A141" s="1835">
        <v>68</v>
      </c>
      <c r="B141" s="1817">
        <v>32</v>
      </c>
      <c r="C141" s="741" t="s">
        <v>3108</v>
      </c>
    </row>
    <row r="142" spans="1:3" ht="50.1" customHeight="1" x14ac:dyDescent="0.25">
      <c r="A142" s="1835"/>
      <c r="B142" s="1832"/>
      <c r="C142" s="512"/>
    </row>
    <row r="143" spans="1:3" x14ac:dyDescent="0.25">
      <c r="A143" s="1835">
        <v>69</v>
      </c>
      <c r="B143" s="1817">
        <v>33</v>
      </c>
      <c r="C143" s="741" t="s">
        <v>3109</v>
      </c>
    </row>
    <row r="144" spans="1:3" ht="50.1" customHeight="1" x14ac:dyDescent="0.25">
      <c r="A144" s="1835"/>
      <c r="B144" s="1832"/>
      <c r="C144" s="512"/>
    </row>
    <row r="145" spans="1:3" x14ac:dyDescent="0.25">
      <c r="A145" s="1835">
        <v>70</v>
      </c>
      <c r="B145" s="1817">
        <v>34</v>
      </c>
      <c r="C145" s="741" t="s">
        <v>3110</v>
      </c>
    </row>
    <row r="146" spans="1:3" ht="50.1" customHeight="1" x14ac:dyDescent="0.25">
      <c r="A146" s="1835"/>
      <c r="B146" s="1832"/>
      <c r="C146" s="512"/>
    </row>
    <row r="147" spans="1:3" x14ac:dyDescent="0.25">
      <c r="A147" s="1835">
        <v>71</v>
      </c>
      <c r="B147" s="1817">
        <v>35</v>
      </c>
      <c r="C147" s="741" t="s">
        <v>3111</v>
      </c>
    </row>
    <row r="148" spans="1:3" ht="50.1" customHeight="1" x14ac:dyDescent="0.25">
      <c r="A148" s="1835"/>
      <c r="B148" s="1832"/>
      <c r="C148" s="512"/>
    </row>
    <row r="149" spans="1:3" x14ac:dyDescent="0.25">
      <c r="A149" s="1835">
        <v>72</v>
      </c>
      <c r="B149" s="1817">
        <v>36</v>
      </c>
      <c r="C149" s="741" t="s">
        <v>3112</v>
      </c>
    </row>
    <row r="150" spans="1:3" ht="50.1" customHeight="1" x14ac:dyDescent="0.25">
      <c r="A150" s="1835"/>
      <c r="B150" s="1832"/>
      <c r="C150" s="512"/>
    </row>
    <row r="151" spans="1:3" x14ac:dyDescent="0.25">
      <c r="A151" s="1835">
        <v>73</v>
      </c>
      <c r="B151" s="1817">
        <v>37</v>
      </c>
      <c r="C151" s="741" t="s">
        <v>3113</v>
      </c>
    </row>
    <row r="152" spans="1:3" ht="50.1" customHeight="1" x14ac:dyDescent="0.25">
      <c r="A152" s="1835"/>
      <c r="B152" s="1832"/>
      <c r="C152" s="512"/>
    </row>
    <row r="153" spans="1:3" x14ac:dyDescent="0.25">
      <c r="A153" s="1835">
        <v>74</v>
      </c>
      <c r="B153" s="1817">
        <v>38</v>
      </c>
      <c r="C153" s="741" t="s">
        <v>3114</v>
      </c>
    </row>
    <row r="154" spans="1:3" ht="50.1" customHeight="1" x14ac:dyDescent="0.25">
      <c r="A154" s="1835"/>
      <c r="B154" s="1832"/>
      <c r="C154" s="512"/>
    </row>
    <row r="155" spans="1:3" x14ac:dyDescent="0.25">
      <c r="A155" s="1835">
        <v>75</v>
      </c>
      <c r="B155" s="1817">
        <v>39</v>
      </c>
      <c r="C155" s="741" t="s">
        <v>3115</v>
      </c>
    </row>
    <row r="156" spans="1:3" ht="50.1" customHeight="1" x14ac:dyDescent="0.25">
      <c r="A156" s="1835"/>
      <c r="B156" s="1832"/>
      <c r="C156" s="512"/>
    </row>
    <row r="157" spans="1:3" x14ac:dyDescent="0.25">
      <c r="A157" s="1835">
        <v>76</v>
      </c>
      <c r="B157" s="1817">
        <v>40</v>
      </c>
      <c r="C157" s="741" t="s">
        <v>3116</v>
      </c>
    </row>
    <row r="158" spans="1:3" ht="50.1" customHeight="1" x14ac:dyDescent="0.25">
      <c r="A158" s="1835"/>
      <c r="B158" s="1832"/>
      <c r="C158" s="512"/>
    </row>
    <row r="159" spans="1:3" x14ac:dyDescent="0.25">
      <c r="A159" s="1835">
        <v>77</v>
      </c>
      <c r="B159" s="1817">
        <v>41</v>
      </c>
      <c r="C159" s="741" t="s">
        <v>3117</v>
      </c>
    </row>
    <row r="160" spans="1:3" ht="50.1" customHeight="1" x14ac:dyDescent="0.25">
      <c r="A160" s="1835"/>
      <c r="B160" s="1832"/>
      <c r="C160" s="512"/>
    </row>
    <row r="161" spans="1:3" x14ac:dyDescent="0.25">
      <c r="A161" s="1835">
        <v>78</v>
      </c>
      <c r="B161" s="1817">
        <v>42</v>
      </c>
      <c r="C161" s="741" t="s">
        <v>3118</v>
      </c>
    </row>
    <row r="162" spans="1:3" ht="50.1" customHeight="1" x14ac:dyDescent="0.25">
      <c r="A162" s="1835"/>
      <c r="B162" s="1832"/>
      <c r="C162" s="512"/>
    </row>
    <row r="163" spans="1:3" x14ac:dyDescent="0.25">
      <c r="A163" s="1835">
        <v>79</v>
      </c>
      <c r="B163" s="1817">
        <v>43</v>
      </c>
      <c r="C163" s="741" t="s">
        <v>3119</v>
      </c>
    </row>
    <row r="164" spans="1:3" ht="50.1" customHeight="1" x14ac:dyDescent="0.25">
      <c r="A164" s="1835"/>
      <c r="B164" s="1832"/>
      <c r="C164" s="512"/>
    </row>
    <row r="165" spans="1:3" x14ac:dyDescent="0.25">
      <c r="A165" s="1835">
        <v>80</v>
      </c>
      <c r="B165" s="1817">
        <v>44</v>
      </c>
      <c r="C165" s="741" t="s">
        <v>3120</v>
      </c>
    </row>
    <row r="166" spans="1:3" ht="50.1" customHeight="1" x14ac:dyDescent="0.25">
      <c r="A166" s="1835"/>
      <c r="B166" s="1832"/>
      <c r="C166" s="512"/>
    </row>
    <row r="167" spans="1:3" x14ac:dyDescent="0.25">
      <c r="A167" s="1835">
        <v>81</v>
      </c>
      <c r="B167" s="1817">
        <v>45</v>
      </c>
      <c r="C167" s="741" t="s">
        <v>3121</v>
      </c>
    </row>
    <row r="168" spans="1:3" ht="50.1" customHeight="1" x14ac:dyDescent="0.25">
      <c r="A168" s="1835"/>
      <c r="B168" s="1832"/>
      <c r="C168" s="512"/>
    </row>
    <row r="169" spans="1:3" x14ac:dyDescent="0.25">
      <c r="A169" s="1835">
        <v>82</v>
      </c>
      <c r="B169" s="1817">
        <v>46</v>
      </c>
      <c r="C169" s="741" t="s">
        <v>3122</v>
      </c>
    </row>
    <row r="170" spans="1:3" ht="50.1" customHeight="1" x14ac:dyDescent="0.25">
      <c r="A170" s="1835"/>
      <c r="B170" s="1832"/>
      <c r="C170" s="512"/>
    </row>
    <row r="171" spans="1:3" x14ac:dyDescent="0.25">
      <c r="A171" s="1835">
        <v>83</v>
      </c>
      <c r="B171" s="1817">
        <v>47</v>
      </c>
      <c r="C171" s="741" t="s">
        <v>3123</v>
      </c>
    </row>
    <row r="172" spans="1:3" ht="50.1" customHeight="1" x14ac:dyDescent="0.25">
      <c r="A172" s="1835"/>
      <c r="B172" s="1832"/>
      <c r="C172" s="512"/>
    </row>
    <row r="173" spans="1:3" x14ac:dyDescent="0.25">
      <c r="A173" s="1835">
        <v>84</v>
      </c>
      <c r="B173" s="1817">
        <v>48</v>
      </c>
      <c r="C173" s="741" t="s">
        <v>3124</v>
      </c>
    </row>
    <row r="174" spans="1:3" ht="50.1" customHeight="1" x14ac:dyDescent="0.25">
      <c r="A174" s="1835"/>
      <c r="B174" s="1832"/>
      <c r="C174" s="512"/>
    </row>
    <row r="175" spans="1:3" x14ac:dyDescent="0.25">
      <c r="A175" s="1835">
        <v>85</v>
      </c>
      <c r="B175" s="1817">
        <v>49</v>
      </c>
      <c r="C175" s="741" t="s">
        <v>3125</v>
      </c>
    </row>
    <row r="176" spans="1:3" ht="50.1" customHeight="1" x14ac:dyDescent="0.25">
      <c r="A176" s="1835"/>
      <c r="B176" s="1832"/>
      <c r="C176" s="512"/>
    </row>
    <row r="177" spans="1:3" x14ac:dyDescent="0.25">
      <c r="A177" s="1835">
        <v>86</v>
      </c>
      <c r="B177" s="1817">
        <v>50</v>
      </c>
      <c r="C177" s="741" t="s">
        <v>3126</v>
      </c>
    </row>
    <row r="178" spans="1:3" ht="50.1" customHeight="1" x14ac:dyDescent="0.25">
      <c r="A178" s="1835"/>
      <c r="B178" s="1832"/>
      <c r="C178" s="512"/>
    </row>
    <row r="179" spans="1:3" x14ac:dyDescent="0.25">
      <c r="A179" s="1835">
        <v>87</v>
      </c>
      <c r="B179" s="1817">
        <v>51</v>
      </c>
      <c r="C179" s="741" t="s">
        <v>3127</v>
      </c>
    </row>
    <row r="180" spans="1:3" ht="50.1" customHeight="1" x14ac:dyDescent="0.25">
      <c r="A180" s="1835"/>
      <c r="B180" s="1832"/>
      <c r="C180" s="512"/>
    </row>
    <row r="181" spans="1:3" x14ac:dyDescent="0.25">
      <c r="A181" s="1835">
        <v>88</v>
      </c>
      <c r="B181" s="1817">
        <v>52</v>
      </c>
      <c r="C181" s="741" t="s">
        <v>3128</v>
      </c>
    </row>
    <row r="182" spans="1:3" ht="50.1" customHeight="1" x14ac:dyDescent="0.25">
      <c r="A182" s="1835"/>
      <c r="B182" s="1832"/>
      <c r="C182" s="512"/>
    </row>
    <row r="183" spans="1:3" x14ac:dyDescent="0.25">
      <c r="A183" s="1835">
        <v>89</v>
      </c>
      <c r="B183" s="1817">
        <v>53</v>
      </c>
      <c r="C183" s="741" t="s">
        <v>3129</v>
      </c>
    </row>
    <row r="184" spans="1:3" ht="50.1" customHeight="1" x14ac:dyDescent="0.25">
      <c r="A184" s="1835"/>
      <c r="B184" s="1832"/>
      <c r="C184" s="512"/>
    </row>
    <row r="185" spans="1:3" x14ac:dyDescent="0.25">
      <c r="A185" s="1835">
        <v>90</v>
      </c>
      <c r="B185" s="1817">
        <v>54</v>
      </c>
      <c r="C185" s="741" t="s">
        <v>3130</v>
      </c>
    </row>
    <row r="186" spans="1:3" ht="50.1" customHeight="1" x14ac:dyDescent="0.25">
      <c r="A186" s="1835"/>
      <c r="B186" s="1832"/>
      <c r="C186" s="512"/>
    </row>
    <row r="187" spans="1:3" x14ac:dyDescent="0.25">
      <c r="A187" s="1835">
        <v>91</v>
      </c>
      <c r="B187" s="1817">
        <v>55</v>
      </c>
      <c r="C187" s="741" t="s">
        <v>3131</v>
      </c>
    </row>
    <row r="188" spans="1:3" ht="50.1" customHeight="1" x14ac:dyDescent="0.25">
      <c r="A188" s="1835"/>
      <c r="B188" s="1832"/>
      <c r="C188" s="512"/>
    </row>
    <row r="189" spans="1:3" x14ac:dyDescent="0.25">
      <c r="A189" s="1835">
        <v>92</v>
      </c>
      <c r="B189" s="1817">
        <v>56</v>
      </c>
      <c r="C189" s="741" t="s">
        <v>3132</v>
      </c>
    </row>
    <row r="190" spans="1:3" ht="50.1" customHeight="1" x14ac:dyDescent="0.25">
      <c r="A190" s="1835"/>
      <c r="B190" s="1832"/>
      <c r="C190" s="512"/>
    </row>
    <row r="191" spans="1:3" x14ac:dyDescent="0.25">
      <c r="A191" s="1835">
        <v>93</v>
      </c>
      <c r="B191" s="1817">
        <v>57</v>
      </c>
      <c r="C191" s="741" t="s">
        <v>3133</v>
      </c>
    </row>
    <row r="192" spans="1:3" ht="50.1" customHeight="1" x14ac:dyDescent="0.25">
      <c r="A192" s="1835"/>
      <c r="B192" s="1832"/>
      <c r="C192" s="512"/>
    </row>
    <row r="193" spans="1:3" x14ac:dyDescent="0.25">
      <c r="A193" s="1835">
        <v>94</v>
      </c>
      <c r="B193" s="1817">
        <v>58</v>
      </c>
      <c r="C193" s="741" t="s">
        <v>3134</v>
      </c>
    </row>
    <row r="194" spans="1:3" ht="50.1" customHeight="1" x14ac:dyDescent="0.25">
      <c r="A194" s="1835"/>
      <c r="B194" s="1832"/>
      <c r="C194" s="512"/>
    </row>
    <row r="195" spans="1:3" x14ac:dyDescent="0.25">
      <c r="A195" s="1835">
        <v>95</v>
      </c>
      <c r="B195" s="1817">
        <v>59</v>
      </c>
      <c r="C195" s="741" t="s">
        <v>3135</v>
      </c>
    </row>
    <row r="196" spans="1:3" ht="50.1" customHeight="1" x14ac:dyDescent="0.25">
      <c r="A196" s="1835"/>
      <c r="B196" s="1832"/>
      <c r="C196" s="512"/>
    </row>
    <row r="197" spans="1:3" x14ac:dyDescent="0.25">
      <c r="A197" s="1835">
        <v>96</v>
      </c>
      <c r="B197" s="1817">
        <v>60</v>
      </c>
      <c r="C197" s="741" t="s">
        <v>3136</v>
      </c>
    </row>
    <row r="198" spans="1:3" ht="50.1" customHeight="1" x14ac:dyDescent="0.25">
      <c r="A198" s="1835"/>
      <c r="B198" s="1832"/>
      <c r="C198" s="512"/>
    </row>
    <row r="199" spans="1:3" x14ac:dyDescent="0.25">
      <c r="A199" s="1835">
        <v>97</v>
      </c>
      <c r="B199" s="1817">
        <v>61</v>
      </c>
      <c r="C199" s="741" t="s">
        <v>3137</v>
      </c>
    </row>
    <row r="200" spans="1:3" ht="50.1" customHeight="1" x14ac:dyDescent="0.25">
      <c r="A200" s="1835"/>
      <c r="B200" s="1832"/>
      <c r="C200" s="512"/>
    </row>
    <row r="201" spans="1:3" x14ac:dyDescent="0.25">
      <c r="A201" s="1835">
        <v>98</v>
      </c>
      <c r="B201" s="1817">
        <v>62</v>
      </c>
      <c r="C201" s="741" t="s">
        <v>3138</v>
      </c>
    </row>
    <row r="202" spans="1:3" ht="50.1" customHeight="1" x14ac:dyDescent="0.25">
      <c r="A202" s="1835"/>
      <c r="B202" s="1832"/>
      <c r="C202" s="512"/>
    </row>
    <row r="203" spans="1:3" x14ac:dyDescent="0.25">
      <c r="A203" s="1835">
        <v>99</v>
      </c>
      <c r="B203" s="1817">
        <v>63</v>
      </c>
      <c r="C203" s="741" t="s">
        <v>3139</v>
      </c>
    </row>
    <row r="204" spans="1:3" ht="50.1" customHeight="1" x14ac:dyDescent="0.25">
      <c r="A204" s="1835"/>
      <c r="B204" s="1832"/>
      <c r="C204" s="512"/>
    </row>
    <row r="205" spans="1:3" x14ac:dyDescent="0.25">
      <c r="A205" s="1835">
        <v>100</v>
      </c>
      <c r="B205" s="1817">
        <v>64</v>
      </c>
      <c r="C205" s="741" t="s">
        <v>3140</v>
      </c>
    </row>
    <row r="206" spans="1:3" ht="50.1" customHeight="1" x14ac:dyDescent="0.25">
      <c r="A206" s="1835"/>
      <c r="B206" s="1832"/>
      <c r="C206" s="512"/>
    </row>
    <row r="207" spans="1:3" x14ac:dyDescent="0.25">
      <c r="A207" s="1835">
        <v>101</v>
      </c>
      <c r="B207" s="1817">
        <v>65</v>
      </c>
      <c r="C207" s="741" t="s">
        <v>3141</v>
      </c>
    </row>
    <row r="208" spans="1:3" ht="50.1" customHeight="1" x14ac:dyDescent="0.25">
      <c r="A208" s="1835"/>
      <c r="B208" s="1832"/>
      <c r="C208" s="512"/>
    </row>
    <row r="209" spans="1:3" x14ac:dyDescent="0.25">
      <c r="A209" s="1835">
        <v>102</v>
      </c>
      <c r="B209" s="1817">
        <v>66</v>
      </c>
      <c r="C209" s="741" t="s">
        <v>3142</v>
      </c>
    </row>
    <row r="210" spans="1:3" ht="50.1" customHeight="1" x14ac:dyDescent="0.25">
      <c r="A210" s="1835"/>
      <c r="B210" s="1832"/>
      <c r="C210" s="512"/>
    </row>
    <row r="211" spans="1:3" x14ac:dyDescent="0.25">
      <c r="A211" s="1835">
        <v>103</v>
      </c>
      <c r="B211" s="1817">
        <v>67</v>
      </c>
      <c r="C211" s="741" t="s">
        <v>3143</v>
      </c>
    </row>
    <row r="212" spans="1:3" ht="50.1" customHeight="1" x14ac:dyDescent="0.25">
      <c r="A212" s="1835"/>
      <c r="B212" s="1832"/>
      <c r="C212" s="512"/>
    </row>
    <row r="213" spans="1:3" x14ac:dyDescent="0.25">
      <c r="A213" s="1835">
        <v>104</v>
      </c>
      <c r="B213" s="1817">
        <v>68</v>
      </c>
      <c r="C213" s="741" t="s">
        <v>3144</v>
      </c>
    </row>
    <row r="214" spans="1:3" ht="50.1" customHeight="1" x14ac:dyDescent="0.25">
      <c r="A214" s="1835"/>
      <c r="B214" s="1832"/>
      <c r="C214" s="512"/>
    </row>
    <row r="215" spans="1:3" x14ac:dyDescent="0.25">
      <c r="A215" s="1835">
        <v>105</v>
      </c>
      <c r="B215" s="1817">
        <v>69</v>
      </c>
      <c r="C215" s="741" t="s">
        <v>3145</v>
      </c>
    </row>
    <row r="216" spans="1:3" ht="50.1" customHeight="1" x14ac:dyDescent="0.25">
      <c r="A216" s="1835"/>
      <c r="B216" s="1832"/>
      <c r="C216" s="512"/>
    </row>
    <row r="217" spans="1:3" x14ac:dyDescent="0.25">
      <c r="A217" s="1835">
        <v>106</v>
      </c>
      <c r="B217" s="1817">
        <v>70</v>
      </c>
      <c r="C217" s="741" t="s">
        <v>3146</v>
      </c>
    </row>
    <row r="218" spans="1:3" ht="50.1" customHeight="1" x14ac:dyDescent="0.25">
      <c r="A218" s="1835"/>
      <c r="B218" s="1832"/>
      <c r="C218" s="512"/>
    </row>
    <row r="219" spans="1:3" x14ac:dyDescent="0.25">
      <c r="A219" s="1835">
        <v>107</v>
      </c>
      <c r="B219" s="1833">
        <v>71</v>
      </c>
      <c r="C219" s="741" t="s">
        <v>3147</v>
      </c>
    </row>
    <row r="220" spans="1:3" ht="50.1" customHeight="1" x14ac:dyDescent="0.25">
      <c r="A220" s="1835"/>
      <c r="B220" s="1834"/>
      <c r="C220" s="512"/>
    </row>
    <row r="221" spans="1:3" x14ac:dyDescent="0.25">
      <c r="A221" s="1835">
        <v>108</v>
      </c>
      <c r="B221" s="1833">
        <v>72</v>
      </c>
      <c r="C221" s="741" t="s">
        <v>3148</v>
      </c>
    </row>
    <row r="222" spans="1:3" ht="50.1" customHeight="1" x14ac:dyDescent="0.25">
      <c r="A222" s="1835"/>
      <c r="B222" s="1834"/>
      <c r="C222" s="512"/>
    </row>
    <row r="223" spans="1:3" x14ac:dyDescent="0.25">
      <c r="A223" s="1835">
        <v>109</v>
      </c>
      <c r="B223" s="1817">
        <v>73</v>
      </c>
      <c r="C223" s="741" t="s">
        <v>3149</v>
      </c>
    </row>
    <row r="224" spans="1:3" ht="50.1" customHeight="1" x14ac:dyDescent="0.25">
      <c r="A224" s="1835"/>
      <c r="B224" s="1832"/>
      <c r="C224" s="512"/>
    </row>
    <row r="225" spans="1:3" x14ac:dyDescent="0.25">
      <c r="A225" s="1835">
        <v>110</v>
      </c>
      <c r="B225" s="1817">
        <v>74</v>
      </c>
      <c r="C225" s="741" t="s">
        <v>3150</v>
      </c>
    </row>
    <row r="226" spans="1:3" ht="50.1" customHeight="1" x14ac:dyDescent="0.25">
      <c r="A226" s="1835"/>
      <c r="B226" s="1832"/>
      <c r="C226" s="512"/>
    </row>
    <row r="227" spans="1:3" x14ac:dyDescent="0.25">
      <c r="A227" s="1835">
        <v>111</v>
      </c>
      <c r="B227" s="1833">
        <v>75</v>
      </c>
      <c r="C227" s="741" t="s">
        <v>3151</v>
      </c>
    </row>
    <row r="228" spans="1:3" ht="50.1" customHeight="1" x14ac:dyDescent="0.25">
      <c r="A228" s="1835"/>
      <c r="B228" s="1834"/>
      <c r="C228" s="512"/>
    </row>
    <row r="229" spans="1:3" x14ac:dyDescent="0.25">
      <c r="A229" s="1835">
        <v>112</v>
      </c>
      <c r="B229" s="1833">
        <v>76</v>
      </c>
      <c r="C229" s="741" t="s">
        <v>3152</v>
      </c>
    </row>
    <row r="230" spans="1:3" ht="50.1" customHeight="1" x14ac:dyDescent="0.25">
      <c r="A230" s="1835"/>
      <c r="B230" s="1834"/>
      <c r="C230" s="512"/>
    </row>
    <row r="231" spans="1:3" x14ac:dyDescent="0.25">
      <c r="A231" s="1835">
        <v>113</v>
      </c>
      <c r="B231" s="1817">
        <v>77</v>
      </c>
      <c r="C231" s="741" t="s">
        <v>3153</v>
      </c>
    </row>
    <row r="232" spans="1:3" ht="50.1" customHeight="1" x14ac:dyDescent="0.25">
      <c r="A232" s="1835"/>
      <c r="B232" s="1832"/>
      <c r="C232" s="512"/>
    </row>
    <row r="233" spans="1:3" x14ac:dyDescent="0.25">
      <c r="A233" s="1835">
        <v>114</v>
      </c>
      <c r="B233" s="1817">
        <v>78</v>
      </c>
      <c r="C233" s="741" t="s">
        <v>3154</v>
      </c>
    </row>
    <row r="234" spans="1:3" ht="50.1" customHeight="1" x14ac:dyDescent="0.25">
      <c r="A234" s="1835"/>
      <c r="B234" s="1832"/>
      <c r="C234" s="512"/>
    </row>
    <row r="235" spans="1:3" x14ac:dyDescent="0.25">
      <c r="A235" s="1835">
        <v>115</v>
      </c>
      <c r="B235" s="1817">
        <v>79</v>
      </c>
      <c r="C235" s="741" t="s">
        <v>3155</v>
      </c>
    </row>
    <row r="236" spans="1:3" ht="50.1" customHeight="1" x14ac:dyDescent="0.25">
      <c r="A236" s="1835"/>
      <c r="B236" s="1832"/>
      <c r="C236" s="512"/>
    </row>
    <row r="237" spans="1:3" x14ac:dyDescent="0.25">
      <c r="A237" s="1835">
        <v>116</v>
      </c>
      <c r="B237" s="1817">
        <v>80</v>
      </c>
      <c r="C237" s="741" t="s">
        <v>3156</v>
      </c>
    </row>
    <row r="238" spans="1:3" ht="50.1" customHeight="1" x14ac:dyDescent="0.25">
      <c r="A238" s="1835"/>
      <c r="B238" s="1832"/>
      <c r="C238" s="512"/>
    </row>
    <row r="239" spans="1:3" x14ac:dyDescent="0.25">
      <c r="A239" s="1835">
        <v>117</v>
      </c>
      <c r="B239" s="1817">
        <v>81</v>
      </c>
      <c r="C239" s="741" t="s">
        <v>3157</v>
      </c>
    </row>
    <row r="240" spans="1:3" ht="50.1" customHeight="1" x14ac:dyDescent="0.25">
      <c r="A240" s="1835"/>
      <c r="B240" s="1832"/>
      <c r="C240" s="512"/>
    </row>
    <row r="241" spans="1:3" x14ac:dyDescent="0.25">
      <c r="A241" s="1835">
        <v>118</v>
      </c>
      <c r="B241" s="1817">
        <v>82</v>
      </c>
      <c r="C241" s="741" t="s">
        <v>3158</v>
      </c>
    </row>
    <row r="242" spans="1:3" ht="50.1" customHeight="1" x14ac:dyDescent="0.25">
      <c r="A242" s="1835"/>
      <c r="B242" s="1832"/>
      <c r="C242" s="512"/>
    </row>
    <row r="243" spans="1:3" x14ac:dyDescent="0.25">
      <c r="A243" s="1835">
        <v>119</v>
      </c>
      <c r="B243" s="1817">
        <v>83</v>
      </c>
      <c r="C243" s="741" t="s">
        <v>3159</v>
      </c>
    </row>
    <row r="244" spans="1:3" ht="50.1" customHeight="1" x14ac:dyDescent="0.25">
      <c r="A244" s="1835"/>
      <c r="B244" s="1832"/>
      <c r="C244" s="512"/>
    </row>
    <row r="245" spans="1:3" x14ac:dyDescent="0.25">
      <c r="A245" s="1835">
        <v>120</v>
      </c>
      <c r="B245" s="1817">
        <v>84</v>
      </c>
      <c r="C245" s="741" t="s">
        <v>3160</v>
      </c>
    </row>
    <row r="246" spans="1:3" ht="50.1" customHeight="1" x14ac:dyDescent="0.25">
      <c r="A246" s="1835"/>
      <c r="B246" s="1832"/>
      <c r="C246" s="512"/>
    </row>
    <row r="247" spans="1:3" x14ac:dyDescent="0.25">
      <c r="A247" s="1835">
        <v>121</v>
      </c>
      <c r="B247" s="1817">
        <v>85</v>
      </c>
      <c r="C247" s="741" t="s">
        <v>3161</v>
      </c>
    </row>
    <row r="248" spans="1:3" ht="50.1" customHeight="1" x14ac:dyDescent="0.25">
      <c r="A248" s="1835"/>
      <c r="B248" s="1832"/>
      <c r="C248" s="512"/>
    </row>
    <row r="249" spans="1:3" x14ac:dyDescent="0.25">
      <c r="A249" s="1835">
        <v>122</v>
      </c>
      <c r="B249" s="1817">
        <v>86</v>
      </c>
      <c r="C249" s="741" t="s">
        <v>3162</v>
      </c>
    </row>
    <row r="250" spans="1:3" ht="50.1" customHeight="1" x14ac:dyDescent="0.25">
      <c r="A250" s="1835"/>
      <c r="B250" s="1832"/>
      <c r="C250" s="512"/>
    </row>
    <row r="251" spans="1:3" x14ac:dyDescent="0.25">
      <c r="A251" s="1835">
        <v>123</v>
      </c>
      <c r="B251" s="1817">
        <v>87</v>
      </c>
      <c r="C251" s="741" t="s">
        <v>3163</v>
      </c>
    </row>
    <row r="252" spans="1:3" ht="50.1" customHeight="1" x14ac:dyDescent="0.25">
      <c r="A252" s="1835"/>
      <c r="B252" s="1832"/>
      <c r="C252" s="512"/>
    </row>
    <row r="253" spans="1:3" x14ac:dyDescent="0.25">
      <c r="A253" s="1835">
        <v>124</v>
      </c>
      <c r="B253" s="1817">
        <v>88</v>
      </c>
      <c r="C253" s="741" t="s">
        <v>3164</v>
      </c>
    </row>
    <row r="254" spans="1:3" ht="50.1" customHeight="1" x14ac:dyDescent="0.25">
      <c r="A254" s="1835"/>
      <c r="B254" s="1832"/>
      <c r="C254" s="512"/>
    </row>
    <row r="255" spans="1:3" x14ac:dyDescent="0.25">
      <c r="A255" s="1835">
        <v>125</v>
      </c>
      <c r="B255" s="1817">
        <v>89</v>
      </c>
      <c r="C255" s="741" t="s">
        <v>3165</v>
      </c>
    </row>
    <row r="256" spans="1:3" ht="50.1" customHeight="1" x14ac:dyDescent="0.25">
      <c r="A256" s="1835"/>
      <c r="B256" s="1832"/>
      <c r="C256" s="512"/>
    </row>
    <row r="257" spans="1:3" x14ac:dyDescent="0.25">
      <c r="A257" s="1835">
        <v>126</v>
      </c>
      <c r="B257" s="1817">
        <v>90</v>
      </c>
      <c r="C257" s="741" t="s">
        <v>3166</v>
      </c>
    </row>
    <row r="258" spans="1:3" ht="50.1" customHeight="1" x14ac:dyDescent="0.25">
      <c r="A258" s="1835"/>
      <c r="B258" s="1832"/>
      <c r="C258" s="512"/>
    </row>
    <row r="259" spans="1:3" ht="18" x14ac:dyDescent="0.25">
      <c r="A259" s="1835">
        <v>127</v>
      </c>
      <c r="B259" s="1817">
        <v>91</v>
      </c>
      <c r="C259" s="741" t="s">
        <v>3167</v>
      </c>
    </row>
    <row r="260" spans="1:3" ht="50.1" customHeight="1" x14ac:dyDescent="0.25">
      <c r="A260" s="1835"/>
      <c r="B260" s="1832"/>
      <c r="C260" s="512"/>
    </row>
    <row r="261" spans="1:3" ht="18" x14ac:dyDescent="0.25">
      <c r="A261" s="1835">
        <v>128</v>
      </c>
      <c r="B261" s="1817">
        <v>92</v>
      </c>
      <c r="C261" s="741" t="s">
        <v>3168</v>
      </c>
    </row>
    <row r="262" spans="1:3" ht="50.1" customHeight="1" x14ac:dyDescent="0.25">
      <c r="A262" s="1835"/>
      <c r="B262" s="1832"/>
      <c r="C262" s="512"/>
    </row>
    <row r="263" spans="1:3" ht="18" x14ac:dyDescent="0.25">
      <c r="A263" s="1835">
        <v>129</v>
      </c>
      <c r="B263" s="1817">
        <v>93</v>
      </c>
      <c r="C263" s="741" t="s">
        <v>3169</v>
      </c>
    </row>
    <row r="264" spans="1:3" ht="50.1" customHeight="1" x14ac:dyDescent="0.25">
      <c r="A264" s="1835"/>
      <c r="B264" s="1832"/>
      <c r="C264" s="512"/>
    </row>
    <row r="265" spans="1:3" ht="18" x14ac:dyDescent="0.25">
      <c r="A265" s="1835">
        <v>130</v>
      </c>
      <c r="B265" s="1817">
        <v>94</v>
      </c>
      <c r="C265" s="741" t="s">
        <v>3170</v>
      </c>
    </row>
    <row r="266" spans="1:3" ht="50.1" customHeight="1" x14ac:dyDescent="0.25">
      <c r="A266" s="1835"/>
      <c r="B266" s="1832"/>
      <c r="C266" s="512"/>
    </row>
    <row r="267" spans="1:3" ht="18" x14ac:dyDescent="0.25">
      <c r="A267" s="1835">
        <v>131</v>
      </c>
      <c r="B267" s="1817">
        <v>95</v>
      </c>
      <c r="C267" s="741" t="s">
        <v>3171</v>
      </c>
    </row>
    <row r="268" spans="1:3" ht="50.1" customHeight="1" x14ac:dyDescent="0.25">
      <c r="A268" s="1835"/>
      <c r="B268" s="1832"/>
      <c r="C268" s="512"/>
    </row>
    <row r="269" spans="1:3" ht="18" x14ac:dyDescent="0.25">
      <c r="A269" s="1835">
        <v>132</v>
      </c>
      <c r="B269" s="1817">
        <v>96</v>
      </c>
      <c r="C269" s="741" t="s">
        <v>3172</v>
      </c>
    </row>
    <row r="270" spans="1:3" ht="50.1" customHeight="1" x14ac:dyDescent="0.25">
      <c r="A270" s="1835"/>
      <c r="B270" s="1832"/>
      <c r="C270" s="512"/>
    </row>
    <row r="271" spans="1:3" ht="18" x14ac:dyDescent="0.25">
      <c r="A271" s="1835">
        <v>133</v>
      </c>
      <c r="B271" s="1817">
        <v>97</v>
      </c>
      <c r="C271" s="741" t="s">
        <v>3173</v>
      </c>
    </row>
    <row r="272" spans="1:3" ht="50.1" customHeight="1" x14ac:dyDescent="0.25">
      <c r="A272" s="1835"/>
      <c r="B272" s="1832"/>
      <c r="C272" s="512"/>
    </row>
    <row r="273" spans="1:3" ht="18" x14ac:dyDescent="0.25">
      <c r="A273" s="1835">
        <v>134</v>
      </c>
      <c r="B273" s="1817">
        <v>98</v>
      </c>
      <c r="C273" s="741" t="s">
        <v>3174</v>
      </c>
    </row>
    <row r="274" spans="1:3" ht="50.1" customHeight="1" x14ac:dyDescent="0.25">
      <c r="A274" s="1835"/>
      <c r="B274" s="1832"/>
      <c r="C274" s="512"/>
    </row>
    <row r="275" spans="1:3" ht="18" x14ac:dyDescent="0.25">
      <c r="A275" s="1835">
        <v>135</v>
      </c>
      <c r="B275" s="1817">
        <v>99</v>
      </c>
      <c r="C275" s="741" t="s">
        <v>3175</v>
      </c>
    </row>
    <row r="276" spans="1:3" ht="50.1" customHeight="1" x14ac:dyDescent="0.25">
      <c r="A276" s="1835"/>
      <c r="B276" s="1832"/>
      <c r="C276" s="512"/>
    </row>
    <row r="277" spans="1:3" ht="18" x14ac:dyDescent="0.25">
      <c r="A277" s="1835">
        <v>136</v>
      </c>
      <c r="B277" s="1817">
        <v>100</v>
      </c>
      <c r="C277" s="741" t="s">
        <v>3176</v>
      </c>
    </row>
    <row r="278" spans="1:3" ht="50.1" customHeight="1" x14ac:dyDescent="0.25">
      <c r="A278" s="1835"/>
      <c r="B278" s="1832"/>
      <c r="C278" s="512"/>
    </row>
    <row r="279" spans="1:3" ht="18" x14ac:dyDescent="0.25">
      <c r="A279" s="1835">
        <v>137</v>
      </c>
      <c r="B279" s="1817">
        <v>101</v>
      </c>
      <c r="C279" s="741" t="s">
        <v>3177</v>
      </c>
    </row>
    <row r="280" spans="1:3" ht="50.1" customHeight="1" x14ac:dyDescent="0.25">
      <c r="A280" s="1835"/>
      <c r="B280" s="1832"/>
      <c r="C280" s="512"/>
    </row>
    <row r="281" spans="1:3" ht="18" x14ac:dyDescent="0.25">
      <c r="A281" s="1835">
        <v>138</v>
      </c>
      <c r="B281" s="1817">
        <v>102</v>
      </c>
      <c r="C281" s="741" t="s">
        <v>3178</v>
      </c>
    </row>
    <row r="282" spans="1:3" ht="50.1" customHeight="1" x14ac:dyDescent="0.25">
      <c r="A282" s="1835"/>
      <c r="B282" s="1832"/>
      <c r="C282" s="512"/>
    </row>
    <row r="283" spans="1:3" ht="18" x14ac:dyDescent="0.25">
      <c r="A283" s="1835">
        <v>139</v>
      </c>
      <c r="B283" s="1817">
        <v>103</v>
      </c>
      <c r="C283" s="741" t="s">
        <v>3179</v>
      </c>
    </row>
    <row r="284" spans="1:3" ht="50.1" customHeight="1" x14ac:dyDescent="0.25">
      <c r="A284" s="1835"/>
      <c r="B284" s="1832"/>
      <c r="C284" s="512"/>
    </row>
    <row r="285" spans="1:3" ht="18" x14ac:dyDescent="0.25">
      <c r="A285" s="1835">
        <v>140</v>
      </c>
      <c r="B285" s="1817">
        <v>104</v>
      </c>
      <c r="C285" s="741" t="s">
        <v>3180</v>
      </c>
    </row>
    <row r="286" spans="1:3" ht="50.1" customHeight="1" x14ac:dyDescent="0.25">
      <c r="A286" s="1835"/>
      <c r="B286" s="1832"/>
      <c r="C286" s="512"/>
    </row>
    <row r="287" spans="1:3" ht="18" x14ac:dyDescent="0.25">
      <c r="A287" s="1835">
        <v>141</v>
      </c>
      <c r="B287" s="1817">
        <v>105</v>
      </c>
      <c r="C287" s="741" t="s">
        <v>3181</v>
      </c>
    </row>
    <row r="288" spans="1:3" ht="50.1" customHeight="1" x14ac:dyDescent="0.25">
      <c r="A288" s="1835"/>
      <c r="B288" s="1832"/>
      <c r="C288" s="512"/>
    </row>
    <row r="289" spans="1:3" ht="18" x14ac:dyDescent="0.25">
      <c r="A289" s="1835">
        <v>142</v>
      </c>
      <c r="B289" s="1817">
        <v>106</v>
      </c>
      <c r="C289" s="741" t="s">
        <v>3182</v>
      </c>
    </row>
    <row r="290" spans="1:3" ht="50.1" customHeight="1" x14ac:dyDescent="0.25">
      <c r="A290" s="1835"/>
      <c r="B290" s="1832"/>
      <c r="C290" s="512"/>
    </row>
    <row r="291" spans="1:3" ht="18" x14ac:dyDescent="0.25">
      <c r="A291" s="1835">
        <v>143</v>
      </c>
      <c r="B291" s="1817">
        <v>107</v>
      </c>
      <c r="C291" s="741" t="s">
        <v>3183</v>
      </c>
    </row>
    <row r="292" spans="1:3" ht="50.1" customHeight="1" x14ac:dyDescent="0.25">
      <c r="A292" s="1835"/>
      <c r="B292" s="1832"/>
      <c r="C292" s="512"/>
    </row>
    <row r="293" spans="1:3" ht="18" x14ac:dyDescent="0.25">
      <c r="A293" s="1835">
        <v>144</v>
      </c>
      <c r="B293" s="1817">
        <v>108</v>
      </c>
      <c r="C293" s="741" t="s">
        <v>3184</v>
      </c>
    </row>
    <row r="294" spans="1:3" ht="50.1" customHeight="1" x14ac:dyDescent="0.25">
      <c r="A294" s="1835"/>
      <c r="B294" s="1832"/>
      <c r="C294" s="512"/>
    </row>
    <row r="295" spans="1:3" ht="18" x14ac:dyDescent="0.25">
      <c r="A295" s="1835">
        <v>145</v>
      </c>
      <c r="B295" s="1817">
        <v>109</v>
      </c>
      <c r="C295" s="741" t="s">
        <v>3185</v>
      </c>
    </row>
    <row r="296" spans="1:3" ht="50.1" customHeight="1" x14ac:dyDescent="0.25">
      <c r="A296" s="1835"/>
      <c r="B296" s="1832"/>
      <c r="C296" s="512"/>
    </row>
    <row r="297" spans="1:3" ht="18" x14ac:dyDescent="0.25">
      <c r="A297" s="1835">
        <v>146</v>
      </c>
      <c r="B297" s="1817">
        <v>110</v>
      </c>
      <c r="C297" s="741" t="s">
        <v>3186</v>
      </c>
    </row>
    <row r="298" spans="1:3" ht="50.1" customHeight="1" x14ac:dyDescent="0.25">
      <c r="A298" s="1835"/>
      <c r="B298" s="1832"/>
      <c r="C298" s="512"/>
    </row>
    <row r="299" spans="1:3" ht="18" x14ac:dyDescent="0.25">
      <c r="A299" s="1835">
        <v>147</v>
      </c>
      <c r="B299" s="1817">
        <v>111</v>
      </c>
      <c r="C299" s="741" t="s">
        <v>3187</v>
      </c>
    </row>
    <row r="300" spans="1:3" ht="50.1" customHeight="1" x14ac:dyDescent="0.25">
      <c r="A300" s="1835"/>
      <c r="B300" s="1832"/>
      <c r="C300" s="512"/>
    </row>
    <row r="301" spans="1:3" ht="18" x14ac:dyDescent="0.25">
      <c r="A301" s="1835">
        <v>148</v>
      </c>
      <c r="B301" s="1817">
        <v>112</v>
      </c>
      <c r="C301" s="741" t="s">
        <v>3188</v>
      </c>
    </row>
    <row r="302" spans="1:3" ht="50.1" customHeight="1" x14ac:dyDescent="0.25">
      <c r="A302" s="1835"/>
      <c r="B302" s="1832"/>
      <c r="C302" s="512"/>
    </row>
    <row r="303" spans="1:3" ht="18" x14ac:dyDescent="0.25">
      <c r="A303" s="1835">
        <v>149</v>
      </c>
      <c r="B303" s="1817">
        <v>113</v>
      </c>
      <c r="C303" s="741" t="s">
        <v>3189</v>
      </c>
    </row>
    <row r="304" spans="1:3" ht="50.1" customHeight="1" x14ac:dyDescent="0.25">
      <c r="A304" s="1835"/>
      <c r="B304" s="1832"/>
      <c r="C304" s="512"/>
    </row>
    <row r="305" spans="1:3" ht="18" x14ac:dyDescent="0.25">
      <c r="A305" s="1835">
        <v>150</v>
      </c>
      <c r="B305" s="1817">
        <v>114</v>
      </c>
      <c r="C305" s="741" t="s">
        <v>3190</v>
      </c>
    </row>
    <row r="306" spans="1:3" ht="50.1" customHeight="1" x14ac:dyDescent="0.25">
      <c r="A306" s="1835"/>
      <c r="B306" s="1832"/>
      <c r="C306" s="512"/>
    </row>
    <row r="307" spans="1:3" x14ac:dyDescent="0.25">
      <c r="A307" s="1835">
        <v>151</v>
      </c>
      <c r="B307" s="1817">
        <v>115</v>
      </c>
      <c r="C307" s="741" t="s">
        <v>3191</v>
      </c>
    </row>
    <row r="308" spans="1:3" ht="50.1" customHeight="1" x14ac:dyDescent="0.25">
      <c r="A308" s="1835"/>
      <c r="B308" s="1832"/>
      <c r="C308" s="512"/>
    </row>
    <row r="309" spans="1:3" ht="14.45" customHeight="1" x14ac:dyDescent="0.25">
      <c r="A309" s="1835">
        <v>152</v>
      </c>
      <c r="B309" s="1817" t="s">
        <v>1677</v>
      </c>
      <c r="C309" s="741"/>
    </row>
    <row r="310" spans="1:3" ht="50.1" customHeight="1" x14ac:dyDescent="0.25">
      <c r="A310" s="1835"/>
      <c r="B310" s="1832"/>
      <c r="C310" s="512"/>
    </row>
    <row r="311" spans="1:3" ht="14.45" customHeight="1" x14ac:dyDescent="0.25">
      <c r="A311" s="1835">
        <v>153</v>
      </c>
      <c r="B311" s="1817" t="s">
        <v>1677</v>
      </c>
      <c r="C311" s="741"/>
    </row>
    <row r="312" spans="1:3" ht="50.1" customHeight="1" x14ac:dyDescent="0.25">
      <c r="A312" s="1835"/>
      <c r="B312" s="1832"/>
      <c r="C312" s="512"/>
    </row>
    <row r="313" spans="1:3" ht="14.45" customHeight="1" x14ac:dyDescent="0.25">
      <c r="A313" s="1835">
        <v>154</v>
      </c>
      <c r="B313" s="1817" t="s">
        <v>1677</v>
      </c>
      <c r="C313" s="741"/>
    </row>
    <row r="314" spans="1:3" ht="50.1" customHeight="1" x14ac:dyDescent="0.25">
      <c r="A314" s="1835"/>
      <c r="B314" s="1832"/>
      <c r="C314" s="512"/>
    </row>
    <row r="315" spans="1:3" ht="14.45" customHeight="1" x14ac:dyDescent="0.25">
      <c r="A315" s="1835">
        <v>155</v>
      </c>
      <c r="B315" s="1817" t="s">
        <v>1677</v>
      </c>
      <c r="C315" s="741"/>
    </row>
    <row r="316" spans="1:3" ht="50.1" customHeight="1" x14ac:dyDescent="0.25">
      <c r="A316" s="1835"/>
      <c r="B316" s="1832"/>
      <c r="C316" s="512"/>
    </row>
    <row r="317" spans="1:3" ht="14.45" customHeight="1" x14ac:dyDescent="0.25">
      <c r="A317" s="1835">
        <v>156</v>
      </c>
      <c r="B317" s="1817" t="s">
        <v>1677</v>
      </c>
      <c r="C317" s="741"/>
    </row>
    <row r="318" spans="1:3" ht="50.1" customHeight="1" x14ac:dyDescent="0.25">
      <c r="A318" s="1835"/>
      <c r="B318" s="1832"/>
      <c r="C318" s="512"/>
    </row>
    <row r="319" spans="1:3" ht="14.45" customHeight="1" x14ac:dyDescent="0.25">
      <c r="A319" s="1835">
        <v>157</v>
      </c>
      <c r="B319" s="1817" t="s">
        <v>1677</v>
      </c>
      <c r="C319" s="741"/>
    </row>
    <row r="320" spans="1:3" ht="50.1" customHeight="1" x14ac:dyDescent="0.25">
      <c r="A320" s="1835"/>
      <c r="B320" s="1832"/>
      <c r="C320" s="512"/>
    </row>
    <row r="321" spans="1:3" ht="14.45" customHeight="1" x14ac:dyDescent="0.25">
      <c r="A321" s="1835">
        <v>158</v>
      </c>
      <c r="B321" s="1817" t="s">
        <v>1677</v>
      </c>
      <c r="C321" s="741"/>
    </row>
    <row r="322" spans="1:3" ht="50.1" customHeight="1" x14ac:dyDescent="0.25">
      <c r="A322" s="1835"/>
      <c r="B322" s="1832"/>
      <c r="C322" s="512"/>
    </row>
    <row r="323" spans="1:3" ht="14.45" customHeight="1" x14ac:dyDescent="0.25">
      <c r="A323" s="1835">
        <v>159</v>
      </c>
      <c r="B323" s="1817" t="s">
        <v>1677</v>
      </c>
      <c r="C323" s="741"/>
    </row>
    <row r="324" spans="1:3" ht="50.1" customHeight="1" x14ac:dyDescent="0.25">
      <c r="A324" s="1835"/>
      <c r="B324" s="1832"/>
      <c r="C324" s="512"/>
    </row>
    <row r="325" spans="1:3" ht="14.45" customHeight="1" x14ac:dyDescent="0.25">
      <c r="A325" s="1835">
        <v>160</v>
      </c>
      <c r="B325" s="1817" t="s">
        <v>1677</v>
      </c>
      <c r="C325" s="741"/>
    </row>
    <row r="326" spans="1:3" ht="50.1" customHeight="1" x14ac:dyDescent="0.25">
      <c r="A326" s="1835"/>
      <c r="B326" s="1832"/>
      <c r="C326" s="512"/>
    </row>
    <row r="327" spans="1:3" ht="14.45" customHeight="1" x14ac:dyDescent="0.25">
      <c r="A327" s="1835">
        <v>161</v>
      </c>
      <c r="B327" s="1817" t="s">
        <v>1677</v>
      </c>
      <c r="C327" s="741"/>
    </row>
    <row r="328" spans="1:3" ht="50.1" customHeight="1" x14ac:dyDescent="0.25">
      <c r="A328" s="1835"/>
      <c r="B328" s="1832"/>
      <c r="C328" s="512"/>
    </row>
    <row r="329" spans="1:3" ht="14.45" customHeight="1" x14ac:dyDescent="0.25">
      <c r="A329" s="1835">
        <v>162</v>
      </c>
      <c r="B329" s="1817" t="s">
        <v>1677</v>
      </c>
      <c r="C329" s="741"/>
    </row>
    <row r="330" spans="1:3" ht="50.1" customHeight="1" x14ac:dyDescent="0.25">
      <c r="A330" s="1835"/>
      <c r="B330" s="1832"/>
      <c r="C330" s="512"/>
    </row>
    <row r="331" spans="1:3" ht="14.45" customHeight="1" x14ac:dyDescent="0.25">
      <c r="A331" s="1835">
        <v>163</v>
      </c>
      <c r="B331" s="1817" t="s">
        <v>1677</v>
      </c>
      <c r="C331" s="741"/>
    </row>
    <row r="332" spans="1:3" ht="50.1" customHeight="1" x14ac:dyDescent="0.25">
      <c r="A332" s="1835"/>
      <c r="B332" s="1832"/>
      <c r="C332" s="512"/>
    </row>
    <row r="333" spans="1:3" x14ac:dyDescent="0.25">
      <c r="A333" s="1835">
        <v>164</v>
      </c>
      <c r="B333" s="1817">
        <v>116</v>
      </c>
      <c r="C333" s="741" t="s">
        <v>3192</v>
      </c>
    </row>
    <row r="334" spans="1:3" ht="50.1" customHeight="1" x14ac:dyDescent="0.25">
      <c r="A334" s="1835"/>
      <c r="B334" s="1832"/>
      <c r="C334" s="512"/>
    </row>
    <row r="335" spans="1:3" x14ac:dyDescent="0.25">
      <c r="A335" s="1835">
        <v>165</v>
      </c>
      <c r="B335" s="1817">
        <v>117</v>
      </c>
      <c r="C335" s="741" t="s">
        <v>3193</v>
      </c>
    </row>
    <row r="336" spans="1:3" ht="50.1" customHeight="1" x14ac:dyDescent="0.25">
      <c r="A336" s="1835"/>
      <c r="B336" s="1832"/>
      <c r="C336" s="512"/>
    </row>
    <row r="337" spans="1:3" ht="18" x14ac:dyDescent="0.25">
      <c r="A337" s="1835">
        <v>166</v>
      </c>
      <c r="B337" s="1817">
        <v>118</v>
      </c>
      <c r="C337" s="741" t="s">
        <v>3194</v>
      </c>
    </row>
    <row r="338" spans="1:3" ht="50.1" customHeight="1" x14ac:dyDescent="0.25">
      <c r="A338" s="1835"/>
      <c r="B338" s="1832"/>
      <c r="C338" s="512"/>
    </row>
    <row r="339" spans="1:3" ht="18" x14ac:dyDescent="0.25">
      <c r="A339" s="1835">
        <v>167</v>
      </c>
      <c r="B339" s="1817">
        <v>119</v>
      </c>
      <c r="C339" s="741" t="s">
        <v>3195</v>
      </c>
    </row>
    <row r="340" spans="1:3" ht="50.1" customHeight="1" x14ac:dyDescent="0.25">
      <c r="A340" s="1835"/>
      <c r="B340" s="1832"/>
      <c r="C340" s="512"/>
    </row>
    <row r="341" spans="1:3" ht="18" x14ac:dyDescent="0.25">
      <c r="A341" s="1835">
        <v>168</v>
      </c>
      <c r="B341" s="1817">
        <v>120</v>
      </c>
      <c r="C341" s="741" t="s">
        <v>3196</v>
      </c>
    </row>
    <row r="342" spans="1:3" ht="50.1" customHeight="1" x14ac:dyDescent="0.25">
      <c r="A342" s="1835"/>
      <c r="B342" s="1832"/>
      <c r="C342" s="512"/>
    </row>
    <row r="343" spans="1:3" ht="18" x14ac:dyDescent="0.25">
      <c r="A343" s="1835">
        <v>169</v>
      </c>
      <c r="B343" s="1817">
        <v>121</v>
      </c>
      <c r="C343" s="741" t="s">
        <v>3197</v>
      </c>
    </row>
    <row r="344" spans="1:3" ht="50.1" customHeight="1" x14ac:dyDescent="0.25">
      <c r="A344" s="1835"/>
      <c r="B344" s="1832"/>
      <c r="C344" s="512"/>
    </row>
    <row r="345" spans="1:3" ht="18" x14ac:dyDescent="0.25">
      <c r="A345" s="1835">
        <v>170</v>
      </c>
      <c r="B345" s="1817">
        <v>122</v>
      </c>
      <c r="C345" s="741" t="s">
        <v>3198</v>
      </c>
    </row>
    <row r="346" spans="1:3" ht="50.1" customHeight="1" x14ac:dyDescent="0.25">
      <c r="A346" s="1835"/>
      <c r="B346" s="1832"/>
      <c r="C346" s="512"/>
    </row>
    <row r="347" spans="1:3" ht="18" x14ac:dyDescent="0.25">
      <c r="A347" s="1835">
        <v>171</v>
      </c>
      <c r="B347" s="1817">
        <v>123</v>
      </c>
      <c r="C347" s="741" t="s">
        <v>3199</v>
      </c>
    </row>
    <row r="348" spans="1:3" ht="50.1" customHeight="1" x14ac:dyDescent="0.25">
      <c r="A348" s="1835"/>
      <c r="B348" s="1832"/>
      <c r="C348" s="512"/>
    </row>
    <row r="349" spans="1:3" ht="18" x14ac:dyDescent="0.25">
      <c r="A349" s="1835">
        <v>172</v>
      </c>
      <c r="B349" s="1817">
        <v>124</v>
      </c>
      <c r="C349" s="741" t="s">
        <v>3200</v>
      </c>
    </row>
    <row r="350" spans="1:3" ht="50.1" customHeight="1" x14ac:dyDescent="0.25">
      <c r="A350" s="1835"/>
      <c r="B350" s="1832"/>
      <c r="C350" s="512"/>
    </row>
    <row r="351" spans="1:3" ht="18" x14ac:dyDescent="0.25">
      <c r="A351" s="1835">
        <v>173</v>
      </c>
      <c r="B351" s="1817">
        <v>125</v>
      </c>
      <c r="C351" s="741" t="s">
        <v>3201</v>
      </c>
    </row>
    <row r="352" spans="1:3" ht="50.1" customHeight="1" x14ac:dyDescent="0.25">
      <c r="A352" s="1835"/>
      <c r="B352" s="1832"/>
      <c r="C352" s="512"/>
    </row>
    <row r="353" spans="1:3" x14ac:dyDescent="0.25">
      <c r="A353" s="1835">
        <v>174</v>
      </c>
      <c r="B353" s="1817">
        <v>126</v>
      </c>
      <c r="C353" s="741" t="s">
        <v>3202</v>
      </c>
    </row>
    <row r="354" spans="1:3" ht="50.1" customHeight="1" x14ac:dyDescent="0.25">
      <c r="A354" s="1835"/>
      <c r="B354" s="1832"/>
      <c r="C354" s="512"/>
    </row>
    <row r="355" spans="1:3" x14ac:dyDescent="0.25">
      <c r="A355" s="1835">
        <v>175</v>
      </c>
      <c r="B355" s="1817">
        <v>127</v>
      </c>
      <c r="C355" s="741" t="s">
        <v>3203</v>
      </c>
    </row>
    <row r="356" spans="1:3" ht="50.1" customHeight="1" x14ac:dyDescent="0.25">
      <c r="A356" s="1835"/>
      <c r="B356" s="1832"/>
      <c r="C356" s="512"/>
    </row>
    <row r="357" spans="1:3" x14ac:dyDescent="0.25">
      <c r="A357" s="1835">
        <v>176</v>
      </c>
      <c r="B357" s="1817">
        <v>128</v>
      </c>
      <c r="C357" s="741" t="s">
        <v>3204</v>
      </c>
    </row>
    <row r="358" spans="1:3" ht="50.1" customHeight="1" x14ac:dyDescent="0.25">
      <c r="A358" s="1835"/>
      <c r="B358" s="1832"/>
      <c r="C358" s="512"/>
    </row>
    <row r="359" spans="1:3" x14ac:dyDescent="0.25">
      <c r="A359" s="1835">
        <v>177</v>
      </c>
      <c r="B359" s="1817">
        <v>129</v>
      </c>
      <c r="C359" s="741" t="s">
        <v>3205</v>
      </c>
    </row>
    <row r="360" spans="1:3" ht="50.1" customHeight="1" x14ac:dyDescent="0.25">
      <c r="A360" s="1835"/>
      <c r="B360" s="1832"/>
      <c r="C360" s="512"/>
    </row>
    <row r="361" spans="1:3" x14ac:dyDescent="0.25">
      <c r="A361" s="1835">
        <v>178</v>
      </c>
      <c r="B361" s="1817" t="s">
        <v>1173</v>
      </c>
      <c r="C361" s="741"/>
    </row>
    <row r="362" spans="1:3" ht="50.1" customHeight="1" x14ac:dyDescent="0.25">
      <c r="A362" s="1835"/>
      <c r="B362" s="1832"/>
      <c r="C362" s="512"/>
    </row>
    <row r="363" spans="1:3" x14ac:dyDescent="0.25">
      <c r="A363" s="1835">
        <v>179</v>
      </c>
      <c r="B363" s="1817" t="s">
        <v>1173</v>
      </c>
      <c r="C363" s="741"/>
    </row>
    <row r="364" spans="1:3" ht="50.1" customHeight="1" x14ac:dyDescent="0.25">
      <c r="A364" s="1835"/>
      <c r="B364" s="1832"/>
      <c r="C364" s="512"/>
    </row>
    <row r="365" spans="1:3" x14ac:dyDescent="0.25">
      <c r="A365" s="1835">
        <v>180</v>
      </c>
      <c r="B365" s="1817" t="s">
        <v>1173</v>
      </c>
      <c r="C365" s="741"/>
    </row>
    <row r="366" spans="1:3" ht="50.1" customHeight="1" x14ac:dyDescent="0.25">
      <c r="A366" s="1835"/>
      <c r="B366" s="1832"/>
      <c r="C366" s="512"/>
    </row>
    <row r="367" spans="1:3" x14ac:dyDescent="0.25">
      <c r="A367" s="1835">
        <v>181</v>
      </c>
      <c r="B367" s="1817" t="s">
        <v>1173</v>
      </c>
      <c r="C367" s="741"/>
    </row>
    <row r="368" spans="1:3" ht="50.1" customHeight="1" x14ac:dyDescent="0.25">
      <c r="A368" s="1835"/>
      <c r="B368" s="1832"/>
      <c r="C368" s="512"/>
    </row>
    <row r="369" spans="1:3" x14ac:dyDescent="0.25">
      <c r="A369" s="1835">
        <v>182</v>
      </c>
      <c r="B369" s="1817" t="s">
        <v>1173</v>
      </c>
      <c r="C369" s="741"/>
    </row>
    <row r="370" spans="1:3" ht="50.1" customHeight="1" x14ac:dyDescent="0.25">
      <c r="A370" s="1835"/>
      <c r="B370" s="1832"/>
      <c r="C370" s="512"/>
    </row>
    <row r="371" spans="1:3" x14ac:dyDescent="0.25">
      <c r="A371" s="1835">
        <v>183</v>
      </c>
      <c r="B371" s="1817" t="s">
        <v>1173</v>
      </c>
      <c r="C371" s="741"/>
    </row>
    <row r="372" spans="1:3" ht="50.1" customHeight="1" x14ac:dyDescent="0.25">
      <c r="A372" s="1835"/>
      <c r="B372" s="1832"/>
      <c r="C372" s="512"/>
    </row>
    <row r="373" spans="1:3" x14ac:dyDescent="0.25">
      <c r="A373" s="1835">
        <v>184</v>
      </c>
      <c r="B373" s="1817" t="s">
        <v>1173</v>
      </c>
      <c r="C373" s="741"/>
    </row>
    <row r="374" spans="1:3" ht="50.1" customHeight="1" x14ac:dyDescent="0.25">
      <c r="A374" s="1835"/>
      <c r="B374" s="1832"/>
      <c r="C374" s="512"/>
    </row>
    <row r="375" spans="1:3" x14ac:dyDescent="0.25">
      <c r="A375" s="1835">
        <v>185</v>
      </c>
      <c r="B375" s="1817" t="s">
        <v>1173</v>
      </c>
      <c r="C375" s="741"/>
    </row>
    <row r="376" spans="1:3" ht="50.1" customHeight="1" x14ac:dyDescent="0.25">
      <c r="A376" s="1835"/>
      <c r="B376" s="1832"/>
      <c r="C376" s="512"/>
    </row>
    <row r="377" spans="1:3" x14ac:dyDescent="0.25">
      <c r="A377" s="1835">
        <v>186</v>
      </c>
      <c r="B377" s="1817" t="s">
        <v>1173</v>
      </c>
      <c r="C377" s="741"/>
    </row>
    <row r="378" spans="1:3" ht="50.1" customHeight="1" x14ac:dyDescent="0.25">
      <c r="A378" s="1835"/>
      <c r="B378" s="1832"/>
      <c r="C378" s="512"/>
    </row>
    <row r="379" spans="1:3" x14ac:dyDescent="0.25">
      <c r="A379" s="1835">
        <v>187</v>
      </c>
      <c r="B379" s="1817" t="s">
        <v>1173</v>
      </c>
      <c r="C379" s="741"/>
    </row>
    <row r="380" spans="1:3" ht="50.1" customHeight="1" x14ac:dyDescent="0.25">
      <c r="A380" s="1835"/>
      <c r="B380" s="1832"/>
      <c r="C380" s="512"/>
    </row>
    <row r="381" spans="1:3" x14ac:dyDescent="0.25">
      <c r="A381" s="1835">
        <v>188</v>
      </c>
      <c r="B381" s="1817" t="s">
        <v>1173</v>
      </c>
      <c r="C381" s="741"/>
    </row>
    <row r="382" spans="1:3" ht="50.1" customHeight="1" x14ac:dyDescent="0.25">
      <c r="A382" s="1835"/>
      <c r="B382" s="1832"/>
      <c r="C382" s="512"/>
    </row>
    <row r="383" spans="1:3" x14ac:dyDescent="0.25">
      <c r="A383" s="1835">
        <v>189</v>
      </c>
      <c r="B383" s="1817" t="s">
        <v>1173</v>
      </c>
      <c r="C383" s="741"/>
    </row>
    <row r="384" spans="1:3" ht="50.1" customHeight="1" x14ac:dyDescent="0.25">
      <c r="A384" s="1835"/>
      <c r="B384" s="1832"/>
      <c r="C384" s="512"/>
    </row>
    <row r="385" spans="1:3" x14ac:dyDescent="0.25">
      <c r="A385" s="1835">
        <v>190</v>
      </c>
      <c r="B385" s="1817" t="s">
        <v>1173</v>
      </c>
      <c r="C385" s="741"/>
    </row>
    <row r="386" spans="1:3" ht="50.1" customHeight="1" x14ac:dyDescent="0.25">
      <c r="A386" s="1835"/>
      <c r="B386" s="1832"/>
      <c r="C386" s="512"/>
    </row>
    <row r="387" spans="1:3" x14ac:dyDescent="0.25">
      <c r="A387" s="1835">
        <v>191</v>
      </c>
      <c r="B387" s="1817" t="s">
        <v>1173</v>
      </c>
      <c r="C387" s="741"/>
    </row>
    <row r="388" spans="1:3" ht="50.1" customHeight="1" x14ac:dyDescent="0.25">
      <c r="A388" s="1835"/>
      <c r="B388" s="1832"/>
      <c r="C388" s="512"/>
    </row>
    <row r="389" spans="1:3" x14ac:dyDescent="0.25">
      <c r="A389" s="1835">
        <v>192</v>
      </c>
      <c r="B389" s="1817" t="s">
        <v>1173</v>
      </c>
      <c r="C389" s="741"/>
    </row>
    <row r="390" spans="1:3" ht="50.1" customHeight="1" x14ac:dyDescent="0.25">
      <c r="A390" s="1835"/>
      <c r="B390" s="1832"/>
      <c r="C390" s="512"/>
    </row>
    <row r="391" spans="1:3" x14ac:dyDescent="0.25">
      <c r="A391" s="1835">
        <v>193</v>
      </c>
      <c r="B391" s="1817" t="s">
        <v>1173</v>
      </c>
      <c r="C391" s="741"/>
    </row>
    <row r="392" spans="1:3" ht="50.1" customHeight="1" x14ac:dyDescent="0.25">
      <c r="A392" s="1835"/>
      <c r="B392" s="1832"/>
      <c r="C392" s="512"/>
    </row>
    <row r="393" spans="1:3" x14ac:dyDescent="0.25">
      <c r="A393" s="1835">
        <v>194</v>
      </c>
      <c r="B393" s="1817" t="s">
        <v>1173</v>
      </c>
      <c r="C393" s="741"/>
    </row>
    <row r="394" spans="1:3" ht="50.1" customHeight="1" x14ac:dyDescent="0.25">
      <c r="A394" s="1835"/>
      <c r="B394" s="1832"/>
      <c r="C394" s="512"/>
    </row>
    <row r="395" spans="1:3" x14ac:dyDescent="0.25">
      <c r="A395" s="1835">
        <v>195</v>
      </c>
      <c r="B395" s="1817" t="s">
        <v>1173</v>
      </c>
      <c r="C395" s="741"/>
    </row>
    <row r="396" spans="1:3" ht="50.1" customHeight="1" x14ac:dyDescent="0.25">
      <c r="A396" s="1835"/>
      <c r="B396" s="1832"/>
      <c r="C396" s="512"/>
    </row>
  </sheetData>
  <mergeCells count="390">
    <mergeCell ref="A387:A388"/>
    <mergeCell ref="A389:A390"/>
    <mergeCell ref="A391:A392"/>
    <mergeCell ref="A393:A394"/>
    <mergeCell ref="A395:A39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367:A368"/>
    <mergeCell ref="A369:A370"/>
    <mergeCell ref="A371:A372"/>
    <mergeCell ref="A373:A374"/>
    <mergeCell ref="A375:A376"/>
    <mergeCell ref="A377:A378"/>
    <mergeCell ref="A379:A380"/>
    <mergeCell ref="A381:A382"/>
    <mergeCell ref="A383:A384"/>
    <mergeCell ref="A385:A386"/>
    <mergeCell ref="A349:A350"/>
    <mergeCell ref="A351:A352"/>
    <mergeCell ref="A353:A354"/>
    <mergeCell ref="A355:A356"/>
    <mergeCell ref="A357:A358"/>
    <mergeCell ref="A359:A360"/>
    <mergeCell ref="A361:A362"/>
    <mergeCell ref="A363:A364"/>
    <mergeCell ref="A365:A366"/>
    <mergeCell ref="A331:A332"/>
    <mergeCell ref="A333:A334"/>
    <mergeCell ref="A335:A336"/>
    <mergeCell ref="A337:A338"/>
    <mergeCell ref="A339:A340"/>
    <mergeCell ref="A341:A342"/>
    <mergeCell ref="A343:A344"/>
    <mergeCell ref="A345:A346"/>
    <mergeCell ref="A347:A348"/>
    <mergeCell ref="A313:A314"/>
    <mergeCell ref="A315:A316"/>
    <mergeCell ref="A317:A318"/>
    <mergeCell ref="A319:A320"/>
    <mergeCell ref="A321:A322"/>
    <mergeCell ref="A323:A324"/>
    <mergeCell ref="A325:A326"/>
    <mergeCell ref="A327:A328"/>
    <mergeCell ref="A329:A330"/>
    <mergeCell ref="A295:A296"/>
    <mergeCell ref="A297:A298"/>
    <mergeCell ref="A299:A300"/>
    <mergeCell ref="A301:A302"/>
    <mergeCell ref="A303:A304"/>
    <mergeCell ref="A305:A306"/>
    <mergeCell ref="A307:A308"/>
    <mergeCell ref="A309:A310"/>
    <mergeCell ref="A311:A312"/>
    <mergeCell ref="A277:A278"/>
    <mergeCell ref="A279:A280"/>
    <mergeCell ref="A281:A282"/>
    <mergeCell ref="A283:A284"/>
    <mergeCell ref="A285:A286"/>
    <mergeCell ref="A287:A288"/>
    <mergeCell ref="A289:A290"/>
    <mergeCell ref="A291:A292"/>
    <mergeCell ref="A293:A294"/>
    <mergeCell ref="A259:A260"/>
    <mergeCell ref="A261:A262"/>
    <mergeCell ref="A263:A264"/>
    <mergeCell ref="A265:A266"/>
    <mergeCell ref="A267:A268"/>
    <mergeCell ref="A269:A270"/>
    <mergeCell ref="A271:A272"/>
    <mergeCell ref="A273:A274"/>
    <mergeCell ref="A275:A276"/>
    <mergeCell ref="A241:A242"/>
    <mergeCell ref="A243:A244"/>
    <mergeCell ref="A245:A246"/>
    <mergeCell ref="A247:A248"/>
    <mergeCell ref="A249:A250"/>
    <mergeCell ref="A251:A252"/>
    <mergeCell ref="A253:A254"/>
    <mergeCell ref="A255:A256"/>
    <mergeCell ref="A257:A258"/>
    <mergeCell ref="A223:A224"/>
    <mergeCell ref="A225:A226"/>
    <mergeCell ref="A227:A228"/>
    <mergeCell ref="A229:A230"/>
    <mergeCell ref="A231:A232"/>
    <mergeCell ref="A233:A234"/>
    <mergeCell ref="A235:A236"/>
    <mergeCell ref="A237:A238"/>
    <mergeCell ref="A239:A240"/>
    <mergeCell ref="A205:A206"/>
    <mergeCell ref="A207:A208"/>
    <mergeCell ref="A209:A210"/>
    <mergeCell ref="A211:A212"/>
    <mergeCell ref="A213:A214"/>
    <mergeCell ref="A215:A216"/>
    <mergeCell ref="A217:A218"/>
    <mergeCell ref="A219:A220"/>
    <mergeCell ref="A221:A222"/>
    <mergeCell ref="A187:A188"/>
    <mergeCell ref="A189:A190"/>
    <mergeCell ref="A191:A192"/>
    <mergeCell ref="A193:A194"/>
    <mergeCell ref="A195:A196"/>
    <mergeCell ref="A197:A198"/>
    <mergeCell ref="A199:A200"/>
    <mergeCell ref="A201:A202"/>
    <mergeCell ref="A203:A204"/>
    <mergeCell ref="A169:A170"/>
    <mergeCell ref="A171:A172"/>
    <mergeCell ref="A173:A174"/>
    <mergeCell ref="A175:A176"/>
    <mergeCell ref="A177:A178"/>
    <mergeCell ref="A179:A180"/>
    <mergeCell ref="A181:A182"/>
    <mergeCell ref="A183:A184"/>
    <mergeCell ref="A185:A186"/>
    <mergeCell ref="A151:A152"/>
    <mergeCell ref="A153:A154"/>
    <mergeCell ref="A155:A156"/>
    <mergeCell ref="A157:A158"/>
    <mergeCell ref="A159:A160"/>
    <mergeCell ref="A161:A162"/>
    <mergeCell ref="A163:A164"/>
    <mergeCell ref="A165:A166"/>
    <mergeCell ref="A167:A168"/>
    <mergeCell ref="A133:A134"/>
    <mergeCell ref="A135:A136"/>
    <mergeCell ref="A137:A138"/>
    <mergeCell ref="A139:A140"/>
    <mergeCell ref="A141:A142"/>
    <mergeCell ref="A143:A144"/>
    <mergeCell ref="A145:A146"/>
    <mergeCell ref="A147:A148"/>
    <mergeCell ref="A149:A150"/>
    <mergeCell ref="A115:A116"/>
    <mergeCell ref="A117:A118"/>
    <mergeCell ref="A119:A120"/>
    <mergeCell ref="A121:A122"/>
    <mergeCell ref="A123:A124"/>
    <mergeCell ref="A125:A126"/>
    <mergeCell ref="A127:A128"/>
    <mergeCell ref="A129:A130"/>
    <mergeCell ref="A131:A132"/>
    <mergeCell ref="A97:A98"/>
    <mergeCell ref="A99:A100"/>
    <mergeCell ref="A101:A102"/>
    <mergeCell ref="A103:A104"/>
    <mergeCell ref="A105:A106"/>
    <mergeCell ref="A107:A108"/>
    <mergeCell ref="A109:A110"/>
    <mergeCell ref="A111:A112"/>
    <mergeCell ref="A113:A114"/>
    <mergeCell ref="A79:A80"/>
    <mergeCell ref="A81:A82"/>
    <mergeCell ref="A83:A84"/>
    <mergeCell ref="A85:A86"/>
    <mergeCell ref="A87:A88"/>
    <mergeCell ref="A89:A90"/>
    <mergeCell ref="A91:A92"/>
    <mergeCell ref="A93:A94"/>
    <mergeCell ref="A95:A96"/>
    <mergeCell ref="A61:A62"/>
    <mergeCell ref="A63:A64"/>
    <mergeCell ref="A65:A66"/>
    <mergeCell ref="A67:A68"/>
    <mergeCell ref="A69:A70"/>
    <mergeCell ref="A71:A72"/>
    <mergeCell ref="A73:A74"/>
    <mergeCell ref="A75:A76"/>
    <mergeCell ref="A77:A78"/>
    <mergeCell ref="A43:A44"/>
    <mergeCell ref="A45:A46"/>
    <mergeCell ref="A47:A48"/>
    <mergeCell ref="A49:A50"/>
    <mergeCell ref="A51:A52"/>
    <mergeCell ref="A53:A54"/>
    <mergeCell ref="A55:A56"/>
    <mergeCell ref="A57:A58"/>
    <mergeCell ref="A59:A60"/>
    <mergeCell ref="B85:B86"/>
    <mergeCell ref="B87:B88"/>
    <mergeCell ref="B89:B90"/>
    <mergeCell ref="B309:B310"/>
    <mergeCell ref="B311:B312"/>
    <mergeCell ref="B313:B314"/>
    <mergeCell ref="B109:B110"/>
    <mergeCell ref="B111:B112"/>
    <mergeCell ref="B113:B114"/>
    <mergeCell ref="B127:B128"/>
    <mergeCell ref="B129:B130"/>
    <mergeCell ref="B131:B132"/>
    <mergeCell ref="B133:B134"/>
    <mergeCell ref="B135:B136"/>
    <mergeCell ref="B137:B138"/>
    <mergeCell ref="B115:B116"/>
    <mergeCell ref="B117:B118"/>
    <mergeCell ref="B119:B120"/>
    <mergeCell ref="B121:B122"/>
    <mergeCell ref="B123:B124"/>
    <mergeCell ref="B125:B126"/>
    <mergeCell ref="B151:B152"/>
    <mergeCell ref="B153:B154"/>
    <mergeCell ref="B155:B156"/>
    <mergeCell ref="B7:B8"/>
    <mergeCell ref="B9:B10"/>
    <mergeCell ref="B11:B12"/>
    <mergeCell ref="B13:B14"/>
    <mergeCell ref="B15:B16"/>
    <mergeCell ref="B17:B18"/>
    <mergeCell ref="B31:B32"/>
    <mergeCell ref="B33:B34"/>
    <mergeCell ref="B107:B108"/>
    <mergeCell ref="B57:B58"/>
    <mergeCell ref="B55:B56"/>
    <mergeCell ref="B53:B54"/>
    <mergeCell ref="B51:B52"/>
    <mergeCell ref="B49:B50"/>
    <mergeCell ref="B47:B48"/>
    <mergeCell ref="B45:B46"/>
    <mergeCell ref="B43:B44"/>
    <mergeCell ref="B41:B42"/>
    <mergeCell ref="B39:B40"/>
    <mergeCell ref="B37:B38"/>
    <mergeCell ref="B35:B36"/>
    <mergeCell ref="B105:B106"/>
    <mergeCell ref="B103:B104"/>
    <mergeCell ref="B99:B100"/>
    <mergeCell ref="B19:B20"/>
    <mergeCell ref="B21:B22"/>
    <mergeCell ref="B23:B24"/>
    <mergeCell ref="B25:B26"/>
    <mergeCell ref="B27:B28"/>
    <mergeCell ref="B29:B30"/>
    <mergeCell ref="B101:B102"/>
    <mergeCell ref="B91:B92"/>
    <mergeCell ref="B93:B94"/>
    <mergeCell ref="B95:B96"/>
    <mergeCell ref="B97:B98"/>
    <mergeCell ref="B59:B60"/>
    <mergeCell ref="B61:B62"/>
    <mergeCell ref="B63:B64"/>
    <mergeCell ref="B65:B66"/>
    <mergeCell ref="B67:B68"/>
    <mergeCell ref="B69:B70"/>
    <mergeCell ref="B71:B72"/>
    <mergeCell ref="B73:B74"/>
    <mergeCell ref="B75:B76"/>
    <mergeCell ref="B77:B78"/>
    <mergeCell ref="B79:B80"/>
    <mergeCell ref="B81:B82"/>
    <mergeCell ref="B83:B84"/>
    <mergeCell ref="B157:B158"/>
    <mergeCell ref="B159:B160"/>
    <mergeCell ref="B161:B162"/>
    <mergeCell ref="B139:B140"/>
    <mergeCell ref="B141:B142"/>
    <mergeCell ref="B143:B144"/>
    <mergeCell ref="B145:B146"/>
    <mergeCell ref="B147:B148"/>
    <mergeCell ref="B149:B150"/>
    <mergeCell ref="B175:B176"/>
    <mergeCell ref="B177:B178"/>
    <mergeCell ref="B179:B180"/>
    <mergeCell ref="B181:B182"/>
    <mergeCell ref="B183:B184"/>
    <mergeCell ref="B185:B186"/>
    <mergeCell ref="B163:B164"/>
    <mergeCell ref="B165:B166"/>
    <mergeCell ref="B167:B168"/>
    <mergeCell ref="B169:B170"/>
    <mergeCell ref="B171:B172"/>
    <mergeCell ref="B173:B174"/>
    <mergeCell ref="B199:B200"/>
    <mergeCell ref="B201:B202"/>
    <mergeCell ref="B203:B204"/>
    <mergeCell ref="B205:B206"/>
    <mergeCell ref="B207:B208"/>
    <mergeCell ref="B209:B210"/>
    <mergeCell ref="B187:B188"/>
    <mergeCell ref="B189:B190"/>
    <mergeCell ref="B191:B192"/>
    <mergeCell ref="B193:B194"/>
    <mergeCell ref="B195:B196"/>
    <mergeCell ref="B197:B198"/>
    <mergeCell ref="B223:B224"/>
    <mergeCell ref="B225:B226"/>
    <mergeCell ref="B227:B228"/>
    <mergeCell ref="B229:B230"/>
    <mergeCell ref="B231:B232"/>
    <mergeCell ref="B233:B234"/>
    <mergeCell ref="B211:B212"/>
    <mergeCell ref="B213:B214"/>
    <mergeCell ref="B215:B216"/>
    <mergeCell ref="B217:B218"/>
    <mergeCell ref="B219:B220"/>
    <mergeCell ref="B221:B222"/>
    <mergeCell ref="B247:B248"/>
    <mergeCell ref="B249:B250"/>
    <mergeCell ref="B251:B252"/>
    <mergeCell ref="B253:B254"/>
    <mergeCell ref="B255:B256"/>
    <mergeCell ref="B257:B258"/>
    <mergeCell ref="B235:B236"/>
    <mergeCell ref="B237:B238"/>
    <mergeCell ref="B239:B240"/>
    <mergeCell ref="B241:B242"/>
    <mergeCell ref="B243:B244"/>
    <mergeCell ref="B245:B246"/>
    <mergeCell ref="B271:B272"/>
    <mergeCell ref="B273:B274"/>
    <mergeCell ref="B275:B276"/>
    <mergeCell ref="B277:B278"/>
    <mergeCell ref="B279:B280"/>
    <mergeCell ref="B281:B282"/>
    <mergeCell ref="B259:B260"/>
    <mergeCell ref="B261:B262"/>
    <mergeCell ref="B263:B264"/>
    <mergeCell ref="B265:B266"/>
    <mergeCell ref="B267:B268"/>
    <mergeCell ref="B269:B270"/>
    <mergeCell ref="B295:B296"/>
    <mergeCell ref="B297:B298"/>
    <mergeCell ref="B299:B300"/>
    <mergeCell ref="B301:B302"/>
    <mergeCell ref="B303:B304"/>
    <mergeCell ref="B305:B306"/>
    <mergeCell ref="B283:B284"/>
    <mergeCell ref="B285:B286"/>
    <mergeCell ref="B287:B288"/>
    <mergeCell ref="B289:B290"/>
    <mergeCell ref="B291:B292"/>
    <mergeCell ref="B293:B294"/>
    <mergeCell ref="B343:B344"/>
    <mergeCell ref="B345:B346"/>
    <mergeCell ref="B347:B348"/>
    <mergeCell ref="B349:B350"/>
    <mergeCell ref="B351:B352"/>
    <mergeCell ref="B353:B354"/>
    <mergeCell ref="B307:B308"/>
    <mergeCell ref="B333:B334"/>
    <mergeCell ref="B335:B336"/>
    <mergeCell ref="B337:B338"/>
    <mergeCell ref="B339:B340"/>
    <mergeCell ref="B341:B342"/>
    <mergeCell ref="B315:B316"/>
    <mergeCell ref="B317:B318"/>
    <mergeCell ref="B319:B320"/>
    <mergeCell ref="B321:B322"/>
    <mergeCell ref="B323:B324"/>
    <mergeCell ref="B325:B326"/>
    <mergeCell ref="B327:B328"/>
    <mergeCell ref="B329:B330"/>
    <mergeCell ref="B331:B332"/>
    <mergeCell ref="B367:B368"/>
    <mergeCell ref="B369:B370"/>
    <mergeCell ref="B371:B372"/>
    <mergeCell ref="B373:B374"/>
    <mergeCell ref="B375:B376"/>
    <mergeCell ref="B377:B378"/>
    <mergeCell ref="B355:B356"/>
    <mergeCell ref="B357:B358"/>
    <mergeCell ref="B359:B360"/>
    <mergeCell ref="B361:B362"/>
    <mergeCell ref="B363:B364"/>
    <mergeCell ref="B365:B366"/>
    <mergeCell ref="B391:B392"/>
    <mergeCell ref="B393:B394"/>
    <mergeCell ref="B395:B396"/>
    <mergeCell ref="B379:B380"/>
    <mergeCell ref="B381:B382"/>
    <mergeCell ref="B383:B384"/>
    <mergeCell ref="B385:B386"/>
    <mergeCell ref="B387:B388"/>
    <mergeCell ref="B389:B390"/>
  </mergeCell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H318"/>
  <sheetViews>
    <sheetView zoomScaleNormal="100" workbookViewId="0">
      <selection activeCell="B3" sqref="B3"/>
    </sheetView>
  </sheetViews>
  <sheetFormatPr defaultColWidth="8.85546875" defaultRowHeight="15" x14ac:dyDescent="0.25"/>
  <cols>
    <col min="1" max="1" width="8.85546875" style="95"/>
    <col min="2" max="2" width="15.42578125" style="95" customWidth="1"/>
    <col min="3" max="3" width="108.28515625" style="95" customWidth="1"/>
    <col min="4" max="16384" width="8.85546875" style="95"/>
  </cols>
  <sheetData>
    <row r="1" spans="2:3" x14ac:dyDescent="0.25">
      <c r="B1" s="96" t="s">
        <v>2174</v>
      </c>
    </row>
    <row r="2" spans="2:3" x14ac:dyDescent="0.25">
      <c r="B2" s="95" t="s">
        <v>3206</v>
      </c>
    </row>
    <row r="4" spans="2:3" x14ac:dyDescent="0.25">
      <c r="B4" s="416" t="s">
        <v>3207</v>
      </c>
      <c r="C4" s="416" t="s">
        <v>3052</v>
      </c>
    </row>
    <row r="5" spans="2:3" x14ac:dyDescent="0.25">
      <c r="B5" s="1836" t="s">
        <v>3208</v>
      </c>
      <c r="C5" s="1837"/>
    </row>
    <row r="6" spans="2:3" x14ac:dyDescent="0.25">
      <c r="B6" s="1830">
        <v>1</v>
      </c>
      <c r="C6" s="741"/>
    </row>
    <row r="7" spans="2:3" ht="50.1" customHeight="1" x14ac:dyDescent="0.25">
      <c r="B7" s="1830"/>
      <c r="C7" s="512"/>
    </row>
    <row r="8" spans="2:3" x14ac:dyDescent="0.25">
      <c r="B8" s="1830">
        <v>2</v>
      </c>
      <c r="C8" s="741"/>
    </row>
    <row r="9" spans="2:3" ht="50.1" customHeight="1" x14ac:dyDescent="0.25">
      <c r="B9" s="1830"/>
      <c r="C9" s="512"/>
    </row>
    <row r="10" spans="2:3" x14ac:dyDescent="0.25">
      <c r="B10" s="1830">
        <v>3</v>
      </c>
      <c r="C10" s="741"/>
    </row>
    <row r="11" spans="2:3" ht="50.1" customHeight="1" x14ac:dyDescent="0.25">
      <c r="B11" s="1830"/>
      <c r="C11" s="512"/>
    </row>
    <row r="12" spans="2:3" x14ac:dyDescent="0.25">
      <c r="B12" s="1830">
        <v>4</v>
      </c>
      <c r="C12" s="741"/>
    </row>
    <row r="13" spans="2:3" ht="50.1" customHeight="1" x14ac:dyDescent="0.25">
      <c r="B13" s="1830"/>
      <c r="C13" s="512"/>
    </row>
    <row r="14" spans="2:3" x14ac:dyDescent="0.25">
      <c r="B14" s="1830">
        <v>5</v>
      </c>
      <c r="C14" s="741"/>
    </row>
    <row r="15" spans="2:3" ht="50.1" customHeight="1" x14ac:dyDescent="0.25">
      <c r="B15" s="1830"/>
      <c r="C15" s="512"/>
    </row>
    <row r="16" spans="2:3" x14ac:dyDescent="0.25">
      <c r="B16" s="1830">
        <v>6</v>
      </c>
      <c r="C16" s="741"/>
    </row>
    <row r="17" spans="2:3" ht="50.1" customHeight="1" x14ac:dyDescent="0.25">
      <c r="B17" s="1830"/>
      <c r="C17" s="512"/>
    </row>
    <row r="18" spans="2:3" x14ac:dyDescent="0.25">
      <c r="B18" s="1836" t="s">
        <v>3209</v>
      </c>
      <c r="C18" s="1837"/>
    </row>
    <row r="19" spans="2:3" x14ac:dyDescent="0.25">
      <c r="B19" s="1830">
        <v>7</v>
      </c>
      <c r="C19" s="741"/>
    </row>
    <row r="20" spans="2:3" ht="50.1" customHeight="1" x14ac:dyDescent="0.25">
      <c r="B20" s="1830"/>
      <c r="C20" s="512"/>
    </row>
    <row r="21" spans="2:3" x14ac:dyDescent="0.25">
      <c r="B21" s="1836" t="s">
        <v>3210</v>
      </c>
      <c r="C21" s="1837"/>
    </row>
    <row r="22" spans="2:3" x14ac:dyDescent="0.25">
      <c r="B22" s="1830">
        <v>8</v>
      </c>
      <c r="C22" s="741"/>
    </row>
    <row r="23" spans="2:3" ht="50.1" customHeight="1" x14ac:dyDescent="0.25">
      <c r="B23" s="1830"/>
      <c r="C23" s="512"/>
    </row>
    <row r="24" spans="2:3" ht="14.45" customHeight="1" x14ac:dyDescent="0.25">
      <c r="B24" s="1830">
        <v>9</v>
      </c>
      <c r="C24" s="741" t="s">
        <v>3211</v>
      </c>
    </row>
    <row r="25" spans="2:3" ht="50.1" customHeight="1" x14ac:dyDescent="0.25">
      <c r="B25" s="1830"/>
      <c r="C25" s="512"/>
    </row>
    <row r="26" spans="2:3" ht="14.45" customHeight="1" x14ac:dyDescent="0.25">
      <c r="B26" s="1830">
        <v>10</v>
      </c>
      <c r="C26" s="741" t="s">
        <v>3212</v>
      </c>
    </row>
    <row r="27" spans="2:3" ht="50.1" customHeight="1" x14ac:dyDescent="0.25">
      <c r="B27" s="1830"/>
      <c r="C27" s="512"/>
    </row>
    <row r="28" spans="2:3" ht="14.45" customHeight="1" x14ac:dyDescent="0.25">
      <c r="B28" s="1830">
        <v>11</v>
      </c>
      <c r="C28" s="741"/>
    </row>
    <row r="29" spans="2:3" ht="50.1" customHeight="1" x14ac:dyDescent="0.25">
      <c r="B29" s="1830"/>
      <c r="C29" s="512"/>
    </row>
    <row r="30" spans="2:3" ht="14.45" customHeight="1" x14ac:dyDescent="0.25">
      <c r="B30" s="1830">
        <v>12</v>
      </c>
      <c r="C30" s="741"/>
    </row>
    <row r="31" spans="2:3" ht="50.1" customHeight="1" x14ac:dyDescent="0.25">
      <c r="B31" s="1830"/>
      <c r="C31" s="512"/>
    </row>
    <row r="32" spans="2:3" ht="14.45" customHeight="1" x14ac:dyDescent="0.25">
      <c r="B32" s="1838" t="s">
        <v>3213</v>
      </c>
      <c r="C32" s="1839"/>
    </row>
    <row r="33" spans="2:3" ht="14.45" customHeight="1" x14ac:dyDescent="0.25">
      <c r="B33" s="1830">
        <v>13</v>
      </c>
      <c r="C33" s="741"/>
    </row>
    <row r="34" spans="2:3" ht="50.1" customHeight="1" x14ac:dyDescent="0.25">
      <c r="B34" s="1830"/>
      <c r="C34" s="512"/>
    </row>
    <row r="35" spans="2:3" ht="14.45" customHeight="1" x14ac:dyDescent="0.25">
      <c r="B35" s="1830">
        <v>14</v>
      </c>
      <c r="C35" s="741"/>
    </row>
    <row r="36" spans="2:3" ht="50.1" customHeight="1" x14ac:dyDescent="0.25">
      <c r="B36" s="1830"/>
      <c r="C36" s="512"/>
    </row>
    <row r="37" spans="2:3" ht="14.45" customHeight="1" x14ac:dyDescent="0.25">
      <c r="B37" s="1838" t="s">
        <v>3214</v>
      </c>
      <c r="C37" s="1839"/>
    </row>
    <row r="38" spans="2:3" ht="14.45" customHeight="1" x14ac:dyDescent="0.25">
      <c r="B38" s="1830">
        <v>15</v>
      </c>
      <c r="C38" s="741"/>
    </row>
    <row r="39" spans="2:3" ht="50.1" customHeight="1" x14ac:dyDescent="0.25">
      <c r="B39" s="1830"/>
      <c r="C39" s="512"/>
    </row>
    <row r="40" spans="2:3" ht="14.45" customHeight="1" x14ac:dyDescent="0.25">
      <c r="B40" s="1830">
        <v>16</v>
      </c>
      <c r="C40" s="741"/>
    </row>
    <row r="41" spans="2:3" ht="50.1" customHeight="1" x14ac:dyDescent="0.25">
      <c r="B41" s="1830"/>
      <c r="C41" s="512"/>
    </row>
    <row r="42" spans="2:3" ht="14.45" customHeight="1" x14ac:dyDescent="0.25">
      <c r="B42" s="1838" t="s">
        <v>3215</v>
      </c>
      <c r="C42" s="1839"/>
    </row>
    <row r="43" spans="2:3" ht="14.45" customHeight="1" x14ac:dyDescent="0.25">
      <c r="B43" s="1830">
        <v>17</v>
      </c>
      <c r="C43" s="741" t="s">
        <v>3216</v>
      </c>
    </row>
    <row r="44" spans="2:3" ht="50.1" customHeight="1" x14ac:dyDescent="0.25">
      <c r="B44" s="1830"/>
      <c r="C44" s="512"/>
    </row>
    <row r="45" spans="2:3" ht="14.45" customHeight="1" x14ac:dyDescent="0.25">
      <c r="B45" s="1830">
        <v>18</v>
      </c>
      <c r="C45" s="741" t="s">
        <v>3217</v>
      </c>
    </row>
    <row r="46" spans="2:3" ht="50.1" customHeight="1" x14ac:dyDescent="0.25">
      <c r="B46" s="1830"/>
      <c r="C46" s="512"/>
    </row>
    <row r="47" spans="2:3" ht="14.45" customHeight="1" x14ac:dyDescent="0.25">
      <c r="B47" s="1830">
        <v>19</v>
      </c>
      <c r="C47" s="741"/>
    </row>
    <row r="48" spans="2:3" ht="50.1" customHeight="1" x14ac:dyDescent="0.25">
      <c r="B48" s="1830"/>
      <c r="C48" s="512"/>
    </row>
    <row r="49" spans="2:3" ht="14.45" customHeight="1" x14ac:dyDescent="0.25">
      <c r="B49" s="1830">
        <v>20</v>
      </c>
      <c r="C49" s="741" t="s">
        <v>3218</v>
      </c>
    </row>
    <row r="50" spans="2:3" ht="50.1" customHeight="1" x14ac:dyDescent="0.25">
      <c r="B50" s="1830"/>
      <c r="C50" s="512"/>
    </row>
    <row r="51" spans="2:3" ht="14.45" customHeight="1" x14ac:dyDescent="0.25">
      <c r="B51" s="1830">
        <v>21</v>
      </c>
      <c r="C51" s="741"/>
    </row>
    <row r="52" spans="2:3" ht="50.1" customHeight="1" x14ac:dyDescent="0.25">
      <c r="B52" s="1830"/>
      <c r="C52" s="512"/>
    </row>
    <row r="53" spans="2:3" ht="14.45" customHeight="1" x14ac:dyDescent="0.25">
      <c r="B53" s="1830">
        <v>22</v>
      </c>
      <c r="C53" s="741"/>
    </row>
    <row r="54" spans="2:3" ht="50.1" customHeight="1" x14ac:dyDescent="0.25">
      <c r="B54" s="1830"/>
      <c r="C54" s="512"/>
    </row>
    <row r="55" spans="2:3" ht="14.45" customHeight="1" x14ac:dyDescent="0.25">
      <c r="B55" s="1830">
        <v>23</v>
      </c>
      <c r="C55" s="741"/>
    </row>
    <row r="56" spans="2:3" ht="50.1" customHeight="1" x14ac:dyDescent="0.25">
      <c r="B56" s="1830"/>
      <c r="C56" s="512"/>
    </row>
    <row r="57" spans="2:3" ht="14.45" customHeight="1" x14ac:dyDescent="0.25">
      <c r="B57" s="1838" t="s">
        <v>3219</v>
      </c>
      <c r="C57" s="1839"/>
    </row>
    <row r="58" spans="2:3" ht="14.45" customHeight="1" x14ac:dyDescent="0.25">
      <c r="B58" s="1817">
        <v>24</v>
      </c>
      <c r="C58" s="741" t="s">
        <v>3220</v>
      </c>
    </row>
    <row r="59" spans="2:3" ht="50.1" customHeight="1" x14ac:dyDescent="0.25">
      <c r="B59" s="1832"/>
      <c r="C59" s="512"/>
    </row>
    <row r="60" spans="2:3" ht="14.45" customHeight="1" x14ac:dyDescent="0.25">
      <c r="B60" s="1830">
        <v>25</v>
      </c>
      <c r="C60" s="741" t="s">
        <v>3221</v>
      </c>
    </row>
    <row r="61" spans="2:3" ht="50.1" customHeight="1" x14ac:dyDescent="0.25">
      <c r="B61" s="1830"/>
      <c r="C61" s="512"/>
    </row>
    <row r="62" spans="2:3" ht="14.45" customHeight="1" x14ac:dyDescent="0.25">
      <c r="B62" s="1830">
        <v>26</v>
      </c>
      <c r="C62" s="741"/>
    </row>
    <row r="63" spans="2:3" ht="50.1" customHeight="1" x14ac:dyDescent="0.25">
      <c r="B63" s="1830"/>
      <c r="C63" s="512"/>
    </row>
    <row r="64" spans="2:3" ht="14.45" customHeight="1" x14ac:dyDescent="0.25">
      <c r="B64" s="1838" t="s">
        <v>3222</v>
      </c>
      <c r="C64" s="1839"/>
    </row>
    <row r="65" spans="2:3" ht="14.45" customHeight="1" x14ac:dyDescent="0.25">
      <c r="B65" s="1817">
        <v>27</v>
      </c>
      <c r="C65" s="741" t="s">
        <v>3223</v>
      </c>
    </row>
    <row r="66" spans="2:3" ht="50.1" customHeight="1" x14ac:dyDescent="0.25">
      <c r="B66" s="1832"/>
      <c r="C66" s="512"/>
    </row>
    <row r="67" spans="2:3" ht="14.45" customHeight="1" x14ac:dyDescent="0.25">
      <c r="B67" s="1830">
        <v>28</v>
      </c>
      <c r="C67" s="741" t="s">
        <v>3224</v>
      </c>
    </row>
    <row r="68" spans="2:3" ht="50.1" customHeight="1" x14ac:dyDescent="0.25">
      <c r="B68" s="1830"/>
      <c r="C68" s="512"/>
    </row>
    <row r="69" spans="2:3" ht="14.45" customHeight="1" x14ac:dyDescent="0.25">
      <c r="B69" s="1817">
        <v>29</v>
      </c>
      <c r="C69" s="741" t="s">
        <v>3225</v>
      </c>
    </row>
    <row r="70" spans="2:3" ht="50.1" customHeight="1" x14ac:dyDescent="0.25">
      <c r="B70" s="1832"/>
      <c r="C70" s="512"/>
    </row>
    <row r="71" spans="2:3" ht="14.45" customHeight="1" x14ac:dyDescent="0.25">
      <c r="B71" s="1830">
        <v>30</v>
      </c>
      <c r="C71" s="741" t="s">
        <v>3226</v>
      </c>
    </row>
    <row r="72" spans="2:3" ht="50.1" customHeight="1" x14ac:dyDescent="0.25">
      <c r="B72" s="1830"/>
      <c r="C72" s="512"/>
    </row>
    <row r="73" spans="2:3" ht="14.45" customHeight="1" x14ac:dyDescent="0.25">
      <c r="B73" s="1817">
        <v>31</v>
      </c>
      <c r="C73" s="741" t="s">
        <v>3227</v>
      </c>
    </row>
    <row r="74" spans="2:3" ht="50.1" customHeight="1" x14ac:dyDescent="0.25">
      <c r="B74" s="1832"/>
      <c r="C74" s="512"/>
    </row>
    <row r="75" spans="2:3" ht="14.45" customHeight="1" x14ac:dyDescent="0.25">
      <c r="B75" s="1830">
        <v>32</v>
      </c>
      <c r="C75" s="741" t="s">
        <v>3228</v>
      </c>
    </row>
    <row r="76" spans="2:3" ht="50.1" customHeight="1" x14ac:dyDescent="0.25">
      <c r="B76" s="1830"/>
      <c r="C76" s="512"/>
    </row>
    <row r="77" spans="2:3" ht="14.45" customHeight="1" x14ac:dyDescent="0.25">
      <c r="B77" s="1817">
        <v>33</v>
      </c>
      <c r="C77" s="741" t="s">
        <v>3229</v>
      </c>
    </row>
    <row r="78" spans="2:3" ht="50.1" customHeight="1" x14ac:dyDescent="0.25">
      <c r="B78" s="1832"/>
      <c r="C78" s="512"/>
    </row>
    <row r="79" spans="2:3" ht="14.45" customHeight="1" x14ac:dyDescent="0.25">
      <c r="B79" s="1830">
        <v>34</v>
      </c>
      <c r="C79" s="741" t="s">
        <v>3230</v>
      </c>
    </row>
    <row r="80" spans="2:3" ht="50.1" customHeight="1" x14ac:dyDescent="0.25">
      <c r="B80" s="1830"/>
      <c r="C80" s="512"/>
    </row>
    <row r="81" spans="2:3" ht="14.45" customHeight="1" x14ac:dyDescent="0.25">
      <c r="B81" s="1817">
        <v>35</v>
      </c>
      <c r="C81" s="741" t="s">
        <v>3231</v>
      </c>
    </row>
    <row r="82" spans="2:3" ht="50.1" customHeight="1" x14ac:dyDescent="0.25">
      <c r="B82" s="1832"/>
      <c r="C82" s="512"/>
    </row>
    <row r="83" spans="2:3" ht="14.45" customHeight="1" x14ac:dyDescent="0.25">
      <c r="B83" s="1830">
        <v>36</v>
      </c>
      <c r="C83" s="741" t="s">
        <v>3232</v>
      </c>
    </row>
    <row r="84" spans="2:3" ht="50.1" customHeight="1" x14ac:dyDescent="0.25">
      <c r="B84" s="1830"/>
      <c r="C84" s="512"/>
    </row>
    <row r="85" spans="2:3" ht="14.45" customHeight="1" x14ac:dyDescent="0.25">
      <c r="B85" s="1817">
        <v>37</v>
      </c>
      <c r="C85" s="741" t="s">
        <v>3233</v>
      </c>
    </row>
    <row r="86" spans="2:3" ht="50.1" customHeight="1" x14ac:dyDescent="0.25">
      <c r="B86" s="1832"/>
      <c r="C86" s="512"/>
    </row>
    <row r="87" spans="2:3" ht="14.45" customHeight="1" x14ac:dyDescent="0.25">
      <c r="B87" s="1830">
        <v>38</v>
      </c>
      <c r="C87" s="741" t="s">
        <v>3234</v>
      </c>
    </row>
    <row r="88" spans="2:3" ht="50.1" customHeight="1" x14ac:dyDescent="0.25">
      <c r="B88" s="1830"/>
      <c r="C88" s="512"/>
    </row>
    <row r="89" spans="2:3" ht="14.45" customHeight="1" x14ac:dyDescent="0.25">
      <c r="B89" s="1817">
        <v>39</v>
      </c>
      <c r="C89" s="741" t="s">
        <v>3235</v>
      </c>
    </row>
    <row r="90" spans="2:3" ht="50.1" customHeight="1" x14ac:dyDescent="0.25">
      <c r="B90" s="1832"/>
      <c r="C90" s="512"/>
    </row>
    <row r="91" spans="2:3" ht="14.45" customHeight="1" x14ac:dyDescent="0.25">
      <c r="B91" s="1830">
        <v>40</v>
      </c>
      <c r="C91" s="741" t="s">
        <v>3236</v>
      </c>
    </row>
    <row r="92" spans="2:3" ht="50.1" customHeight="1" x14ac:dyDescent="0.25">
      <c r="B92" s="1830"/>
      <c r="C92" s="512"/>
    </row>
    <row r="93" spans="2:3" ht="14.45" customHeight="1" x14ac:dyDescent="0.25">
      <c r="B93" s="1817">
        <v>41</v>
      </c>
      <c r="C93" s="741" t="s">
        <v>3237</v>
      </c>
    </row>
    <row r="94" spans="2:3" ht="50.1" customHeight="1" x14ac:dyDescent="0.25">
      <c r="B94" s="1832"/>
      <c r="C94" s="512"/>
    </row>
    <row r="95" spans="2:3" ht="14.45" customHeight="1" x14ac:dyDescent="0.25">
      <c r="B95" s="1830">
        <v>42</v>
      </c>
      <c r="C95" s="741" t="s">
        <v>3238</v>
      </c>
    </row>
    <row r="96" spans="2:3" ht="50.1" customHeight="1" x14ac:dyDescent="0.25">
      <c r="B96" s="1830"/>
      <c r="C96" s="512"/>
    </row>
    <row r="97" spans="2:3" ht="14.45" customHeight="1" x14ac:dyDescent="0.25">
      <c r="B97" s="1830">
        <v>43</v>
      </c>
      <c r="C97" s="741" t="s">
        <v>3239</v>
      </c>
    </row>
    <row r="98" spans="2:3" ht="50.1" customHeight="1" x14ac:dyDescent="0.25">
      <c r="B98" s="1830"/>
      <c r="C98" s="512"/>
    </row>
    <row r="99" spans="2:3" ht="14.45" customHeight="1" x14ac:dyDescent="0.25">
      <c r="B99" s="1830">
        <v>44</v>
      </c>
      <c r="C99" s="741" t="s">
        <v>3240</v>
      </c>
    </row>
    <row r="100" spans="2:3" ht="50.1" customHeight="1" x14ac:dyDescent="0.25">
      <c r="B100" s="1830"/>
      <c r="C100" s="512"/>
    </row>
    <row r="101" spans="2:3" ht="14.45" customHeight="1" x14ac:dyDescent="0.25">
      <c r="B101" s="1830">
        <v>45</v>
      </c>
      <c r="C101" s="741" t="s">
        <v>3241</v>
      </c>
    </row>
    <row r="102" spans="2:3" ht="50.1" customHeight="1" x14ac:dyDescent="0.25">
      <c r="B102" s="1830"/>
      <c r="C102" s="512"/>
    </row>
    <row r="103" spans="2:3" ht="14.45" customHeight="1" x14ac:dyDescent="0.25">
      <c r="B103" s="1830">
        <v>46</v>
      </c>
      <c r="C103" s="741" t="s">
        <v>3242</v>
      </c>
    </row>
    <row r="104" spans="2:3" ht="50.1" customHeight="1" x14ac:dyDescent="0.25">
      <c r="B104" s="1830"/>
      <c r="C104" s="512"/>
    </row>
    <row r="105" spans="2:3" ht="14.45" customHeight="1" x14ac:dyDescent="0.25">
      <c r="B105" s="1830">
        <v>47</v>
      </c>
      <c r="C105" s="741" t="s">
        <v>3243</v>
      </c>
    </row>
    <row r="106" spans="2:3" ht="50.1" customHeight="1" x14ac:dyDescent="0.25">
      <c r="B106" s="1830"/>
      <c r="C106" s="512"/>
    </row>
    <row r="107" spans="2:3" ht="14.45" customHeight="1" x14ac:dyDescent="0.25">
      <c r="B107" s="1830">
        <v>48</v>
      </c>
      <c r="C107" s="741" t="s">
        <v>3244</v>
      </c>
    </row>
    <row r="108" spans="2:3" ht="50.1" customHeight="1" x14ac:dyDescent="0.25">
      <c r="B108" s="1830"/>
      <c r="C108" s="512"/>
    </row>
    <row r="109" spans="2:3" ht="14.45" customHeight="1" x14ac:dyDescent="0.25">
      <c r="B109" s="1830">
        <v>49</v>
      </c>
      <c r="C109" s="741" t="s">
        <v>3245</v>
      </c>
    </row>
    <row r="110" spans="2:3" ht="50.1" customHeight="1" x14ac:dyDescent="0.25">
      <c r="B110" s="1830"/>
      <c r="C110" s="512"/>
    </row>
    <row r="111" spans="2:3" ht="14.45" customHeight="1" x14ac:dyDescent="0.25"/>
    <row r="112" spans="2:3" ht="14.45" customHeight="1" x14ac:dyDescent="0.25"/>
    <row r="113" spans="3:8" ht="14.45" customHeight="1" x14ac:dyDescent="0.25">
      <c r="C113" s="96"/>
    </row>
    <row r="114" spans="3:8" ht="14.45" customHeight="1" x14ac:dyDescent="0.25"/>
    <row r="115" spans="3:8" ht="14.45" customHeight="1" x14ac:dyDescent="0.25"/>
    <row r="116" spans="3:8" ht="14.45" customHeight="1" x14ac:dyDescent="0.25"/>
    <row r="117" spans="3:8" ht="14.45" customHeight="1" x14ac:dyDescent="0.25"/>
    <row r="118" spans="3:8" ht="14.45" customHeight="1" x14ac:dyDescent="0.25"/>
    <row r="119" spans="3:8" ht="14.45" customHeight="1" x14ac:dyDescent="0.25">
      <c r="H119"/>
    </row>
    <row r="120" spans="3:8" ht="14.45" customHeight="1" x14ac:dyDescent="0.25">
      <c r="D120"/>
    </row>
    <row r="121" spans="3:8" ht="14.45" customHeight="1" x14ac:dyDescent="0.25"/>
    <row r="122" spans="3:8" ht="14.45" customHeight="1" x14ac:dyDescent="0.25"/>
    <row r="123" spans="3:8" ht="14.45" customHeight="1" x14ac:dyDescent="0.25"/>
    <row r="124" spans="3:8" ht="14.45" customHeight="1" x14ac:dyDescent="0.25"/>
    <row r="125" spans="3:8" ht="14.45" customHeight="1" x14ac:dyDescent="0.25"/>
    <row r="126" spans="3:8" ht="14.45" customHeight="1" x14ac:dyDescent="0.25"/>
    <row r="127" spans="3:8" ht="14.45" customHeight="1" x14ac:dyDescent="0.25"/>
    <row r="128" spans="3: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row r="217" ht="14.45" customHeight="1" x14ac:dyDescent="0.25"/>
    <row r="218" ht="14.45" customHeight="1" x14ac:dyDescent="0.25"/>
    <row r="219" ht="14.45" customHeight="1" x14ac:dyDescent="0.25"/>
    <row r="220" ht="14.45" customHeight="1" x14ac:dyDescent="0.25"/>
    <row r="221" ht="14.45" customHeight="1" x14ac:dyDescent="0.25"/>
    <row r="222" ht="14.45" customHeight="1" x14ac:dyDescent="0.25"/>
    <row r="223" ht="14.45" customHeight="1" x14ac:dyDescent="0.25"/>
    <row r="224" ht="14.45" customHeight="1" x14ac:dyDescent="0.25"/>
    <row r="225" ht="14.45" customHeight="1" x14ac:dyDescent="0.25"/>
    <row r="226" ht="14.45" customHeight="1" x14ac:dyDescent="0.25"/>
    <row r="227" ht="14.45" customHeight="1" x14ac:dyDescent="0.25"/>
    <row r="228" ht="14.45" customHeight="1" x14ac:dyDescent="0.25"/>
    <row r="229" ht="14.45" customHeight="1" x14ac:dyDescent="0.25"/>
    <row r="230" ht="14.45" customHeight="1" x14ac:dyDescent="0.25"/>
    <row r="231" ht="14.45" customHeight="1" x14ac:dyDescent="0.25"/>
    <row r="232" ht="14.45" customHeight="1" x14ac:dyDescent="0.25"/>
    <row r="233" ht="14.45" customHeight="1" x14ac:dyDescent="0.25"/>
    <row r="234" ht="14.45" customHeight="1" x14ac:dyDescent="0.25"/>
    <row r="235" ht="14.45" customHeight="1" x14ac:dyDescent="0.25"/>
    <row r="236" ht="14.45" customHeight="1" x14ac:dyDescent="0.25"/>
    <row r="237" ht="14.45" customHeight="1" x14ac:dyDescent="0.25"/>
    <row r="238" ht="14.45" customHeight="1" x14ac:dyDescent="0.25"/>
    <row r="239" ht="14.45" customHeight="1" x14ac:dyDescent="0.25"/>
    <row r="240" ht="14.45" customHeight="1" x14ac:dyDescent="0.25"/>
    <row r="241" ht="14.45" customHeight="1" x14ac:dyDescent="0.25"/>
    <row r="242" ht="14.45" customHeight="1" x14ac:dyDescent="0.25"/>
    <row r="243" ht="14.45" customHeight="1" x14ac:dyDescent="0.25"/>
    <row r="244" ht="14.45" customHeight="1" x14ac:dyDescent="0.25"/>
    <row r="245" ht="14.45" customHeight="1" x14ac:dyDescent="0.25"/>
    <row r="246" ht="14.45" customHeight="1" x14ac:dyDescent="0.25"/>
    <row r="247" ht="14.45" customHeight="1" x14ac:dyDescent="0.25"/>
    <row r="248" ht="14.45" customHeight="1" x14ac:dyDescent="0.25"/>
    <row r="249" ht="14.45" customHeight="1" x14ac:dyDescent="0.25"/>
    <row r="250" ht="14.45" customHeight="1" x14ac:dyDescent="0.25"/>
    <row r="251" ht="14.45" customHeight="1" x14ac:dyDescent="0.25"/>
    <row r="252" ht="14.45" customHeight="1" x14ac:dyDescent="0.25"/>
    <row r="253" ht="14.45" customHeight="1" x14ac:dyDescent="0.25"/>
    <row r="254" ht="14.45" customHeight="1" x14ac:dyDescent="0.25"/>
    <row r="255" ht="14.45" customHeight="1" x14ac:dyDescent="0.25"/>
    <row r="256" ht="14.45" customHeight="1" x14ac:dyDescent="0.25"/>
    <row r="257" ht="14.45" customHeight="1" x14ac:dyDescent="0.25"/>
    <row r="258" ht="14.45" customHeight="1" x14ac:dyDescent="0.25"/>
    <row r="259" ht="14.45" customHeight="1" x14ac:dyDescent="0.25"/>
    <row r="260" ht="14.45" customHeight="1" x14ac:dyDescent="0.25"/>
    <row r="261" ht="14.45" customHeight="1" x14ac:dyDescent="0.25"/>
    <row r="262" ht="14.45" customHeight="1" x14ac:dyDescent="0.25"/>
    <row r="263" ht="14.45" customHeight="1" x14ac:dyDescent="0.25"/>
    <row r="264" ht="14.45" customHeight="1" x14ac:dyDescent="0.25"/>
    <row r="265" ht="14.45" customHeight="1" x14ac:dyDescent="0.25"/>
    <row r="266" ht="14.45" customHeight="1" x14ac:dyDescent="0.25"/>
    <row r="267" ht="14.45" customHeight="1" x14ac:dyDescent="0.25"/>
    <row r="268" ht="14.45" customHeight="1" x14ac:dyDescent="0.25"/>
    <row r="269" ht="14.45" customHeight="1" x14ac:dyDescent="0.25"/>
    <row r="270" ht="14.45" customHeight="1" x14ac:dyDescent="0.25"/>
    <row r="271" ht="14.45" customHeight="1" x14ac:dyDescent="0.25"/>
    <row r="272" ht="14.45" customHeight="1" x14ac:dyDescent="0.25"/>
    <row r="273" ht="14.45" customHeight="1" x14ac:dyDescent="0.25"/>
    <row r="274" ht="14.45" customHeight="1" x14ac:dyDescent="0.25"/>
    <row r="275" ht="14.45" customHeight="1" x14ac:dyDescent="0.25"/>
    <row r="276" ht="14.45" customHeight="1" x14ac:dyDescent="0.25"/>
    <row r="277" ht="14.45" customHeight="1" x14ac:dyDescent="0.25"/>
    <row r="278" ht="14.45" customHeight="1" x14ac:dyDescent="0.25"/>
    <row r="279" ht="14.45" customHeight="1" x14ac:dyDescent="0.25"/>
    <row r="280" ht="14.45" customHeight="1" x14ac:dyDescent="0.25"/>
    <row r="281" ht="14.45" customHeight="1" x14ac:dyDescent="0.25"/>
    <row r="282" ht="14.45" customHeight="1" x14ac:dyDescent="0.25"/>
    <row r="283" ht="14.45" customHeight="1" x14ac:dyDescent="0.25"/>
    <row r="284" ht="14.45" customHeight="1" x14ac:dyDescent="0.25"/>
    <row r="285" ht="14.45" customHeight="1" x14ac:dyDescent="0.25"/>
    <row r="286" ht="14.45" customHeight="1" x14ac:dyDescent="0.25"/>
    <row r="287" ht="14.45" customHeight="1" x14ac:dyDescent="0.25"/>
    <row r="288" ht="14.45" customHeight="1" x14ac:dyDescent="0.25"/>
    <row r="289" ht="14.45" customHeight="1" x14ac:dyDescent="0.25"/>
    <row r="290" ht="14.45" customHeight="1" x14ac:dyDescent="0.25"/>
    <row r="291" ht="14.45" customHeight="1" x14ac:dyDescent="0.25"/>
    <row r="292" ht="14.45" customHeight="1" x14ac:dyDescent="0.25"/>
    <row r="293" ht="14.45" customHeight="1" x14ac:dyDescent="0.25"/>
    <row r="294" ht="14.45" customHeight="1" x14ac:dyDescent="0.25"/>
    <row r="295" ht="14.45" customHeight="1" x14ac:dyDescent="0.25"/>
    <row r="296" ht="14.45" customHeight="1" x14ac:dyDescent="0.25"/>
    <row r="297" ht="14.45" customHeight="1" x14ac:dyDescent="0.25"/>
    <row r="298" ht="14.45" customHeight="1" x14ac:dyDescent="0.25"/>
    <row r="299" ht="14.45" customHeight="1" x14ac:dyDescent="0.25"/>
    <row r="300" ht="14.45" customHeight="1" x14ac:dyDescent="0.25"/>
    <row r="301" ht="14.45" customHeight="1" x14ac:dyDescent="0.25"/>
    <row r="302" ht="14.45" customHeight="1" x14ac:dyDescent="0.25"/>
    <row r="303" ht="14.45" customHeight="1" x14ac:dyDescent="0.25"/>
    <row r="304" ht="14.45" customHeight="1" x14ac:dyDescent="0.25"/>
    <row r="305" ht="14.45" customHeight="1" x14ac:dyDescent="0.25"/>
    <row r="306" ht="14.45" customHeight="1" x14ac:dyDescent="0.25"/>
    <row r="307" ht="14.45" customHeight="1" x14ac:dyDescent="0.25"/>
    <row r="308" ht="14.45" customHeight="1" x14ac:dyDescent="0.25"/>
    <row r="309" ht="14.45" customHeight="1" x14ac:dyDescent="0.25"/>
    <row r="310" ht="14.45" customHeight="1" x14ac:dyDescent="0.25"/>
    <row r="311" ht="14.45" customHeight="1" x14ac:dyDescent="0.25"/>
    <row r="312" ht="14.45" customHeight="1" x14ac:dyDescent="0.25"/>
    <row r="313" ht="14.45" customHeight="1" x14ac:dyDescent="0.25"/>
    <row r="314" ht="14.45" customHeight="1" x14ac:dyDescent="0.25"/>
    <row r="315" ht="14.45" customHeight="1" x14ac:dyDescent="0.25"/>
    <row r="316" ht="14.45" customHeight="1" x14ac:dyDescent="0.25"/>
    <row r="317" ht="14.45" customHeight="1" x14ac:dyDescent="0.25"/>
    <row r="318" ht="14.45" customHeight="1" x14ac:dyDescent="0.25"/>
  </sheetData>
  <mergeCells count="57">
    <mergeCell ref="B12:B13"/>
    <mergeCell ref="B10:B11"/>
    <mergeCell ref="B8:B9"/>
    <mergeCell ref="B6:B7"/>
    <mergeCell ref="B37:C37"/>
    <mergeCell ref="B32:C32"/>
    <mergeCell ref="B21:C21"/>
    <mergeCell ref="B18:C18"/>
    <mergeCell ref="B33:B34"/>
    <mergeCell ref="B35:B36"/>
    <mergeCell ref="B22:B23"/>
    <mergeCell ref="B19:B20"/>
    <mergeCell ref="B16:B17"/>
    <mergeCell ref="B14:B15"/>
    <mergeCell ref="B28:B29"/>
    <mergeCell ref="B30:B31"/>
    <mergeCell ref="B105:B106"/>
    <mergeCell ref="B107:B108"/>
    <mergeCell ref="B109:B110"/>
    <mergeCell ref="B62:B63"/>
    <mergeCell ref="B51:B52"/>
    <mergeCell ref="B53:B54"/>
    <mergeCell ref="B55:B56"/>
    <mergeCell ref="B93:B94"/>
    <mergeCell ref="B95:B96"/>
    <mergeCell ref="B97:B98"/>
    <mergeCell ref="B99:B100"/>
    <mergeCell ref="B101:B102"/>
    <mergeCell ref="B103:B104"/>
    <mergeCell ref="B81:B82"/>
    <mergeCell ref="B83:B84"/>
    <mergeCell ref="B85:B86"/>
    <mergeCell ref="B87:B88"/>
    <mergeCell ref="B89:B90"/>
    <mergeCell ref="B91:B92"/>
    <mergeCell ref="B69:B70"/>
    <mergeCell ref="B71:B72"/>
    <mergeCell ref="B73:B74"/>
    <mergeCell ref="B75:B76"/>
    <mergeCell ref="B77:B78"/>
    <mergeCell ref="B79:B80"/>
    <mergeCell ref="B60:B61"/>
    <mergeCell ref="B67:B68"/>
    <mergeCell ref="B5:C5"/>
    <mergeCell ref="B42:C42"/>
    <mergeCell ref="B58:B59"/>
    <mergeCell ref="B57:C57"/>
    <mergeCell ref="B65:B66"/>
    <mergeCell ref="B64:C64"/>
    <mergeCell ref="B24:B25"/>
    <mergeCell ref="B26:B27"/>
    <mergeCell ref="B38:B39"/>
    <mergeCell ref="B43:B44"/>
    <mergeCell ref="B45:B46"/>
    <mergeCell ref="B49:B50"/>
    <mergeCell ref="B47:B48"/>
    <mergeCell ref="B40:B41"/>
  </mergeCell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A1:P282"/>
  <sheetViews>
    <sheetView zoomScaleNormal="100" workbookViewId="0">
      <pane ySplit="2" topLeftCell="A119" activePane="bottomLeft" state="frozen"/>
      <selection pane="bottomLeft" activeCell="C14" sqref="C14"/>
    </sheetView>
  </sheetViews>
  <sheetFormatPr defaultColWidth="8.85546875" defaultRowHeight="15" x14ac:dyDescent="0.25"/>
  <cols>
    <col min="1" max="1" width="3" style="108" customWidth="1"/>
    <col min="2" max="2" width="11.85546875" style="108" customWidth="1"/>
    <col min="3" max="3" width="95.5703125" style="108" customWidth="1"/>
    <col min="4" max="16384" width="8.85546875" style="95"/>
  </cols>
  <sheetData>
    <row r="1" spans="1:16" x14ac:dyDescent="0.25">
      <c r="A1" s="739"/>
      <c r="B1" s="415"/>
      <c r="C1" s="740"/>
    </row>
    <row r="2" spans="1:16" x14ac:dyDescent="0.25">
      <c r="A2" s="739"/>
      <c r="B2" s="416" t="s">
        <v>3207</v>
      </c>
      <c r="C2" s="416" t="s">
        <v>3052</v>
      </c>
    </row>
    <row r="3" spans="1:16" x14ac:dyDescent="0.25">
      <c r="B3" s="1830">
        <v>1</v>
      </c>
      <c r="C3" s="741" t="s">
        <v>3226</v>
      </c>
    </row>
    <row r="4" spans="1:16" ht="50.1" customHeight="1" x14ac:dyDescent="0.25">
      <c r="B4" s="1830"/>
      <c r="C4" s="512"/>
      <c r="G4" s="96" t="s">
        <v>2208</v>
      </c>
    </row>
    <row r="5" spans="1:16" x14ac:dyDescent="0.25">
      <c r="B5" s="1830">
        <v>2</v>
      </c>
      <c r="C5" s="741" t="s">
        <v>3246</v>
      </c>
      <c r="G5" s="691" t="s">
        <v>3247</v>
      </c>
      <c r="H5" s="691"/>
      <c r="I5" s="691"/>
      <c r="J5" s="691"/>
      <c r="K5" s="691"/>
      <c r="L5" s="691"/>
      <c r="M5" s="691"/>
      <c r="N5" s="691"/>
      <c r="O5" s="691"/>
      <c r="P5" s="691"/>
    </row>
    <row r="6" spans="1:16" ht="50.1" customHeight="1" x14ac:dyDescent="0.25">
      <c r="B6" s="1830"/>
      <c r="C6" s="512"/>
      <c r="G6" s="95" t="s">
        <v>3248</v>
      </c>
    </row>
    <row r="7" spans="1:16" x14ac:dyDescent="0.25">
      <c r="B7" s="1817">
        <v>3</v>
      </c>
      <c r="C7" s="747" t="s">
        <v>3227</v>
      </c>
      <c r="G7" s="95" t="s">
        <v>3249</v>
      </c>
    </row>
    <row r="8" spans="1:16" ht="50.1" customHeight="1" x14ac:dyDescent="0.25">
      <c r="B8" s="1832"/>
      <c r="C8" s="512"/>
    </row>
    <row r="9" spans="1:16" x14ac:dyDescent="0.25">
      <c r="B9" s="1817">
        <v>4</v>
      </c>
      <c r="C9" s="741" t="s">
        <v>3250</v>
      </c>
    </row>
    <row r="10" spans="1:16" ht="50.1" customHeight="1" x14ac:dyDescent="0.25">
      <c r="B10" s="1832"/>
      <c r="C10" s="512"/>
    </row>
    <row r="11" spans="1:16" x14ac:dyDescent="0.25">
      <c r="B11" s="1817">
        <v>5</v>
      </c>
      <c r="C11" s="747" t="s">
        <v>3228</v>
      </c>
    </row>
    <row r="12" spans="1:16" ht="50.1" customHeight="1" x14ac:dyDescent="0.25">
      <c r="B12" s="1832"/>
      <c r="C12" s="512"/>
    </row>
    <row r="13" spans="1:16" x14ac:dyDescent="0.25">
      <c r="B13" s="1817">
        <v>6</v>
      </c>
      <c r="C13" s="741" t="s">
        <v>3251</v>
      </c>
    </row>
    <row r="14" spans="1:16" ht="50.1" customHeight="1" x14ac:dyDescent="0.25">
      <c r="B14" s="1832"/>
      <c r="C14" s="512"/>
    </row>
    <row r="15" spans="1:16" x14ac:dyDescent="0.25">
      <c r="B15" s="1830">
        <v>7</v>
      </c>
      <c r="C15" s="747" t="s">
        <v>3229</v>
      </c>
    </row>
    <row r="16" spans="1:16" ht="50.1" customHeight="1" x14ac:dyDescent="0.25">
      <c r="B16" s="1830"/>
      <c r="C16" s="512"/>
    </row>
    <row r="17" spans="2:3" x14ac:dyDescent="0.25">
      <c r="B17" s="1830">
        <v>8</v>
      </c>
      <c r="C17" s="741" t="s">
        <v>3252</v>
      </c>
    </row>
    <row r="18" spans="2:3" ht="50.1" customHeight="1" x14ac:dyDescent="0.25">
      <c r="B18" s="1830"/>
      <c r="C18" s="1384"/>
    </row>
    <row r="19" spans="2:3" x14ac:dyDescent="0.25">
      <c r="B19" s="1817">
        <v>9</v>
      </c>
      <c r="C19" s="741" t="s">
        <v>3253</v>
      </c>
    </row>
    <row r="20" spans="2:3" ht="50.1" customHeight="1" x14ac:dyDescent="0.25">
      <c r="B20" s="1832"/>
      <c r="C20" s="512"/>
    </row>
    <row r="21" spans="2:3" x14ac:dyDescent="0.25">
      <c r="B21" s="1817">
        <v>10</v>
      </c>
      <c r="C21" s="741" t="s">
        <v>3254</v>
      </c>
    </row>
    <row r="22" spans="2:3" ht="50.1" customHeight="1" x14ac:dyDescent="0.25">
      <c r="B22" s="1832"/>
      <c r="C22" s="1347"/>
    </row>
    <row r="23" spans="2:3" x14ac:dyDescent="0.25">
      <c r="B23" s="1830">
        <v>11</v>
      </c>
      <c r="C23" s="741" t="s">
        <v>3255</v>
      </c>
    </row>
    <row r="24" spans="2:3" ht="50.1" customHeight="1" x14ac:dyDescent="0.25">
      <c r="B24" s="1830"/>
      <c r="C24" s="1347"/>
    </row>
    <row r="25" spans="2:3" x14ac:dyDescent="0.25">
      <c r="B25" s="1830">
        <v>12</v>
      </c>
      <c r="C25" s="741" t="s">
        <v>3256</v>
      </c>
    </row>
    <row r="26" spans="2:3" ht="50.1" customHeight="1" x14ac:dyDescent="0.25">
      <c r="B26" s="1830"/>
      <c r="C26" s="512"/>
    </row>
    <row r="27" spans="2:3" x14ac:dyDescent="0.25">
      <c r="B27" s="1817">
        <v>13</v>
      </c>
      <c r="C27" s="741" t="s">
        <v>3257</v>
      </c>
    </row>
    <row r="28" spans="2:3" ht="50.1" customHeight="1" x14ac:dyDescent="0.25">
      <c r="B28" s="1832"/>
      <c r="C28" s="512"/>
    </row>
    <row r="29" spans="2:3" x14ac:dyDescent="0.25">
      <c r="B29" s="1817">
        <v>14</v>
      </c>
      <c r="C29" s="741" t="s">
        <v>3258</v>
      </c>
    </row>
    <row r="30" spans="2:3" ht="50.1" customHeight="1" x14ac:dyDescent="0.25">
      <c r="B30" s="1832"/>
      <c r="C30" s="512"/>
    </row>
    <row r="31" spans="2:3" x14ac:dyDescent="0.25">
      <c r="B31" s="1817">
        <v>15</v>
      </c>
      <c r="C31" s="741" t="s">
        <v>3259</v>
      </c>
    </row>
    <row r="32" spans="2:3" ht="50.1" customHeight="1" x14ac:dyDescent="0.25">
      <c r="B32" s="1832"/>
      <c r="C32" s="512"/>
    </row>
    <row r="33" spans="1:3" x14ac:dyDescent="0.25">
      <c r="B33" s="1817">
        <v>16</v>
      </c>
      <c r="C33" s="741" t="s">
        <v>3260</v>
      </c>
    </row>
    <row r="34" spans="1:3" ht="50.1" customHeight="1" x14ac:dyDescent="0.25">
      <c r="B34" s="1832"/>
      <c r="C34" s="512"/>
    </row>
    <row r="35" spans="1:3" x14ac:dyDescent="0.25">
      <c r="B35" s="1830">
        <v>17</v>
      </c>
      <c r="C35" s="741" t="s">
        <v>3261</v>
      </c>
    </row>
    <row r="36" spans="1:3" ht="50.1" customHeight="1" x14ac:dyDescent="0.25">
      <c r="B36" s="1830"/>
      <c r="C36" s="512"/>
    </row>
    <row r="37" spans="1:3" x14ac:dyDescent="0.25">
      <c r="B37" s="1830">
        <v>18</v>
      </c>
      <c r="C37" s="741" t="s">
        <v>3262</v>
      </c>
    </row>
    <row r="38" spans="1:3" ht="50.1" customHeight="1" x14ac:dyDescent="0.25">
      <c r="B38" s="1830"/>
      <c r="C38" s="742"/>
    </row>
    <row r="39" spans="1:3" x14ac:dyDescent="0.25">
      <c r="B39" s="1817">
        <v>19</v>
      </c>
      <c r="C39" s="741" t="s">
        <v>3263</v>
      </c>
    </row>
    <row r="40" spans="1:3" ht="50.1" customHeight="1" x14ac:dyDescent="0.25">
      <c r="B40" s="1832"/>
      <c r="C40" s="743"/>
    </row>
    <row r="41" spans="1:3" x14ac:dyDescent="0.25">
      <c r="A41" s="95"/>
      <c r="B41" s="1817">
        <v>20</v>
      </c>
      <c r="C41" s="741"/>
    </row>
    <row r="42" spans="1:3" ht="50.1" customHeight="1" x14ac:dyDescent="0.25">
      <c r="A42" s="95"/>
      <c r="B42" s="1832"/>
      <c r="C42" s="512"/>
    </row>
    <row r="43" spans="1:3" x14ac:dyDescent="0.25">
      <c r="A43" s="95"/>
      <c r="B43" s="1830">
        <v>21</v>
      </c>
      <c r="C43" s="741"/>
    </row>
    <row r="44" spans="1:3" ht="50.1" customHeight="1" x14ac:dyDescent="0.25">
      <c r="A44" s="95"/>
      <c r="B44" s="1830"/>
      <c r="C44" s="512"/>
    </row>
    <row r="45" spans="1:3" x14ac:dyDescent="0.25">
      <c r="A45" s="95"/>
      <c r="B45" s="1830">
        <v>22</v>
      </c>
      <c r="C45" s="741" t="s">
        <v>3264</v>
      </c>
    </row>
    <row r="46" spans="1:3" ht="50.1" customHeight="1" x14ac:dyDescent="0.25">
      <c r="A46" s="95"/>
      <c r="B46" s="1830"/>
      <c r="C46" s="512"/>
    </row>
    <row r="47" spans="1:3" x14ac:dyDescent="0.25">
      <c r="A47" s="95"/>
      <c r="B47" s="1817">
        <v>23</v>
      </c>
      <c r="C47" s="741" t="s">
        <v>3252</v>
      </c>
    </row>
    <row r="48" spans="1:3" ht="50.1" customHeight="1" x14ac:dyDescent="0.25">
      <c r="A48" s="95"/>
      <c r="B48" s="1832"/>
      <c r="C48" s="1384"/>
    </row>
    <row r="49" spans="1:3" x14ac:dyDescent="0.25">
      <c r="A49" s="95"/>
      <c r="B49" s="1817">
        <v>24</v>
      </c>
      <c r="C49" s="741" t="s">
        <v>3265</v>
      </c>
    </row>
    <row r="50" spans="1:3" ht="50.1" customHeight="1" x14ac:dyDescent="0.25">
      <c r="A50" s="95"/>
      <c r="B50" s="1832"/>
      <c r="C50" s="512"/>
    </row>
    <row r="51" spans="1:3" x14ac:dyDescent="0.25">
      <c r="A51" s="95"/>
      <c r="B51" s="1817">
        <v>25</v>
      </c>
      <c r="C51" s="741" t="s">
        <v>3253</v>
      </c>
    </row>
    <row r="52" spans="1:3" ht="50.1" customHeight="1" x14ac:dyDescent="0.25">
      <c r="A52" s="95"/>
      <c r="B52" s="1832"/>
      <c r="C52" s="512"/>
    </row>
    <row r="53" spans="1:3" x14ac:dyDescent="0.25">
      <c r="A53" s="95"/>
      <c r="B53" s="1817">
        <v>26</v>
      </c>
      <c r="C53" s="741" t="s">
        <v>3266</v>
      </c>
    </row>
    <row r="54" spans="1:3" ht="50.1" customHeight="1" x14ac:dyDescent="0.25">
      <c r="A54" s="95"/>
      <c r="B54" s="1832"/>
      <c r="C54" s="512"/>
    </row>
    <row r="55" spans="1:3" x14ac:dyDescent="0.25">
      <c r="A55" s="95"/>
      <c r="B55" s="1830">
        <v>27</v>
      </c>
      <c r="C55" s="741" t="s">
        <v>3267</v>
      </c>
    </row>
    <row r="56" spans="1:3" ht="50.1" customHeight="1" x14ac:dyDescent="0.25">
      <c r="A56" s="95"/>
      <c r="B56" s="1830"/>
      <c r="C56" s="512"/>
    </row>
    <row r="57" spans="1:3" x14ac:dyDescent="0.25">
      <c r="A57" s="95"/>
      <c r="B57" s="1830">
        <v>28</v>
      </c>
      <c r="C57" s="741" t="s">
        <v>3268</v>
      </c>
    </row>
    <row r="58" spans="1:3" ht="50.1" customHeight="1" x14ac:dyDescent="0.25">
      <c r="A58" s="95"/>
      <c r="B58" s="1830"/>
      <c r="C58" s="1347"/>
    </row>
    <row r="59" spans="1:3" x14ac:dyDescent="0.25">
      <c r="A59" s="95"/>
      <c r="B59" s="1817">
        <v>29</v>
      </c>
      <c r="C59" s="741" t="s">
        <v>3254</v>
      </c>
    </row>
    <row r="60" spans="1:3" ht="50.1" customHeight="1" x14ac:dyDescent="0.25">
      <c r="A60" s="95"/>
      <c r="B60" s="1832"/>
      <c r="C60" s="1347"/>
    </row>
    <row r="61" spans="1:3" x14ac:dyDescent="0.25">
      <c r="A61" s="95"/>
      <c r="B61" s="1817">
        <v>30</v>
      </c>
      <c r="C61" s="741" t="s">
        <v>3255</v>
      </c>
    </row>
    <row r="62" spans="1:3" ht="50.1" customHeight="1" x14ac:dyDescent="0.25">
      <c r="A62" s="95"/>
      <c r="B62" s="1832"/>
      <c r="C62" s="1347"/>
    </row>
    <row r="63" spans="1:3" x14ac:dyDescent="0.25">
      <c r="A63" s="95"/>
      <c r="B63" s="1830">
        <v>31</v>
      </c>
      <c r="C63" s="741" t="s">
        <v>3269</v>
      </c>
    </row>
    <row r="64" spans="1:3" ht="50.1" customHeight="1" x14ac:dyDescent="0.25">
      <c r="A64" s="95"/>
      <c r="B64" s="1830"/>
      <c r="C64" s="1347"/>
    </row>
    <row r="65" spans="1:3" x14ac:dyDescent="0.25">
      <c r="A65" s="95"/>
      <c r="B65" s="1830">
        <v>32</v>
      </c>
      <c r="C65" s="741" t="s">
        <v>3256</v>
      </c>
    </row>
    <row r="66" spans="1:3" ht="50.1" customHeight="1" x14ac:dyDescent="0.25">
      <c r="A66" s="95"/>
      <c r="B66" s="1830"/>
      <c r="C66" s="512"/>
    </row>
    <row r="67" spans="1:3" x14ac:dyDescent="0.25">
      <c r="A67" s="95"/>
      <c r="B67" s="1817">
        <v>33</v>
      </c>
      <c r="C67" s="741" t="s">
        <v>3257</v>
      </c>
    </row>
    <row r="68" spans="1:3" ht="50.1" customHeight="1" x14ac:dyDescent="0.25">
      <c r="A68" s="95"/>
      <c r="B68" s="1832"/>
      <c r="C68" s="512"/>
    </row>
    <row r="69" spans="1:3" x14ac:dyDescent="0.25">
      <c r="A69" s="95"/>
      <c r="B69" s="1817">
        <v>34</v>
      </c>
      <c r="C69" s="741" t="s">
        <v>3258</v>
      </c>
    </row>
    <row r="70" spans="1:3" ht="50.1" customHeight="1" x14ac:dyDescent="0.25">
      <c r="A70" s="95"/>
      <c r="B70" s="1832"/>
      <c r="C70" s="512"/>
    </row>
    <row r="71" spans="1:3" x14ac:dyDescent="0.25">
      <c r="A71" s="95"/>
      <c r="B71" s="1817">
        <v>35</v>
      </c>
      <c r="C71" s="741" t="s">
        <v>3270</v>
      </c>
    </row>
    <row r="72" spans="1:3" ht="50.1" customHeight="1" x14ac:dyDescent="0.25">
      <c r="A72" s="95"/>
      <c r="B72" s="1832"/>
      <c r="C72" s="512"/>
    </row>
    <row r="73" spans="1:3" x14ac:dyDescent="0.25">
      <c r="A73" s="95"/>
      <c r="B73" s="1817">
        <v>36</v>
      </c>
      <c r="C73" s="741" t="s">
        <v>3271</v>
      </c>
    </row>
    <row r="74" spans="1:3" ht="50.1" customHeight="1" x14ac:dyDescent="0.25">
      <c r="A74" s="95"/>
      <c r="B74" s="1832"/>
      <c r="C74" s="512"/>
    </row>
    <row r="75" spans="1:3" x14ac:dyDescent="0.25">
      <c r="A75" s="95"/>
      <c r="B75" s="1830">
        <v>37</v>
      </c>
      <c r="C75" s="741" t="s">
        <v>3272</v>
      </c>
    </row>
    <row r="76" spans="1:3" ht="50.1" customHeight="1" x14ac:dyDescent="0.25">
      <c r="A76" s="95"/>
      <c r="B76" s="1830"/>
      <c r="C76" s="512"/>
    </row>
    <row r="77" spans="1:3" x14ac:dyDescent="0.25">
      <c r="A77" s="95"/>
      <c r="B77" s="1830">
        <v>38</v>
      </c>
      <c r="C77" s="741" t="s">
        <v>3273</v>
      </c>
    </row>
    <row r="78" spans="1:3" ht="50.1" customHeight="1" x14ac:dyDescent="0.25">
      <c r="A78" s="95"/>
      <c r="B78" s="1830"/>
      <c r="C78" s="512"/>
    </row>
    <row r="79" spans="1:3" x14ac:dyDescent="0.25">
      <c r="A79" s="95"/>
      <c r="B79" s="1817">
        <v>39</v>
      </c>
      <c r="C79" s="741" t="s">
        <v>3274</v>
      </c>
    </row>
    <row r="80" spans="1:3" ht="50.1" customHeight="1" x14ac:dyDescent="0.25">
      <c r="A80" s="95"/>
      <c r="B80" s="1832"/>
      <c r="C80" s="512"/>
    </row>
    <row r="81" spans="1:3" x14ac:dyDescent="0.25">
      <c r="A81" s="95"/>
      <c r="B81" s="1817">
        <v>40</v>
      </c>
      <c r="C81" s="741" t="s">
        <v>3275</v>
      </c>
    </row>
    <row r="82" spans="1:3" ht="50.1" customHeight="1" x14ac:dyDescent="0.25">
      <c r="A82" s="95"/>
      <c r="B82" s="1832"/>
      <c r="C82" s="512"/>
    </row>
    <row r="83" spans="1:3" x14ac:dyDescent="0.25">
      <c r="A83" s="95"/>
      <c r="B83" s="1830">
        <v>41</v>
      </c>
      <c r="C83" s="741" t="s">
        <v>3276</v>
      </c>
    </row>
    <row r="84" spans="1:3" ht="50.1" customHeight="1" x14ac:dyDescent="0.25">
      <c r="A84" s="95"/>
      <c r="B84" s="1830"/>
      <c r="C84" s="512"/>
    </row>
    <row r="85" spans="1:3" x14ac:dyDescent="0.25">
      <c r="A85" s="95"/>
      <c r="B85" s="1830">
        <v>42</v>
      </c>
      <c r="C85" s="741" t="s">
        <v>3277</v>
      </c>
    </row>
    <row r="86" spans="1:3" ht="50.1" customHeight="1" x14ac:dyDescent="0.25">
      <c r="A86" s="95"/>
      <c r="B86" s="1830"/>
      <c r="C86" s="512"/>
    </row>
    <row r="87" spans="1:3" x14ac:dyDescent="0.25">
      <c r="A87" s="95"/>
      <c r="B87" s="1817">
        <v>43</v>
      </c>
      <c r="C87" s="741" t="s">
        <v>3278</v>
      </c>
    </row>
    <row r="88" spans="1:3" ht="50.1" customHeight="1" x14ac:dyDescent="0.25">
      <c r="A88" s="95"/>
      <c r="B88" s="1832"/>
      <c r="C88" s="512"/>
    </row>
    <row r="89" spans="1:3" x14ac:dyDescent="0.25">
      <c r="A89" s="95"/>
      <c r="B89" s="1817">
        <v>44</v>
      </c>
      <c r="C89" s="741" t="s">
        <v>3279</v>
      </c>
    </row>
    <row r="90" spans="1:3" ht="50.1" customHeight="1" x14ac:dyDescent="0.25">
      <c r="A90" s="95"/>
      <c r="B90" s="1832"/>
      <c r="C90" s="512"/>
    </row>
    <row r="91" spans="1:3" x14ac:dyDescent="0.25">
      <c r="A91" s="95"/>
      <c r="B91" s="1817">
        <v>45</v>
      </c>
      <c r="C91" s="741" t="s">
        <v>3280</v>
      </c>
    </row>
    <row r="92" spans="1:3" ht="50.1" customHeight="1" x14ac:dyDescent="0.25">
      <c r="A92" s="95"/>
      <c r="B92" s="1832"/>
      <c r="C92" s="512"/>
    </row>
    <row r="93" spans="1:3" x14ac:dyDescent="0.25">
      <c r="A93" s="95"/>
      <c r="B93" s="1817">
        <v>46</v>
      </c>
      <c r="C93" s="741" t="s">
        <v>3281</v>
      </c>
    </row>
    <row r="94" spans="1:3" ht="50.1" customHeight="1" x14ac:dyDescent="0.25">
      <c r="A94" s="95"/>
      <c r="B94" s="1832"/>
      <c r="C94" s="512"/>
    </row>
    <row r="95" spans="1:3" x14ac:dyDescent="0.25">
      <c r="A95" s="95"/>
      <c r="B95" s="1830">
        <v>47</v>
      </c>
      <c r="C95" s="741" t="s">
        <v>3282</v>
      </c>
    </row>
    <row r="96" spans="1:3" ht="50.1" customHeight="1" x14ac:dyDescent="0.25">
      <c r="A96" s="95"/>
      <c r="B96" s="1830"/>
      <c r="C96" s="512"/>
    </row>
    <row r="97" spans="1:3" x14ac:dyDescent="0.25">
      <c r="A97" s="95"/>
      <c r="B97" s="1830">
        <v>48</v>
      </c>
      <c r="C97" s="741" t="s">
        <v>3283</v>
      </c>
    </row>
    <row r="98" spans="1:3" ht="50.1" customHeight="1" x14ac:dyDescent="0.25">
      <c r="A98" s="95"/>
      <c r="B98" s="1830"/>
      <c r="C98" s="512"/>
    </row>
    <row r="99" spans="1:3" x14ac:dyDescent="0.25">
      <c r="A99" s="95"/>
      <c r="B99" s="1817">
        <v>49</v>
      </c>
      <c r="C99" s="741" t="s">
        <v>3284</v>
      </c>
    </row>
    <row r="100" spans="1:3" ht="50.1" customHeight="1" x14ac:dyDescent="0.25">
      <c r="A100" s="95"/>
      <c r="B100" s="1832"/>
      <c r="C100" s="512"/>
    </row>
    <row r="101" spans="1:3" x14ac:dyDescent="0.25">
      <c r="A101" s="95"/>
      <c r="B101" s="1817">
        <v>50</v>
      </c>
      <c r="C101" s="741" t="s">
        <v>3285</v>
      </c>
    </row>
    <row r="102" spans="1:3" ht="50.1" customHeight="1" x14ac:dyDescent="0.25">
      <c r="A102" s="95"/>
      <c r="B102" s="1832"/>
      <c r="C102" s="512"/>
    </row>
    <row r="103" spans="1:3" x14ac:dyDescent="0.25">
      <c r="A103" s="95"/>
      <c r="B103" s="1830">
        <v>51</v>
      </c>
      <c r="C103" s="741" t="s">
        <v>3286</v>
      </c>
    </row>
    <row r="104" spans="1:3" ht="50.1" customHeight="1" x14ac:dyDescent="0.25">
      <c r="A104" s="95"/>
      <c r="B104" s="1830"/>
      <c r="C104" s="512"/>
    </row>
    <row r="105" spans="1:3" x14ac:dyDescent="0.25">
      <c r="A105" s="95"/>
      <c r="B105" s="1830">
        <v>52</v>
      </c>
      <c r="C105" s="741" t="s">
        <v>3287</v>
      </c>
    </row>
    <row r="106" spans="1:3" ht="50.1" customHeight="1" x14ac:dyDescent="0.25">
      <c r="A106" s="95"/>
      <c r="B106" s="1830"/>
      <c r="C106" s="512"/>
    </row>
    <row r="107" spans="1:3" x14ac:dyDescent="0.25">
      <c r="A107" s="95"/>
      <c r="B107" s="1817">
        <v>53</v>
      </c>
      <c r="C107" s="741" t="s">
        <v>3288</v>
      </c>
    </row>
    <row r="108" spans="1:3" ht="50.1" customHeight="1" x14ac:dyDescent="0.25">
      <c r="A108" s="95"/>
      <c r="B108" s="1832"/>
      <c r="C108" s="512"/>
    </row>
    <row r="109" spans="1:3" x14ac:dyDescent="0.25">
      <c r="A109" s="95"/>
      <c r="B109" s="1817">
        <v>54</v>
      </c>
      <c r="C109" s="744" t="s">
        <v>3289</v>
      </c>
    </row>
    <row r="110" spans="1:3" ht="50.1" customHeight="1" x14ac:dyDescent="0.25">
      <c r="A110" s="95"/>
      <c r="B110" s="1832"/>
      <c r="C110" s="512"/>
    </row>
    <row r="111" spans="1:3" x14ac:dyDescent="0.25">
      <c r="A111" s="95"/>
      <c r="B111" s="1817">
        <v>55</v>
      </c>
      <c r="C111" s="744" t="s">
        <v>3290</v>
      </c>
    </row>
    <row r="112" spans="1:3" ht="50.1" customHeight="1" x14ac:dyDescent="0.25">
      <c r="A112" s="95"/>
      <c r="B112" s="1832"/>
      <c r="C112" s="512"/>
    </row>
    <row r="113" spans="1:3" x14ac:dyDescent="0.25">
      <c r="A113" s="95"/>
      <c r="B113" s="1817">
        <v>56</v>
      </c>
      <c r="C113" s="741" t="s">
        <v>3291</v>
      </c>
    </row>
    <row r="114" spans="1:3" ht="50.1" customHeight="1" x14ac:dyDescent="0.25">
      <c r="A114" s="95"/>
      <c r="B114" s="1832"/>
      <c r="C114" s="512"/>
    </row>
    <row r="115" spans="1:3" x14ac:dyDescent="0.25">
      <c r="A115" s="95"/>
      <c r="B115" s="1830">
        <v>57</v>
      </c>
      <c r="C115" s="741" t="s">
        <v>3292</v>
      </c>
    </row>
    <row r="116" spans="1:3" ht="50.1" customHeight="1" x14ac:dyDescent="0.25">
      <c r="A116" s="95"/>
      <c r="B116" s="1830"/>
      <c r="C116" s="512"/>
    </row>
    <row r="117" spans="1:3" x14ac:dyDescent="0.25">
      <c r="A117" s="95"/>
      <c r="B117" s="1830">
        <v>58</v>
      </c>
      <c r="C117" s="741" t="s">
        <v>3293</v>
      </c>
    </row>
    <row r="118" spans="1:3" ht="50.1" customHeight="1" x14ac:dyDescent="0.25">
      <c r="A118" s="95"/>
      <c r="B118" s="1830"/>
      <c r="C118" s="512"/>
    </row>
    <row r="119" spans="1:3" x14ac:dyDescent="0.25">
      <c r="A119" s="95"/>
      <c r="B119" s="1817">
        <v>59</v>
      </c>
      <c r="C119" s="745" t="s">
        <v>3294</v>
      </c>
    </row>
    <row r="120" spans="1:3" ht="50.1" customHeight="1" x14ac:dyDescent="0.25">
      <c r="A120" s="95"/>
      <c r="B120" s="1832"/>
      <c r="C120" s="746"/>
    </row>
    <row r="121" spans="1:3" x14ac:dyDescent="0.25">
      <c r="A121" s="95"/>
      <c r="B121" s="1817">
        <v>60</v>
      </c>
      <c r="C121" s="745" t="s">
        <v>3295</v>
      </c>
    </row>
    <row r="122" spans="1:3" ht="50.1" customHeight="1" x14ac:dyDescent="0.25">
      <c r="A122" s="95"/>
      <c r="B122" s="1832"/>
      <c r="C122" s="746"/>
    </row>
    <row r="123" spans="1:3" ht="18" x14ac:dyDescent="0.25">
      <c r="A123" s="95"/>
      <c r="B123" s="1830">
        <v>61</v>
      </c>
      <c r="C123" s="741" t="s">
        <v>3296</v>
      </c>
    </row>
    <row r="124" spans="1:3" ht="50.1" customHeight="1" x14ac:dyDescent="0.25">
      <c r="A124" s="95"/>
      <c r="B124" s="1830"/>
      <c r="C124" s="512"/>
    </row>
    <row r="125" spans="1:3" ht="18" x14ac:dyDescent="0.25">
      <c r="A125" s="95"/>
      <c r="B125" s="1830">
        <v>62</v>
      </c>
      <c r="C125" s="741" t="s">
        <v>3297</v>
      </c>
    </row>
    <row r="126" spans="1:3" ht="50.1" customHeight="1" x14ac:dyDescent="0.25">
      <c r="A126" s="95"/>
      <c r="B126" s="1830"/>
      <c r="C126" s="512"/>
    </row>
    <row r="127" spans="1:3" x14ac:dyDescent="0.25">
      <c r="A127" s="95"/>
      <c r="B127" s="1817">
        <v>63</v>
      </c>
      <c r="C127" s="741" t="s">
        <v>3298</v>
      </c>
    </row>
    <row r="128" spans="1:3" ht="50.1" customHeight="1" x14ac:dyDescent="0.25">
      <c r="A128" s="95"/>
      <c r="B128" s="1832"/>
      <c r="C128" s="512"/>
    </row>
    <row r="129" spans="1:3" x14ac:dyDescent="0.25">
      <c r="A129" s="95"/>
      <c r="B129" s="1817">
        <v>64</v>
      </c>
      <c r="C129" s="741" t="s">
        <v>3299</v>
      </c>
    </row>
    <row r="130" spans="1:3" ht="50.1" customHeight="1" x14ac:dyDescent="0.25">
      <c r="A130" s="95"/>
      <c r="B130" s="1832"/>
      <c r="C130" s="512"/>
    </row>
    <row r="131" spans="1:3" x14ac:dyDescent="0.25">
      <c r="A131" s="95"/>
      <c r="B131" s="1817">
        <v>65</v>
      </c>
      <c r="C131" s="741" t="s">
        <v>3300</v>
      </c>
    </row>
    <row r="132" spans="1:3" ht="50.1" customHeight="1" x14ac:dyDescent="0.25">
      <c r="A132" s="95"/>
      <c r="B132" s="1832"/>
      <c r="C132" s="512"/>
    </row>
    <row r="133" spans="1:3" x14ac:dyDescent="0.25">
      <c r="A133" s="95"/>
      <c r="B133" s="1817">
        <v>66</v>
      </c>
      <c r="C133" s="741" t="s">
        <v>3301</v>
      </c>
    </row>
    <row r="134" spans="1:3" ht="50.1" customHeight="1" x14ac:dyDescent="0.25">
      <c r="A134" s="95"/>
      <c r="B134" s="1832"/>
      <c r="C134" s="512"/>
    </row>
    <row r="135" spans="1:3" x14ac:dyDescent="0.25">
      <c r="A135" s="95"/>
      <c r="B135" s="1830">
        <v>67</v>
      </c>
      <c r="C135" s="741" t="s">
        <v>3302</v>
      </c>
    </row>
    <row r="136" spans="1:3" ht="50.1" customHeight="1" x14ac:dyDescent="0.25">
      <c r="A136" s="95"/>
      <c r="B136" s="1830"/>
      <c r="C136" s="512"/>
    </row>
    <row r="137" spans="1:3" x14ac:dyDescent="0.25">
      <c r="A137" s="95"/>
      <c r="B137" s="1830">
        <v>68</v>
      </c>
      <c r="C137" s="741" t="s">
        <v>3303</v>
      </c>
    </row>
    <row r="138" spans="1:3" ht="50.1" customHeight="1" x14ac:dyDescent="0.25">
      <c r="A138" s="95"/>
      <c r="B138" s="1830"/>
      <c r="C138" s="512"/>
    </row>
    <row r="139" spans="1:3" x14ac:dyDescent="0.25">
      <c r="A139" s="95"/>
      <c r="B139" s="1817">
        <v>69</v>
      </c>
      <c r="C139" s="741" t="s">
        <v>3304</v>
      </c>
    </row>
    <row r="140" spans="1:3" ht="50.1" customHeight="1" x14ac:dyDescent="0.25">
      <c r="A140" s="95"/>
      <c r="B140" s="1832"/>
      <c r="C140" s="512"/>
    </row>
    <row r="141" spans="1:3" x14ac:dyDescent="0.25">
      <c r="A141" s="95"/>
      <c r="B141" s="1817">
        <v>70</v>
      </c>
      <c r="C141" s="741" t="s">
        <v>3262</v>
      </c>
    </row>
    <row r="142" spans="1:3" ht="50.1" customHeight="1" x14ac:dyDescent="0.25">
      <c r="A142" s="95"/>
      <c r="B142" s="1832"/>
      <c r="C142" s="742"/>
    </row>
    <row r="143" spans="1:3" x14ac:dyDescent="0.25">
      <c r="A143" s="95"/>
      <c r="B143" s="1830">
        <v>71</v>
      </c>
      <c r="C143" s="741" t="s">
        <v>3263</v>
      </c>
    </row>
    <row r="144" spans="1:3" ht="50.1" customHeight="1" x14ac:dyDescent="0.25">
      <c r="A144" s="95"/>
      <c r="B144" s="1830"/>
      <c r="C144" s="743"/>
    </row>
    <row r="145" spans="1:3" x14ac:dyDescent="0.25">
      <c r="A145" s="95"/>
      <c r="B145" s="1830">
        <v>72</v>
      </c>
      <c r="C145" s="741" t="s">
        <v>3305</v>
      </c>
    </row>
    <row r="146" spans="1:3" ht="50.1" customHeight="1" x14ac:dyDescent="0.25">
      <c r="A146" s="95"/>
      <c r="B146" s="1830"/>
      <c r="C146" s="1383"/>
    </row>
    <row r="147" spans="1:3" x14ac:dyDescent="0.25">
      <c r="A147" s="95"/>
      <c r="B147" s="1817">
        <v>73</v>
      </c>
      <c r="C147" s="741" t="s">
        <v>3306</v>
      </c>
    </row>
    <row r="148" spans="1:3" ht="50.1" customHeight="1" x14ac:dyDescent="0.25">
      <c r="A148" s="95"/>
      <c r="B148" s="1832"/>
      <c r="C148" s="512"/>
    </row>
    <row r="149" spans="1:3" x14ac:dyDescent="0.25">
      <c r="A149" s="95"/>
      <c r="B149" s="1817">
        <v>74</v>
      </c>
      <c r="C149" s="741" t="s">
        <v>3307</v>
      </c>
    </row>
    <row r="150" spans="1:3" ht="50.1" customHeight="1" x14ac:dyDescent="0.25">
      <c r="A150" s="95"/>
      <c r="B150" s="1832"/>
      <c r="C150" s="512"/>
    </row>
    <row r="151" spans="1:3" x14ac:dyDescent="0.25">
      <c r="A151" s="95"/>
      <c r="B151" s="1817">
        <v>75</v>
      </c>
      <c r="C151" s="741" t="s">
        <v>3264</v>
      </c>
    </row>
    <row r="152" spans="1:3" ht="50.1" customHeight="1" x14ac:dyDescent="0.25">
      <c r="A152" s="95"/>
      <c r="B152" s="1832"/>
      <c r="C152" s="512"/>
    </row>
    <row r="153" spans="1:3" x14ac:dyDescent="0.25">
      <c r="A153" s="95"/>
      <c r="B153" s="1817">
        <v>76</v>
      </c>
      <c r="C153" s="741" t="s">
        <v>3308</v>
      </c>
    </row>
    <row r="154" spans="1:3" ht="50.1" customHeight="1" x14ac:dyDescent="0.25">
      <c r="A154" s="95"/>
      <c r="B154" s="1832"/>
      <c r="C154" s="512"/>
    </row>
    <row r="155" spans="1:3" x14ac:dyDescent="0.25">
      <c r="A155" s="95"/>
      <c r="B155" s="1830">
        <v>77</v>
      </c>
      <c r="C155" s="741" t="s">
        <v>3309</v>
      </c>
    </row>
    <row r="156" spans="1:3" ht="50.1" customHeight="1" x14ac:dyDescent="0.25">
      <c r="A156" s="95"/>
      <c r="B156" s="1830"/>
      <c r="C156" s="512"/>
    </row>
    <row r="157" spans="1:3" x14ac:dyDescent="0.25">
      <c r="A157" s="95"/>
      <c r="B157" s="1830">
        <v>78</v>
      </c>
      <c r="C157" s="741" t="s">
        <v>3310</v>
      </c>
    </row>
    <row r="158" spans="1:3" ht="50.1" customHeight="1" x14ac:dyDescent="0.25">
      <c r="A158" s="95"/>
      <c r="B158" s="1830"/>
      <c r="C158" s="512"/>
    </row>
    <row r="159" spans="1:3" x14ac:dyDescent="0.25">
      <c r="A159" s="95"/>
      <c r="B159" s="1817">
        <v>79</v>
      </c>
      <c r="C159" s="741" t="s">
        <v>3311</v>
      </c>
    </row>
    <row r="160" spans="1:3" ht="50.1" customHeight="1" x14ac:dyDescent="0.25">
      <c r="A160" s="95"/>
      <c r="B160" s="1832"/>
      <c r="C160" s="512"/>
    </row>
    <row r="161" spans="1:3" x14ac:dyDescent="0.25">
      <c r="A161" s="95"/>
      <c r="B161" s="1817">
        <v>80</v>
      </c>
      <c r="C161" s="741" t="s">
        <v>3312</v>
      </c>
    </row>
    <row r="162" spans="1:3" ht="50.1" customHeight="1" x14ac:dyDescent="0.25">
      <c r="A162" s="95"/>
      <c r="B162" s="1832"/>
      <c r="C162" s="512"/>
    </row>
    <row r="163" spans="1:3" x14ac:dyDescent="0.25">
      <c r="B163" s="1830">
        <v>81</v>
      </c>
      <c r="C163" s="741" t="s">
        <v>3313</v>
      </c>
    </row>
    <row r="164" spans="1:3" ht="50.1" customHeight="1" x14ac:dyDescent="0.25">
      <c r="B164" s="1830"/>
      <c r="C164" s="512"/>
    </row>
    <row r="165" spans="1:3" x14ac:dyDescent="0.25">
      <c r="A165" s="95"/>
      <c r="B165" s="1830">
        <v>82</v>
      </c>
      <c r="C165" s="741" t="s">
        <v>3309</v>
      </c>
    </row>
    <row r="166" spans="1:3" ht="50.1" customHeight="1" x14ac:dyDescent="0.25">
      <c r="A166" s="95"/>
      <c r="B166" s="1830"/>
      <c r="C166" s="512"/>
    </row>
    <row r="167" spans="1:3" x14ac:dyDescent="0.25">
      <c r="A167" s="95"/>
      <c r="B167" s="1817">
        <v>83</v>
      </c>
      <c r="C167" s="741"/>
    </row>
    <row r="168" spans="1:3" ht="50.1" customHeight="1" x14ac:dyDescent="0.25">
      <c r="A168" s="95"/>
      <c r="B168" s="1832"/>
      <c r="C168" s="512"/>
    </row>
    <row r="169" spans="1:3" x14ac:dyDescent="0.25">
      <c r="A169" s="95"/>
      <c r="B169" s="1817">
        <v>84</v>
      </c>
      <c r="C169" s="741" t="s">
        <v>3223</v>
      </c>
    </row>
    <row r="170" spans="1:3" ht="50.1" customHeight="1" x14ac:dyDescent="0.25">
      <c r="A170" s="95"/>
      <c r="B170" s="1832"/>
      <c r="C170" s="512"/>
    </row>
    <row r="171" spans="1:3" x14ac:dyDescent="0.25">
      <c r="A171" s="95"/>
      <c r="B171" s="1817">
        <v>85</v>
      </c>
      <c r="C171" s="741" t="s">
        <v>3224</v>
      </c>
    </row>
    <row r="172" spans="1:3" ht="50.1" customHeight="1" x14ac:dyDescent="0.25">
      <c r="A172" s="95"/>
      <c r="B172" s="1832"/>
      <c r="C172" s="512"/>
    </row>
    <row r="173" spans="1:3" x14ac:dyDescent="0.25">
      <c r="A173" s="95"/>
      <c r="B173" s="1817">
        <v>86</v>
      </c>
      <c r="C173" s="741" t="s">
        <v>3225</v>
      </c>
    </row>
    <row r="174" spans="1:3" ht="50.1" customHeight="1" x14ac:dyDescent="0.25">
      <c r="A174" s="95"/>
      <c r="B174" s="1832"/>
      <c r="C174" s="512"/>
    </row>
    <row r="175" spans="1:3" x14ac:dyDescent="0.25">
      <c r="A175" s="95"/>
      <c r="B175" s="1830">
        <v>87</v>
      </c>
      <c r="C175" s="741" t="s">
        <v>3226</v>
      </c>
    </row>
    <row r="176" spans="1:3" ht="50.1" customHeight="1" x14ac:dyDescent="0.25">
      <c r="A176" s="95"/>
      <c r="B176" s="1830"/>
      <c r="C176" s="512"/>
    </row>
    <row r="177" spans="1:3" x14ac:dyDescent="0.25">
      <c r="A177" s="95"/>
      <c r="B177" s="1830">
        <v>88</v>
      </c>
      <c r="C177" s="741" t="s">
        <v>3227</v>
      </c>
    </row>
    <row r="178" spans="1:3" ht="50.1" customHeight="1" x14ac:dyDescent="0.25">
      <c r="A178" s="95"/>
      <c r="B178" s="1830"/>
      <c r="C178" s="512"/>
    </row>
    <row r="179" spans="1:3" x14ac:dyDescent="0.25">
      <c r="A179" s="95"/>
      <c r="B179" s="1817">
        <v>89</v>
      </c>
      <c r="C179" s="741" t="s">
        <v>3228</v>
      </c>
    </row>
    <row r="180" spans="1:3" ht="50.1" customHeight="1" x14ac:dyDescent="0.25">
      <c r="A180" s="95"/>
      <c r="B180" s="1832"/>
      <c r="C180" s="512"/>
    </row>
    <row r="181" spans="1:3" x14ac:dyDescent="0.25">
      <c r="A181" s="95"/>
      <c r="B181" s="1817">
        <v>90</v>
      </c>
      <c r="C181" s="741" t="s">
        <v>3229</v>
      </c>
    </row>
    <row r="182" spans="1:3" ht="50.1" customHeight="1" x14ac:dyDescent="0.25">
      <c r="A182" s="95"/>
      <c r="B182" s="1832"/>
      <c r="C182" s="512"/>
    </row>
    <row r="183" spans="1:3" x14ac:dyDescent="0.25">
      <c r="A183" s="95"/>
      <c r="B183" s="1830">
        <v>91</v>
      </c>
      <c r="C183" s="741" t="s">
        <v>3230</v>
      </c>
    </row>
    <row r="184" spans="1:3" ht="50.1" customHeight="1" x14ac:dyDescent="0.25">
      <c r="A184" s="95"/>
      <c r="B184" s="1830"/>
      <c r="C184" s="512"/>
    </row>
    <row r="185" spans="1:3" x14ac:dyDescent="0.25">
      <c r="A185" s="95"/>
      <c r="B185" s="1830">
        <v>92</v>
      </c>
      <c r="C185" s="741" t="s">
        <v>3231</v>
      </c>
    </row>
    <row r="186" spans="1:3" ht="50.1" customHeight="1" x14ac:dyDescent="0.25">
      <c r="A186" s="95"/>
      <c r="B186" s="1830"/>
      <c r="C186" s="512"/>
    </row>
    <row r="187" spans="1:3" x14ac:dyDescent="0.25">
      <c r="A187" s="95"/>
      <c r="B187" s="1817">
        <v>93</v>
      </c>
      <c r="C187" s="741" t="s">
        <v>3232</v>
      </c>
    </row>
    <row r="188" spans="1:3" ht="50.1" customHeight="1" x14ac:dyDescent="0.25">
      <c r="A188" s="95"/>
      <c r="B188" s="1832"/>
      <c r="C188" s="512"/>
    </row>
    <row r="189" spans="1:3" x14ac:dyDescent="0.25">
      <c r="A189" s="95"/>
      <c r="B189" s="1817">
        <v>94</v>
      </c>
      <c r="C189" s="741" t="s">
        <v>3233</v>
      </c>
    </row>
    <row r="190" spans="1:3" ht="50.1" customHeight="1" x14ac:dyDescent="0.25">
      <c r="A190" s="95"/>
      <c r="B190" s="1832"/>
      <c r="C190" s="512"/>
    </row>
    <row r="191" spans="1:3" x14ac:dyDescent="0.25">
      <c r="A191" s="95"/>
      <c r="B191" s="1817">
        <v>95</v>
      </c>
      <c r="C191" s="741" t="s">
        <v>3234</v>
      </c>
    </row>
    <row r="192" spans="1:3" ht="50.1" customHeight="1" x14ac:dyDescent="0.25">
      <c r="A192" s="95"/>
      <c r="B192" s="1832"/>
      <c r="C192" s="512"/>
    </row>
    <row r="193" spans="1:3" x14ac:dyDescent="0.25">
      <c r="A193" s="95"/>
      <c r="B193" s="1817">
        <v>96</v>
      </c>
      <c r="C193" s="741" t="s">
        <v>3235</v>
      </c>
    </row>
    <row r="194" spans="1:3" ht="50.1" customHeight="1" x14ac:dyDescent="0.25">
      <c r="A194" s="95"/>
      <c r="B194" s="1832"/>
      <c r="C194" s="512"/>
    </row>
    <row r="195" spans="1:3" x14ac:dyDescent="0.25">
      <c r="A195" s="95"/>
      <c r="B195" s="1830">
        <v>97</v>
      </c>
      <c r="C195" s="741" t="s">
        <v>3236</v>
      </c>
    </row>
    <row r="196" spans="1:3" ht="50.1" customHeight="1" x14ac:dyDescent="0.25">
      <c r="A196" s="95"/>
      <c r="B196" s="1830"/>
      <c r="C196" s="512"/>
    </row>
    <row r="197" spans="1:3" x14ac:dyDescent="0.25">
      <c r="A197" s="95"/>
      <c r="B197" s="1830">
        <v>98</v>
      </c>
      <c r="C197" s="741" t="s">
        <v>3237</v>
      </c>
    </row>
    <row r="198" spans="1:3" ht="50.1" customHeight="1" x14ac:dyDescent="0.25">
      <c r="A198" s="95"/>
      <c r="B198" s="1830"/>
      <c r="C198" s="512"/>
    </row>
    <row r="199" spans="1:3" x14ac:dyDescent="0.25">
      <c r="A199" s="95"/>
      <c r="B199" s="1817">
        <v>99</v>
      </c>
      <c r="C199" s="741" t="s">
        <v>3238</v>
      </c>
    </row>
    <row r="200" spans="1:3" ht="50.1" customHeight="1" x14ac:dyDescent="0.25">
      <c r="A200" s="95"/>
      <c r="B200" s="1832"/>
      <c r="C200" s="512"/>
    </row>
    <row r="201" spans="1:3" x14ac:dyDescent="0.25">
      <c r="A201" s="95"/>
      <c r="B201" s="1817">
        <v>100</v>
      </c>
      <c r="C201" s="741" t="s">
        <v>3239</v>
      </c>
    </row>
    <row r="202" spans="1:3" ht="50.1" customHeight="1" x14ac:dyDescent="0.25">
      <c r="A202" s="95"/>
      <c r="B202" s="1832"/>
      <c r="C202" s="512"/>
    </row>
    <row r="203" spans="1:3" x14ac:dyDescent="0.25">
      <c r="A203" s="95"/>
      <c r="B203" s="1830">
        <v>101</v>
      </c>
      <c r="C203" s="741" t="s">
        <v>3240</v>
      </c>
    </row>
    <row r="204" spans="1:3" ht="50.1" customHeight="1" x14ac:dyDescent="0.25">
      <c r="A204" s="95"/>
      <c r="B204" s="1830"/>
      <c r="C204" s="512"/>
    </row>
    <row r="205" spans="1:3" x14ac:dyDescent="0.25">
      <c r="A205" s="95"/>
      <c r="B205" s="1830">
        <v>102</v>
      </c>
      <c r="C205" s="741" t="s">
        <v>3241</v>
      </c>
    </row>
    <row r="206" spans="1:3" ht="50.1" customHeight="1" x14ac:dyDescent="0.25">
      <c r="A206" s="95"/>
      <c r="B206" s="1830"/>
      <c r="C206" s="512"/>
    </row>
    <row r="207" spans="1:3" x14ac:dyDescent="0.25">
      <c r="A207" s="95"/>
      <c r="B207" s="1817">
        <v>103</v>
      </c>
      <c r="C207" s="741" t="s">
        <v>3242</v>
      </c>
    </row>
    <row r="208" spans="1:3" ht="50.1" customHeight="1" x14ac:dyDescent="0.25">
      <c r="A208" s="95"/>
      <c r="B208" s="1832"/>
      <c r="C208" s="512"/>
    </row>
    <row r="209" spans="1:3" x14ac:dyDescent="0.25">
      <c r="A209" s="95"/>
      <c r="B209" s="1817">
        <v>104</v>
      </c>
      <c r="C209" s="741" t="s">
        <v>3243</v>
      </c>
    </row>
    <row r="210" spans="1:3" ht="50.1" customHeight="1" x14ac:dyDescent="0.25">
      <c r="A210" s="95"/>
      <c r="B210" s="1832"/>
      <c r="C210" s="512"/>
    </row>
    <row r="211" spans="1:3" x14ac:dyDescent="0.25">
      <c r="A211" s="95"/>
      <c r="B211" s="1817">
        <v>105</v>
      </c>
      <c r="C211" s="741" t="s">
        <v>3244</v>
      </c>
    </row>
    <row r="212" spans="1:3" ht="50.1" customHeight="1" x14ac:dyDescent="0.25">
      <c r="A212" s="95"/>
      <c r="B212" s="1832"/>
      <c r="C212" s="512"/>
    </row>
    <row r="213" spans="1:3" x14ac:dyDescent="0.25">
      <c r="A213" s="95"/>
      <c r="B213" s="1817">
        <v>106</v>
      </c>
      <c r="C213" s="741" t="s">
        <v>3245</v>
      </c>
    </row>
    <row r="214" spans="1:3" ht="50.1" customHeight="1" x14ac:dyDescent="0.25">
      <c r="A214" s="95"/>
      <c r="B214" s="1832"/>
      <c r="C214" s="512"/>
    </row>
    <row r="215" spans="1:3" x14ac:dyDescent="0.25">
      <c r="A215" s="95"/>
      <c r="B215" s="1830"/>
      <c r="C215" s="741"/>
    </row>
    <row r="216" spans="1:3" ht="50.1" customHeight="1" x14ac:dyDescent="0.25">
      <c r="A216" s="95"/>
      <c r="B216" s="1830"/>
      <c r="C216" s="512"/>
    </row>
    <row r="217" spans="1:3" x14ac:dyDescent="0.25">
      <c r="A217" s="95"/>
      <c r="B217" s="1830"/>
      <c r="C217" s="741"/>
    </row>
    <row r="218" spans="1:3" ht="50.1" customHeight="1" x14ac:dyDescent="0.25">
      <c r="A218" s="95"/>
      <c r="B218" s="1830"/>
      <c r="C218" s="512"/>
    </row>
    <row r="219" spans="1:3" x14ac:dyDescent="0.25">
      <c r="A219" s="95"/>
      <c r="B219" s="1830"/>
      <c r="C219" s="741"/>
    </row>
    <row r="220" spans="1:3" ht="50.1" customHeight="1" x14ac:dyDescent="0.25">
      <c r="A220" s="95"/>
      <c r="B220" s="1830"/>
      <c r="C220" s="512"/>
    </row>
    <row r="221" spans="1:3" x14ac:dyDescent="0.25">
      <c r="A221" s="95"/>
      <c r="B221" s="1830"/>
      <c r="C221" s="741"/>
    </row>
    <row r="222" spans="1:3" ht="50.1" customHeight="1" x14ac:dyDescent="0.25">
      <c r="A222" s="95"/>
      <c r="B222" s="1830"/>
      <c r="C222" s="512"/>
    </row>
    <row r="223" spans="1:3" x14ac:dyDescent="0.25">
      <c r="A223" s="95"/>
      <c r="B223" s="1830"/>
      <c r="C223" s="741"/>
    </row>
    <row r="224" spans="1:3" ht="50.1" customHeight="1" x14ac:dyDescent="0.25">
      <c r="A224" s="95"/>
      <c r="B224" s="1830"/>
      <c r="C224" s="512"/>
    </row>
    <row r="225" spans="1:3" x14ac:dyDescent="0.25">
      <c r="A225" s="95"/>
      <c r="B225" s="1830"/>
      <c r="C225" s="741"/>
    </row>
    <row r="226" spans="1:3" ht="50.1" customHeight="1" x14ac:dyDescent="0.25">
      <c r="A226" s="95"/>
      <c r="B226" s="1830"/>
      <c r="C226" s="512"/>
    </row>
    <row r="227" spans="1:3" x14ac:dyDescent="0.25">
      <c r="A227" s="95"/>
      <c r="B227" s="1830"/>
      <c r="C227" s="741"/>
    </row>
    <row r="228" spans="1:3" ht="50.1" customHeight="1" x14ac:dyDescent="0.25">
      <c r="A228" s="95"/>
      <c r="B228" s="1830"/>
      <c r="C228" s="512"/>
    </row>
    <row r="229" spans="1:3" x14ac:dyDescent="0.25">
      <c r="A229" s="95"/>
      <c r="B229" s="1830"/>
      <c r="C229" s="741"/>
    </row>
    <row r="230" spans="1:3" ht="50.1" customHeight="1" x14ac:dyDescent="0.25">
      <c r="A230" s="95"/>
      <c r="B230" s="1830"/>
      <c r="C230" s="512"/>
    </row>
    <row r="231" spans="1:3" x14ac:dyDescent="0.25">
      <c r="A231" s="95"/>
      <c r="B231" s="1830"/>
      <c r="C231" s="741"/>
    </row>
    <row r="232" spans="1:3" ht="50.1" customHeight="1" x14ac:dyDescent="0.25">
      <c r="A232" s="95"/>
      <c r="B232" s="1830"/>
      <c r="C232" s="512"/>
    </row>
    <row r="233" spans="1:3" x14ac:dyDescent="0.25">
      <c r="A233" s="95"/>
      <c r="B233" s="1830"/>
      <c r="C233" s="741"/>
    </row>
    <row r="234" spans="1:3" ht="50.1" customHeight="1" x14ac:dyDescent="0.25">
      <c r="A234" s="95"/>
      <c r="B234" s="1830"/>
      <c r="C234" s="512"/>
    </row>
    <row r="235" spans="1:3" x14ac:dyDescent="0.25">
      <c r="A235" s="95"/>
      <c r="B235" s="1830"/>
      <c r="C235" s="741"/>
    </row>
    <row r="236" spans="1:3" ht="50.1" customHeight="1" x14ac:dyDescent="0.25">
      <c r="A236" s="95"/>
      <c r="B236" s="1830"/>
      <c r="C236" s="512"/>
    </row>
    <row r="237" spans="1:3" x14ac:dyDescent="0.25">
      <c r="A237" s="95"/>
      <c r="B237" s="1830"/>
      <c r="C237" s="741"/>
    </row>
    <row r="238" spans="1:3" ht="50.1" customHeight="1" x14ac:dyDescent="0.25">
      <c r="A238" s="95"/>
      <c r="B238" s="1830"/>
      <c r="C238" s="512"/>
    </row>
    <row r="239" spans="1:3" x14ac:dyDescent="0.25">
      <c r="A239" s="95"/>
      <c r="B239" s="1830"/>
      <c r="C239" s="741"/>
    </row>
    <row r="240" spans="1:3" ht="50.1" customHeight="1" x14ac:dyDescent="0.25">
      <c r="A240" s="95"/>
      <c r="B240" s="1830"/>
      <c r="C240" s="512"/>
    </row>
    <row r="241" spans="1:3" x14ac:dyDescent="0.25">
      <c r="A241" s="95"/>
      <c r="B241" s="1830"/>
      <c r="C241" s="741"/>
    </row>
    <row r="242" spans="1:3" ht="50.1" customHeight="1" x14ac:dyDescent="0.25">
      <c r="A242" s="95"/>
      <c r="B242" s="1830"/>
      <c r="C242" s="512"/>
    </row>
    <row r="243" spans="1:3" x14ac:dyDescent="0.25">
      <c r="A243" s="95"/>
      <c r="B243" s="1830"/>
      <c r="C243" s="741"/>
    </row>
    <row r="244" spans="1:3" ht="50.1" customHeight="1" x14ac:dyDescent="0.25">
      <c r="A244" s="95"/>
      <c r="B244" s="1830"/>
      <c r="C244" s="512"/>
    </row>
    <row r="245" spans="1:3" x14ac:dyDescent="0.25">
      <c r="A245" s="95"/>
      <c r="B245" s="1830"/>
      <c r="C245" s="741"/>
    </row>
    <row r="246" spans="1:3" ht="50.1" customHeight="1" x14ac:dyDescent="0.25">
      <c r="A246" s="95"/>
      <c r="B246" s="1830"/>
      <c r="C246" s="512"/>
    </row>
    <row r="247" spans="1:3" x14ac:dyDescent="0.25">
      <c r="A247" s="95"/>
      <c r="B247" s="1830"/>
      <c r="C247" s="741"/>
    </row>
    <row r="248" spans="1:3" ht="50.1" customHeight="1" x14ac:dyDescent="0.25">
      <c r="A248" s="95"/>
      <c r="B248" s="1830"/>
      <c r="C248" s="512"/>
    </row>
    <row r="249" spans="1:3" x14ac:dyDescent="0.25">
      <c r="A249" s="95"/>
      <c r="B249" s="1830"/>
      <c r="C249" s="741"/>
    </row>
    <row r="250" spans="1:3" ht="50.1" customHeight="1" x14ac:dyDescent="0.25">
      <c r="A250" s="95"/>
      <c r="B250" s="1830"/>
      <c r="C250" s="512"/>
    </row>
    <row r="251" spans="1:3" x14ac:dyDescent="0.25">
      <c r="A251" s="95"/>
      <c r="B251" s="1830"/>
      <c r="C251" s="741"/>
    </row>
    <row r="252" spans="1:3" ht="50.1" customHeight="1" x14ac:dyDescent="0.25">
      <c r="A252" s="95"/>
      <c r="B252" s="1830"/>
      <c r="C252" s="512"/>
    </row>
    <row r="253" spans="1:3" x14ac:dyDescent="0.25">
      <c r="A253" s="95"/>
      <c r="B253" s="1830"/>
      <c r="C253" s="741"/>
    </row>
    <row r="254" spans="1:3" ht="50.1" customHeight="1" x14ac:dyDescent="0.25">
      <c r="A254" s="95"/>
      <c r="B254" s="1830"/>
      <c r="C254" s="512"/>
    </row>
    <row r="255" spans="1:3" x14ac:dyDescent="0.25">
      <c r="A255" s="95"/>
      <c r="B255" s="1830"/>
      <c r="C255" s="741"/>
    </row>
    <row r="256" spans="1:3" ht="50.1" customHeight="1" x14ac:dyDescent="0.25">
      <c r="A256" s="95"/>
      <c r="B256" s="1830"/>
      <c r="C256" s="512"/>
    </row>
    <row r="257" spans="1:3" x14ac:dyDescent="0.25">
      <c r="A257" s="95"/>
      <c r="B257" s="1830"/>
      <c r="C257" s="741"/>
    </row>
    <row r="258" spans="1:3" ht="50.1" customHeight="1" x14ac:dyDescent="0.25">
      <c r="A258" s="95"/>
      <c r="B258" s="1830"/>
      <c r="C258" s="512"/>
    </row>
    <row r="259" spans="1:3" x14ac:dyDescent="0.25">
      <c r="A259" s="95"/>
      <c r="B259" s="1830"/>
      <c r="C259" s="741"/>
    </row>
    <row r="260" spans="1:3" ht="50.1" customHeight="1" x14ac:dyDescent="0.25">
      <c r="A260" s="95"/>
      <c r="B260" s="1830"/>
      <c r="C260" s="512"/>
    </row>
    <row r="261" spans="1:3" x14ac:dyDescent="0.25">
      <c r="A261" s="95"/>
      <c r="B261" s="1830"/>
      <c r="C261" s="741"/>
    </row>
    <row r="262" spans="1:3" ht="50.1" customHeight="1" x14ac:dyDescent="0.25">
      <c r="A262" s="95"/>
      <c r="B262" s="1830"/>
      <c r="C262" s="512"/>
    </row>
    <row r="263" spans="1:3" x14ac:dyDescent="0.25">
      <c r="A263" s="95"/>
      <c r="B263" s="1830"/>
      <c r="C263" s="741"/>
    </row>
    <row r="264" spans="1:3" ht="50.1" customHeight="1" x14ac:dyDescent="0.25">
      <c r="A264" s="95"/>
      <c r="B264" s="1830"/>
      <c r="C264" s="512"/>
    </row>
    <row r="265" spans="1:3" x14ac:dyDescent="0.25">
      <c r="A265" s="95"/>
      <c r="B265" s="1830"/>
      <c r="C265" s="741"/>
    </row>
    <row r="266" spans="1:3" ht="50.1" customHeight="1" x14ac:dyDescent="0.25">
      <c r="A266" s="95"/>
      <c r="B266" s="1830"/>
      <c r="C266" s="512"/>
    </row>
    <row r="267" spans="1:3" x14ac:dyDescent="0.25">
      <c r="A267" s="95"/>
      <c r="B267" s="1830"/>
      <c r="C267" s="741"/>
    </row>
    <row r="268" spans="1:3" ht="50.1" customHeight="1" x14ac:dyDescent="0.25">
      <c r="A268" s="95"/>
      <c r="B268" s="1830"/>
      <c r="C268" s="512"/>
    </row>
    <row r="269" spans="1:3" x14ac:dyDescent="0.25">
      <c r="A269" s="95"/>
      <c r="B269" s="1830"/>
      <c r="C269" s="741"/>
    </row>
    <row r="270" spans="1:3" ht="50.1" customHeight="1" x14ac:dyDescent="0.25">
      <c r="A270" s="95"/>
      <c r="B270" s="1830"/>
      <c r="C270" s="512"/>
    </row>
    <row r="271" spans="1:3" x14ac:dyDescent="0.25">
      <c r="A271" s="95"/>
      <c r="B271" s="1830"/>
      <c r="C271" s="741"/>
    </row>
    <row r="272" spans="1:3" ht="50.1" customHeight="1" x14ac:dyDescent="0.25">
      <c r="A272" s="95"/>
      <c r="B272" s="1830"/>
      <c r="C272" s="512"/>
    </row>
    <row r="273" spans="1:3" x14ac:dyDescent="0.25">
      <c r="A273" s="95"/>
      <c r="B273" s="1830"/>
      <c r="C273" s="741"/>
    </row>
    <row r="274" spans="1:3" ht="50.1" customHeight="1" x14ac:dyDescent="0.25">
      <c r="A274" s="95"/>
      <c r="B274" s="1830"/>
      <c r="C274" s="512"/>
    </row>
    <row r="275" spans="1:3" x14ac:dyDescent="0.25">
      <c r="A275" s="95"/>
      <c r="B275" s="1830"/>
      <c r="C275" s="741"/>
    </row>
    <row r="276" spans="1:3" ht="50.1" customHeight="1" x14ac:dyDescent="0.25">
      <c r="A276" s="95"/>
      <c r="B276" s="1830"/>
      <c r="C276" s="512"/>
    </row>
    <row r="277" spans="1:3" x14ac:dyDescent="0.25">
      <c r="A277" s="95"/>
      <c r="B277" s="1830"/>
      <c r="C277" s="741"/>
    </row>
    <row r="278" spans="1:3" ht="50.1" customHeight="1" x14ac:dyDescent="0.25">
      <c r="A278" s="95"/>
      <c r="B278" s="1830"/>
      <c r="C278" s="512"/>
    </row>
    <row r="279" spans="1:3" x14ac:dyDescent="0.25">
      <c r="A279" s="95"/>
      <c r="B279" s="1830"/>
      <c r="C279" s="741"/>
    </row>
    <row r="280" spans="1:3" ht="50.1" customHeight="1" x14ac:dyDescent="0.25">
      <c r="A280" s="95"/>
      <c r="B280" s="1830"/>
      <c r="C280" s="512"/>
    </row>
    <row r="281" spans="1:3" x14ac:dyDescent="0.25">
      <c r="A281" s="95"/>
      <c r="B281" s="1830"/>
      <c r="C281" s="741"/>
    </row>
    <row r="282" spans="1:3" ht="50.1" customHeight="1" x14ac:dyDescent="0.25">
      <c r="A282" s="95"/>
      <c r="B282" s="1830"/>
      <c r="C282" s="512"/>
    </row>
  </sheetData>
  <mergeCells count="140">
    <mergeCell ref="B17:B18"/>
    <mergeCell ref="B13:B14"/>
    <mergeCell ref="B3:B4"/>
    <mergeCell ref="B163:B164"/>
    <mergeCell ref="B5:B6"/>
    <mergeCell ref="B9:B10"/>
    <mergeCell ref="B7:B8"/>
    <mergeCell ref="B39:B40"/>
    <mergeCell ref="B31:B32"/>
    <mergeCell ref="B33:B34"/>
    <mergeCell ref="B35:B36"/>
    <mergeCell ref="B37:B38"/>
    <mergeCell ref="B19:B20"/>
    <mergeCell ref="B21:B22"/>
    <mergeCell ref="B23:B24"/>
    <mergeCell ref="B25:B26"/>
    <mergeCell ref="B27:B28"/>
    <mergeCell ref="B29:B30"/>
    <mergeCell ref="B49:B50"/>
    <mergeCell ref="B51:B52"/>
    <mergeCell ref="B53:B54"/>
    <mergeCell ref="B55:B56"/>
    <mergeCell ref="B57:B58"/>
    <mergeCell ref="B43:B44"/>
    <mergeCell ref="B45:B46"/>
    <mergeCell ref="B165:B166"/>
    <mergeCell ref="B47:B48"/>
    <mergeCell ref="B71:B72"/>
    <mergeCell ref="B73:B74"/>
    <mergeCell ref="B75:B76"/>
    <mergeCell ref="B59:B60"/>
    <mergeCell ref="B61:B62"/>
    <mergeCell ref="B63:B64"/>
    <mergeCell ref="B65:B66"/>
    <mergeCell ref="B67:B68"/>
    <mergeCell ref="B69:B70"/>
    <mergeCell ref="B93:B94"/>
    <mergeCell ref="B95:B96"/>
    <mergeCell ref="B97:B98"/>
    <mergeCell ref="B99:B100"/>
    <mergeCell ref="B101:B102"/>
    <mergeCell ref="B77:B78"/>
    <mergeCell ref="B83:B84"/>
    <mergeCell ref="B85:B86"/>
    <mergeCell ref="B87:B88"/>
    <mergeCell ref="B89:B90"/>
    <mergeCell ref="B79:B80"/>
    <mergeCell ref="B11:B12"/>
    <mergeCell ref="B15:B16"/>
    <mergeCell ref="B161:B162"/>
    <mergeCell ref="B167:B168"/>
    <mergeCell ref="B169:B170"/>
    <mergeCell ref="B171:B172"/>
    <mergeCell ref="B173:B174"/>
    <mergeCell ref="B175:B176"/>
    <mergeCell ref="B149:B150"/>
    <mergeCell ref="B151:B152"/>
    <mergeCell ref="B153:B154"/>
    <mergeCell ref="B155:B156"/>
    <mergeCell ref="B157:B158"/>
    <mergeCell ref="B159:B160"/>
    <mergeCell ref="B139:B140"/>
    <mergeCell ref="B141:B142"/>
    <mergeCell ref="B143:B144"/>
    <mergeCell ref="B145:B146"/>
    <mergeCell ref="B147:B148"/>
    <mergeCell ref="B127:B128"/>
    <mergeCell ref="B129:B130"/>
    <mergeCell ref="B131:B132"/>
    <mergeCell ref="B133:B134"/>
    <mergeCell ref="B41:B42"/>
    <mergeCell ref="B181:B182"/>
    <mergeCell ref="B183:B184"/>
    <mergeCell ref="B185:B186"/>
    <mergeCell ref="B187:B188"/>
    <mergeCell ref="B189:B190"/>
    <mergeCell ref="B191:B192"/>
    <mergeCell ref="B177:B178"/>
    <mergeCell ref="B179:B180"/>
    <mergeCell ref="B81:B82"/>
    <mergeCell ref="B135:B136"/>
    <mergeCell ref="B137:B138"/>
    <mergeCell ref="B115:B116"/>
    <mergeCell ref="B117:B118"/>
    <mergeCell ref="B119:B120"/>
    <mergeCell ref="B121:B122"/>
    <mergeCell ref="B123:B124"/>
    <mergeCell ref="B125:B126"/>
    <mergeCell ref="B103:B104"/>
    <mergeCell ref="B105:B106"/>
    <mergeCell ref="B107:B108"/>
    <mergeCell ref="B109:B110"/>
    <mergeCell ref="B111:B112"/>
    <mergeCell ref="B113:B114"/>
    <mergeCell ref="B91:B92"/>
    <mergeCell ref="B205:B206"/>
    <mergeCell ref="B207:B208"/>
    <mergeCell ref="B209:B210"/>
    <mergeCell ref="B211:B212"/>
    <mergeCell ref="B213:B214"/>
    <mergeCell ref="B215:B216"/>
    <mergeCell ref="B193:B194"/>
    <mergeCell ref="B195:B196"/>
    <mergeCell ref="B197:B198"/>
    <mergeCell ref="B199:B200"/>
    <mergeCell ref="B201:B202"/>
    <mergeCell ref="B203:B204"/>
    <mergeCell ref="B229:B230"/>
    <mergeCell ref="B231:B232"/>
    <mergeCell ref="B233:B234"/>
    <mergeCell ref="B235:B236"/>
    <mergeCell ref="B237:B238"/>
    <mergeCell ref="B239:B240"/>
    <mergeCell ref="B217:B218"/>
    <mergeCell ref="B219:B220"/>
    <mergeCell ref="B221:B222"/>
    <mergeCell ref="B223:B224"/>
    <mergeCell ref="B225:B226"/>
    <mergeCell ref="B227:B228"/>
    <mergeCell ref="B253:B254"/>
    <mergeCell ref="B255:B256"/>
    <mergeCell ref="B257:B258"/>
    <mergeCell ref="B259:B260"/>
    <mergeCell ref="B261:B262"/>
    <mergeCell ref="B263:B264"/>
    <mergeCell ref="B241:B242"/>
    <mergeCell ref="B243:B244"/>
    <mergeCell ref="B245:B246"/>
    <mergeCell ref="B247:B248"/>
    <mergeCell ref="B249:B250"/>
    <mergeCell ref="B251:B252"/>
    <mergeCell ref="B277:B278"/>
    <mergeCell ref="B279:B280"/>
    <mergeCell ref="B281:B282"/>
    <mergeCell ref="B265:B266"/>
    <mergeCell ref="B267:B268"/>
    <mergeCell ref="B269:B270"/>
    <mergeCell ref="B271:B272"/>
    <mergeCell ref="B273:B274"/>
    <mergeCell ref="B275:B276"/>
  </mergeCell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O216"/>
  <sheetViews>
    <sheetView zoomScaleNormal="100" workbookViewId="0"/>
  </sheetViews>
  <sheetFormatPr defaultColWidth="8.85546875" defaultRowHeight="15" x14ac:dyDescent="0.25"/>
  <cols>
    <col min="1" max="1" width="15.42578125" style="95" customWidth="1"/>
    <col min="2" max="2" width="52.5703125" style="95" customWidth="1"/>
    <col min="3" max="16384" width="8.85546875" style="95"/>
  </cols>
  <sheetData>
    <row r="1" ht="14.45" customHeight="1" x14ac:dyDescent="0.25"/>
    <row r="2" ht="14.45" customHeight="1" x14ac:dyDescent="0.25"/>
    <row r="3" ht="14.45" customHeight="1" x14ac:dyDescent="0.25"/>
    <row r="4" ht="14.45" customHeight="1" x14ac:dyDescent="0.25"/>
    <row r="5" ht="14.45" customHeight="1" x14ac:dyDescent="0.25"/>
    <row r="6" ht="14.45" customHeight="1" x14ac:dyDescent="0.25"/>
    <row r="7" ht="14.45" customHeight="1" x14ac:dyDescent="0.25"/>
    <row r="8" ht="14.45" customHeight="1" x14ac:dyDescent="0.25"/>
    <row r="9" ht="14.45" customHeight="1" x14ac:dyDescent="0.25"/>
    <row r="10" ht="14.45" customHeight="1" x14ac:dyDescent="0.25"/>
    <row r="11" ht="14.45" customHeight="1" x14ac:dyDescent="0.25"/>
    <row r="12" ht="14.45" customHeight="1" x14ac:dyDescent="0.25"/>
    <row r="13" ht="14.45" customHeight="1" x14ac:dyDescent="0.25"/>
    <row r="14" ht="14.45" customHeight="1" x14ac:dyDescent="0.25"/>
    <row r="15" ht="14.45" customHeight="1" x14ac:dyDescent="0.25"/>
    <row r="16" ht="14.45" customHeight="1" x14ac:dyDescent="0.25"/>
    <row r="17" ht="14.45" customHeight="1" x14ac:dyDescent="0.25"/>
    <row r="18" ht="14.45" customHeight="1" x14ac:dyDescent="0.25"/>
    <row r="19" ht="14.45" customHeight="1" x14ac:dyDescent="0.25"/>
    <row r="20" ht="14.45" customHeight="1" x14ac:dyDescent="0.25"/>
    <row r="21" ht="14.45" customHeight="1" x14ac:dyDescent="0.25"/>
    <row r="22" ht="14.45" customHeight="1" x14ac:dyDescent="0.25"/>
    <row r="23" ht="14.45" customHeight="1" x14ac:dyDescent="0.25"/>
    <row r="24" ht="14.45" customHeight="1" x14ac:dyDescent="0.25"/>
    <row r="25" ht="14.45" customHeight="1" x14ac:dyDescent="0.25"/>
    <row r="26" ht="14.45" customHeight="1" x14ac:dyDescent="0.25"/>
    <row r="27" ht="14.45" customHeight="1" x14ac:dyDescent="0.25"/>
    <row r="28" ht="14.45" customHeight="1" x14ac:dyDescent="0.25"/>
    <row r="29" ht="14.45" customHeight="1" x14ac:dyDescent="0.25"/>
    <row r="30" ht="14.45" customHeight="1" x14ac:dyDescent="0.25"/>
    <row r="31" ht="14.45" customHeight="1" x14ac:dyDescent="0.25"/>
    <row r="32" ht="14.45" customHeight="1" x14ac:dyDescent="0.25"/>
    <row r="33" spans="2:15" ht="14.45" customHeight="1" x14ac:dyDescent="0.25"/>
    <row r="34" spans="2:15" ht="14.45" customHeight="1" x14ac:dyDescent="0.25"/>
    <row r="35" spans="2:15" ht="14.45" customHeight="1" x14ac:dyDescent="0.25">
      <c r="H35" s="691" t="s">
        <v>3314</v>
      </c>
    </row>
    <row r="36" spans="2:15" ht="14.45" customHeight="1" x14ac:dyDescent="0.25"/>
    <row r="37" spans="2:15" ht="14.45" customHeight="1" x14ac:dyDescent="0.25">
      <c r="F37" s="692"/>
    </row>
    <row r="38" spans="2:15" ht="14.45" customHeight="1" x14ac:dyDescent="0.25">
      <c r="B38" s="691" t="s">
        <v>3315</v>
      </c>
      <c r="F38" s="692"/>
    </row>
    <row r="39" spans="2:15" ht="14.45" customHeight="1" x14ac:dyDescent="0.25">
      <c r="F39" s="692"/>
    </row>
    <row r="40" spans="2:15" ht="14.45" customHeight="1" x14ac:dyDescent="0.25">
      <c r="B40" s="691" t="s">
        <v>3316</v>
      </c>
      <c r="F40" s="692"/>
    </row>
    <row r="41" spans="2:15" ht="14.45" customHeight="1" x14ac:dyDescent="0.25">
      <c r="B41" s="691" t="s">
        <v>3317</v>
      </c>
      <c r="F41" s="692"/>
      <c r="O41" s="658" t="s">
        <v>3318</v>
      </c>
    </row>
    <row r="42" spans="2:15" ht="14.45" customHeight="1" x14ac:dyDescent="0.25"/>
    <row r="43" spans="2:15" ht="14.45" customHeight="1" x14ac:dyDescent="0.25"/>
    <row r="44" spans="2:15" ht="14.45" customHeight="1" x14ac:dyDescent="0.25">
      <c r="M44" s="691" t="s">
        <v>3319</v>
      </c>
    </row>
    <row r="45" spans="2:15" ht="14.45" customHeight="1" x14ac:dyDescent="0.25"/>
    <row r="46" spans="2:15" ht="14.45" customHeight="1" x14ac:dyDescent="0.25">
      <c r="M46" s="95" t="s">
        <v>3320</v>
      </c>
    </row>
    <row r="47" spans="2:15" ht="14.45" customHeight="1" x14ac:dyDescent="0.25"/>
    <row r="48" spans="2:15" ht="14.45" customHeight="1" x14ac:dyDescent="0.25"/>
    <row r="49" ht="14.45" customHeight="1" x14ac:dyDescent="0.25"/>
    <row r="50" ht="14.45" customHeight="1" x14ac:dyDescent="0.25"/>
    <row r="51" ht="14.45" customHeight="1" x14ac:dyDescent="0.25"/>
    <row r="52" ht="14.45" customHeight="1" x14ac:dyDescent="0.25"/>
    <row r="53" ht="14.45" customHeight="1" x14ac:dyDescent="0.25"/>
    <row r="54" ht="14.45" customHeight="1" x14ac:dyDescent="0.25"/>
    <row r="55" ht="14.45" customHeight="1" x14ac:dyDescent="0.25"/>
    <row r="56" ht="14.45" customHeight="1" x14ac:dyDescent="0.25"/>
    <row r="57" ht="14.45" customHeight="1" x14ac:dyDescent="0.25"/>
    <row r="58" ht="14.45" customHeight="1" x14ac:dyDescent="0.25"/>
    <row r="59" ht="14.45" customHeight="1" x14ac:dyDescent="0.25"/>
    <row r="60" ht="14.45" customHeight="1" x14ac:dyDescent="0.25"/>
    <row r="61" ht="14.45" customHeight="1" x14ac:dyDescent="0.25"/>
    <row r="62" ht="14.45" customHeight="1" x14ac:dyDescent="0.25"/>
    <row r="63" ht="14.45" customHeight="1" x14ac:dyDescent="0.25"/>
    <row r="64" ht="14.45" customHeight="1" x14ac:dyDescent="0.25"/>
    <row r="65" ht="14.45" customHeight="1" x14ac:dyDescent="0.25"/>
    <row r="66" ht="14.45" customHeight="1" x14ac:dyDescent="0.25"/>
    <row r="67" ht="14.45" customHeight="1" x14ac:dyDescent="0.25"/>
    <row r="68" ht="14.45" customHeight="1" x14ac:dyDescent="0.25"/>
    <row r="69" ht="14.45" customHeight="1" x14ac:dyDescent="0.25"/>
    <row r="70" ht="14.45" customHeight="1" x14ac:dyDescent="0.25"/>
    <row r="71" ht="14.45" customHeight="1" x14ac:dyDescent="0.25"/>
    <row r="72" ht="14.45" customHeight="1" x14ac:dyDescent="0.25"/>
    <row r="73" ht="14.45" customHeight="1" x14ac:dyDescent="0.25"/>
    <row r="74" ht="14.45" customHeight="1" x14ac:dyDescent="0.25"/>
    <row r="75" ht="14.45" customHeight="1" x14ac:dyDescent="0.25"/>
    <row r="76" ht="14.45" customHeight="1" x14ac:dyDescent="0.25"/>
    <row r="77" ht="14.45" customHeight="1" x14ac:dyDescent="0.25"/>
    <row r="78" ht="14.45" customHeight="1" x14ac:dyDescent="0.25"/>
    <row r="79" ht="14.45" customHeight="1" x14ac:dyDescent="0.25"/>
    <row r="80" ht="14.45" customHeight="1" x14ac:dyDescent="0.25"/>
    <row r="81" ht="14.45" customHeight="1" x14ac:dyDescent="0.25"/>
    <row r="82" ht="14.45" customHeight="1" x14ac:dyDescent="0.25"/>
    <row r="83" ht="14.45" customHeight="1" x14ac:dyDescent="0.25"/>
    <row r="84" ht="14.45" customHeight="1" x14ac:dyDescent="0.25"/>
    <row r="85" ht="14.45" customHeight="1" x14ac:dyDescent="0.25"/>
    <row r="86" ht="14.45" customHeight="1" x14ac:dyDescent="0.25"/>
    <row r="87" ht="14.45" customHeight="1" x14ac:dyDescent="0.25"/>
    <row r="88" ht="14.45" customHeight="1" x14ac:dyDescent="0.25"/>
    <row r="89" ht="14.45" customHeight="1" x14ac:dyDescent="0.25"/>
    <row r="90" ht="14.45" customHeight="1" x14ac:dyDescent="0.25"/>
    <row r="91" ht="14.45" customHeight="1" x14ac:dyDescent="0.25"/>
    <row r="92" ht="14.45" customHeight="1" x14ac:dyDescent="0.25"/>
    <row r="93" ht="14.45" customHeight="1" x14ac:dyDescent="0.25"/>
    <row r="94" ht="14.45" customHeight="1" x14ac:dyDescent="0.25"/>
    <row r="95" ht="14.45" customHeight="1" x14ac:dyDescent="0.25"/>
    <row r="96" ht="14.45" customHeight="1" x14ac:dyDescent="0.25"/>
    <row r="97" ht="14.45" customHeight="1" x14ac:dyDescent="0.25"/>
    <row r="98" ht="14.45" customHeight="1" x14ac:dyDescent="0.25"/>
    <row r="99" ht="14.45" customHeight="1" x14ac:dyDescent="0.25"/>
    <row r="100" ht="14.45" customHeight="1" x14ac:dyDescent="0.25"/>
    <row r="101" ht="14.45" customHeight="1" x14ac:dyDescent="0.25"/>
    <row r="102" ht="14.45" customHeight="1" x14ac:dyDescent="0.25"/>
    <row r="103" ht="14.45" customHeight="1" x14ac:dyDescent="0.25"/>
    <row r="104" ht="14.45" customHeight="1" x14ac:dyDescent="0.25"/>
    <row r="105" ht="14.45" customHeight="1" x14ac:dyDescent="0.25"/>
    <row r="106" ht="14.45" customHeight="1" x14ac:dyDescent="0.25"/>
    <row r="107" ht="14.45" customHeight="1" x14ac:dyDescent="0.25"/>
    <row r="108" ht="14.45" customHeight="1" x14ac:dyDescent="0.25"/>
    <row r="109" ht="14.45" customHeight="1" x14ac:dyDescent="0.25"/>
    <row r="110" ht="14.45" customHeight="1" x14ac:dyDescent="0.25"/>
    <row r="111" ht="14.45" customHeight="1" x14ac:dyDescent="0.25"/>
    <row r="112" ht="14.45" customHeight="1" x14ac:dyDescent="0.25"/>
    <row r="113" ht="14.45" customHeight="1" x14ac:dyDescent="0.25"/>
    <row r="114" ht="14.45" customHeight="1" x14ac:dyDescent="0.25"/>
    <row r="115" ht="14.45" customHeight="1" x14ac:dyDescent="0.25"/>
    <row r="116" ht="14.45" customHeight="1" x14ac:dyDescent="0.25"/>
    <row r="117" ht="14.45" customHeight="1" x14ac:dyDescent="0.25"/>
    <row r="118" ht="14.45" customHeight="1" x14ac:dyDescent="0.25"/>
    <row r="119" ht="14.45" customHeight="1" x14ac:dyDescent="0.25"/>
    <row r="120" ht="14.45" customHeight="1" x14ac:dyDescent="0.25"/>
    <row r="121" ht="14.45" customHeight="1" x14ac:dyDescent="0.25"/>
    <row r="122" ht="14.45" customHeight="1" x14ac:dyDescent="0.25"/>
    <row r="123" ht="14.45" customHeight="1" x14ac:dyDescent="0.25"/>
    <row r="124" ht="14.45" customHeight="1" x14ac:dyDescent="0.25"/>
    <row r="125" ht="14.45" customHeight="1" x14ac:dyDescent="0.25"/>
    <row r="126" ht="14.45" customHeight="1" x14ac:dyDescent="0.25"/>
    <row r="127" ht="14.45" customHeight="1" x14ac:dyDescent="0.25"/>
    <row r="128" ht="14.45" customHeight="1" x14ac:dyDescent="0.25"/>
    <row r="129" ht="14.45" customHeight="1" x14ac:dyDescent="0.25"/>
    <row r="130" ht="14.45" customHeight="1" x14ac:dyDescent="0.25"/>
    <row r="131" ht="14.45" customHeight="1" x14ac:dyDescent="0.25"/>
    <row r="132" ht="14.45" customHeight="1" x14ac:dyDescent="0.25"/>
    <row r="133" ht="14.45" customHeight="1" x14ac:dyDescent="0.25"/>
    <row r="134" ht="14.45" customHeight="1" x14ac:dyDescent="0.25"/>
    <row r="135" ht="14.45" customHeight="1" x14ac:dyDescent="0.25"/>
    <row r="136" ht="14.45" customHeight="1" x14ac:dyDescent="0.25"/>
    <row r="137" ht="14.45" customHeight="1" x14ac:dyDescent="0.25"/>
    <row r="138" ht="14.45" customHeight="1" x14ac:dyDescent="0.25"/>
    <row r="139" ht="14.45" customHeight="1" x14ac:dyDescent="0.25"/>
    <row r="140" ht="14.45" customHeight="1" x14ac:dyDescent="0.25"/>
    <row r="141" ht="14.45" customHeight="1" x14ac:dyDescent="0.25"/>
    <row r="142" ht="14.45" customHeight="1" x14ac:dyDescent="0.25"/>
    <row r="143" ht="14.45" customHeight="1" x14ac:dyDescent="0.25"/>
    <row r="144" ht="14.45" customHeight="1" x14ac:dyDescent="0.25"/>
    <row r="145" ht="14.45" customHeight="1" x14ac:dyDescent="0.25"/>
    <row r="146" ht="14.45" customHeight="1" x14ac:dyDescent="0.25"/>
    <row r="147" ht="14.45" customHeight="1" x14ac:dyDescent="0.25"/>
    <row r="148" ht="14.45" customHeight="1" x14ac:dyDescent="0.25"/>
    <row r="149" ht="14.45" customHeight="1" x14ac:dyDescent="0.25"/>
    <row r="150" ht="14.45" customHeight="1" x14ac:dyDescent="0.25"/>
    <row r="151" ht="14.45" customHeight="1" x14ac:dyDescent="0.25"/>
    <row r="152" ht="14.45" customHeight="1" x14ac:dyDescent="0.25"/>
    <row r="153" ht="14.45" customHeight="1" x14ac:dyDescent="0.25"/>
    <row r="154" ht="14.45" customHeight="1" x14ac:dyDescent="0.25"/>
    <row r="155" ht="14.45" customHeight="1" x14ac:dyDescent="0.25"/>
    <row r="156" ht="14.45" customHeight="1" x14ac:dyDescent="0.25"/>
    <row r="157" ht="14.45" customHeight="1" x14ac:dyDescent="0.25"/>
    <row r="158" ht="14.45" customHeight="1" x14ac:dyDescent="0.25"/>
    <row r="159" ht="14.45" customHeight="1" x14ac:dyDescent="0.25"/>
    <row r="160" ht="14.45" customHeight="1" x14ac:dyDescent="0.25"/>
    <row r="161" ht="14.45" customHeight="1" x14ac:dyDescent="0.25"/>
    <row r="162" ht="14.45" customHeight="1" x14ac:dyDescent="0.25"/>
    <row r="163" ht="14.45" customHeight="1" x14ac:dyDescent="0.25"/>
    <row r="164" ht="14.45" customHeight="1" x14ac:dyDescent="0.25"/>
    <row r="165" ht="14.45" customHeight="1" x14ac:dyDescent="0.25"/>
    <row r="166" ht="14.45" customHeight="1" x14ac:dyDescent="0.25"/>
    <row r="167" ht="14.45" customHeight="1" x14ac:dyDescent="0.25"/>
    <row r="168" ht="14.45" customHeight="1" x14ac:dyDescent="0.25"/>
    <row r="169" ht="14.45" customHeight="1" x14ac:dyDescent="0.25"/>
    <row r="170" ht="14.45" customHeight="1" x14ac:dyDescent="0.25"/>
    <row r="171" ht="14.45" customHeight="1" x14ac:dyDescent="0.25"/>
    <row r="172" ht="14.45" customHeight="1" x14ac:dyDescent="0.25"/>
    <row r="173" ht="14.45" customHeight="1" x14ac:dyDescent="0.25"/>
    <row r="174" ht="14.45" customHeight="1" x14ac:dyDescent="0.25"/>
    <row r="175" ht="14.45" customHeight="1" x14ac:dyDescent="0.25"/>
    <row r="176" ht="14.45" customHeight="1" x14ac:dyDescent="0.25"/>
    <row r="177" ht="14.45" customHeight="1" x14ac:dyDescent="0.25"/>
    <row r="178" ht="14.45" customHeight="1" x14ac:dyDescent="0.25"/>
    <row r="179" ht="14.45" customHeight="1" x14ac:dyDescent="0.25"/>
    <row r="180" ht="14.45" customHeight="1" x14ac:dyDescent="0.25"/>
    <row r="181" ht="14.45" customHeight="1" x14ac:dyDescent="0.25"/>
    <row r="182" ht="14.45" customHeight="1" x14ac:dyDescent="0.25"/>
    <row r="183" ht="14.45" customHeight="1" x14ac:dyDescent="0.25"/>
    <row r="184" ht="14.45" customHeight="1" x14ac:dyDescent="0.25"/>
    <row r="185" ht="14.45" customHeight="1" x14ac:dyDescent="0.25"/>
    <row r="186" ht="14.45" customHeight="1" x14ac:dyDescent="0.25"/>
    <row r="187" ht="14.45" customHeight="1" x14ac:dyDescent="0.25"/>
    <row r="188" ht="14.45" customHeight="1" x14ac:dyDescent="0.25"/>
    <row r="189" ht="14.45" customHeight="1" x14ac:dyDescent="0.25"/>
    <row r="190" ht="14.45" customHeight="1" x14ac:dyDescent="0.25"/>
    <row r="191" ht="14.45" customHeight="1" x14ac:dyDescent="0.25"/>
    <row r="192" ht="14.45" customHeight="1" x14ac:dyDescent="0.25"/>
    <row r="193" ht="14.45" customHeight="1" x14ac:dyDescent="0.25"/>
    <row r="194" ht="14.45" customHeight="1" x14ac:dyDescent="0.25"/>
    <row r="195" ht="14.45" customHeight="1" x14ac:dyDescent="0.25"/>
    <row r="196" ht="14.45" customHeight="1" x14ac:dyDescent="0.25"/>
    <row r="197" ht="14.45" customHeight="1" x14ac:dyDescent="0.25"/>
    <row r="198" ht="14.45" customHeight="1" x14ac:dyDescent="0.25"/>
    <row r="199" ht="14.45" customHeight="1" x14ac:dyDescent="0.25"/>
    <row r="200" ht="14.45" customHeight="1" x14ac:dyDescent="0.25"/>
    <row r="201" ht="14.45" customHeight="1" x14ac:dyDescent="0.25"/>
    <row r="202" ht="14.45" customHeight="1" x14ac:dyDescent="0.25"/>
    <row r="203" ht="14.45" customHeight="1" x14ac:dyDescent="0.25"/>
    <row r="204" ht="14.45" customHeight="1" x14ac:dyDescent="0.25"/>
    <row r="205" ht="14.45" customHeight="1" x14ac:dyDescent="0.25"/>
    <row r="206" ht="14.45" customHeight="1" x14ac:dyDescent="0.25"/>
    <row r="207" ht="14.45" customHeight="1" x14ac:dyDescent="0.25"/>
    <row r="208" ht="14.45" customHeight="1" x14ac:dyDescent="0.25"/>
    <row r="209" ht="14.45" customHeight="1" x14ac:dyDescent="0.25"/>
    <row r="210" ht="14.45" customHeight="1" x14ac:dyDescent="0.25"/>
    <row r="211" ht="14.45" customHeight="1" x14ac:dyDescent="0.25"/>
    <row r="212" ht="14.45" customHeight="1" x14ac:dyDescent="0.25"/>
    <row r="213" ht="14.45" customHeight="1" x14ac:dyDescent="0.25"/>
    <row r="214" ht="14.45" customHeight="1" x14ac:dyDescent="0.25"/>
    <row r="215" ht="14.45" customHeight="1" x14ac:dyDescent="0.25"/>
    <row r="216" ht="14.45" customHeight="1" x14ac:dyDescent="0.25"/>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U54"/>
  <sheetViews>
    <sheetView zoomScale="85" zoomScaleNormal="85" workbookViewId="0">
      <pane xSplit="1" ySplit="2" topLeftCell="B3" activePane="bottomRight" state="frozen"/>
      <selection pane="topRight" activeCell="E7" sqref="E7"/>
      <selection pane="bottomLeft" activeCell="E7" sqref="E7"/>
      <selection pane="bottomRight" activeCell="A7" sqref="A7:XFD7"/>
    </sheetView>
  </sheetViews>
  <sheetFormatPr defaultColWidth="8.85546875" defaultRowHeight="15" x14ac:dyDescent="0.25"/>
  <cols>
    <col min="1" max="1" width="3" style="145" customWidth="1"/>
    <col min="2" max="2" width="11.85546875" style="145" customWidth="1"/>
    <col min="3" max="3" width="18" style="145" customWidth="1"/>
    <col min="4" max="4" width="13.85546875" style="145" customWidth="1"/>
    <col min="5" max="5" width="59.140625" style="145" customWidth="1"/>
    <col min="6" max="6" width="30.5703125" style="145" customWidth="1"/>
    <col min="7" max="16384" width="8.85546875" style="145"/>
  </cols>
  <sheetData>
    <row r="1" spans="2:21" s="291" customFormat="1" ht="14.45" customHeight="1" x14ac:dyDescent="0.25">
      <c r="B1" s="415"/>
      <c r="C1" s="415"/>
      <c r="M1" s="493"/>
      <c r="N1" s="493"/>
      <c r="O1" s="493"/>
      <c r="P1" s="493"/>
      <c r="Q1" s="493"/>
      <c r="R1" s="493"/>
      <c r="S1" s="493"/>
      <c r="T1" s="493"/>
      <c r="U1" s="493"/>
    </row>
    <row r="2" spans="2:21" s="291" customFormat="1" ht="14.45" customHeight="1" x14ac:dyDescent="0.25">
      <c r="B2" s="416" t="s">
        <v>3321</v>
      </c>
      <c r="C2" s="416" t="s">
        <v>3322</v>
      </c>
      <c r="D2" s="416" t="s">
        <v>3323</v>
      </c>
      <c r="E2" s="416" t="s">
        <v>2</v>
      </c>
      <c r="F2" s="416" t="s">
        <v>3324</v>
      </c>
      <c r="M2" s="493"/>
      <c r="N2" s="493"/>
      <c r="O2" s="493"/>
      <c r="P2" s="493"/>
      <c r="Q2" s="493"/>
      <c r="R2" s="493"/>
      <c r="S2" s="493"/>
      <c r="T2" s="493"/>
      <c r="U2" s="493"/>
    </row>
    <row r="3" spans="2:21" ht="30" customHeight="1" x14ac:dyDescent="0.25">
      <c r="B3" s="1379"/>
      <c r="C3" s="1347"/>
      <c r="D3" s="1336" t="s">
        <v>3325</v>
      </c>
      <c r="E3" s="1336"/>
      <c r="F3" s="1336" t="s">
        <v>188</v>
      </c>
      <c r="G3" s="493"/>
      <c r="H3" s="493"/>
      <c r="I3" s="493"/>
      <c r="J3" s="493"/>
      <c r="K3" s="493"/>
      <c r="L3" s="493"/>
      <c r="M3" s="493"/>
      <c r="N3" s="493"/>
      <c r="O3" s="493"/>
      <c r="P3" s="493"/>
      <c r="Q3" s="493"/>
      <c r="R3" s="493"/>
      <c r="S3" s="493"/>
      <c r="T3" s="493"/>
      <c r="U3" s="493"/>
    </row>
    <row r="4" spans="2:21" ht="30" customHeight="1" x14ac:dyDescent="0.25">
      <c r="B4" s="1379"/>
      <c r="C4" s="1347"/>
      <c r="D4" s="1336" t="s">
        <v>3325</v>
      </c>
      <c r="E4" s="1336"/>
      <c r="F4" s="1336" t="s">
        <v>188</v>
      </c>
      <c r="G4" s="493"/>
      <c r="H4" s="493"/>
      <c r="I4" s="493"/>
      <c r="J4" s="493"/>
      <c r="K4" s="493"/>
      <c r="L4" s="493"/>
      <c r="M4" s="493"/>
      <c r="N4" s="493"/>
      <c r="O4" s="493"/>
      <c r="P4" s="493"/>
      <c r="Q4" s="493"/>
      <c r="R4" s="493"/>
      <c r="S4" s="493"/>
      <c r="T4" s="493"/>
      <c r="U4" s="493"/>
    </row>
    <row r="5" spans="2:21" ht="30" customHeight="1" x14ac:dyDescent="0.25">
      <c r="B5" s="1379"/>
      <c r="C5" s="1347"/>
      <c r="D5" s="1336" t="s">
        <v>3325</v>
      </c>
      <c r="E5" s="1336"/>
      <c r="F5" s="1336"/>
      <c r="G5" s="493"/>
      <c r="H5" s="493"/>
      <c r="I5" s="493"/>
      <c r="J5" s="493"/>
      <c r="K5" s="493"/>
      <c r="L5" s="493"/>
      <c r="M5" s="493"/>
      <c r="N5" s="493"/>
      <c r="O5" s="493"/>
      <c r="P5" s="493"/>
      <c r="Q5" s="493"/>
      <c r="R5" s="493"/>
      <c r="S5" s="493"/>
      <c r="T5" s="493"/>
      <c r="U5" s="493"/>
    </row>
    <row r="6" spans="2:21" ht="30" customHeight="1" x14ac:dyDescent="0.25">
      <c r="B6" s="1379"/>
      <c r="C6" s="1347"/>
      <c r="D6" s="1336" t="s">
        <v>3325</v>
      </c>
      <c r="E6" s="1336"/>
      <c r="F6" s="1336"/>
      <c r="G6" s="493"/>
      <c r="H6" s="493"/>
      <c r="I6" s="493"/>
      <c r="J6" s="493"/>
      <c r="K6" s="493"/>
      <c r="L6" s="493"/>
      <c r="M6" s="493"/>
      <c r="N6" s="493"/>
      <c r="O6" s="493"/>
      <c r="P6" s="493"/>
      <c r="Q6" s="493"/>
      <c r="R6" s="493"/>
      <c r="S6" s="493"/>
      <c r="T6" s="493"/>
      <c r="U6" s="493"/>
    </row>
    <row r="7" spans="2:21" ht="30" customHeight="1" x14ac:dyDescent="0.25">
      <c r="B7" s="1379"/>
      <c r="C7" s="1347"/>
      <c r="D7" s="1336"/>
      <c r="E7" s="1336" t="s">
        <v>3326</v>
      </c>
      <c r="F7" s="1336"/>
      <c r="G7" s="493"/>
      <c r="H7" s="493"/>
      <c r="I7" s="493"/>
      <c r="J7" s="493"/>
      <c r="K7" s="493"/>
      <c r="L7" s="493"/>
      <c r="M7" s="493"/>
      <c r="N7" s="493"/>
      <c r="O7" s="493"/>
      <c r="P7" s="493"/>
      <c r="Q7" s="493"/>
      <c r="R7" s="493"/>
      <c r="S7" s="493"/>
      <c r="T7" s="493"/>
      <c r="U7" s="493"/>
    </row>
    <row r="8" spans="2:21" ht="30" customHeight="1" x14ac:dyDescent="0.25">
      <c r="B8" s="1379"/>
      <c r="C8" s="1347"/>
      <c r="D8" s="1336"/>
      <c r="E8" s="1331" t="s">
        <v>3327</v>
      </c>
      <c r="F8" s="1336"/>
      <c r="G8" s="493"/>
      <c r="H8" s="493"/>
      <c r="I8" s="493"/>
      <c r="J8" s="493"/>
      <c r="K8" s="493"/>
      <c r="L8" s="493"/>
      <c r="M8" s="493"/>
      <c r="N8" s="493"/>
      <c r="O8" s="493"/>
      <c r="P8" s="493"/>
      <c r="Q8" s="493"/>
      <c r="R8" s="493"/>
      <c r="S8" s="493"/>
      <c r="T8" s="493"/>
      <c r="U8" s="493"/>
    </row>
    <row r="9" spans="2:21" ht="30" customHeight="1" x14ac:dyDescent="0.25">
      <c r="B9" s="1379"/>
      <c r="C9" s="1347"/>
      <c r="D9" s="1336"/>
      <c r="E9" s="1336" t="s">
        <v>3328</v>
      </c>
      <c r="F9" s="1336"/>
      <c r="G9" s="493"/>
      <c r="H9" s="493"/>
      <c r="I9" s="493"/>
      <c r="J9" s="493"/>
      <c r="K9" s="493"/>
      <c r="L9" s="493"/>
      <c r="M9" s="493"/>
      <c r="N9" s="493"/>
      <c r="O9" s="493"/>
      <c r="P9" s="493"/>
      <c r="Q9" s="493"/>
      <c r="R9" s="493"/>
      <c r="S9" s="493"/>
      <c r="T9" s="493"/>
      <c r="U9" s="493"/>
    </row>
    <row r="10" spans="2:21" ht="30" customHeight="1" x14ac:dyDescent="0.25">
      <c r="B10" s="1379"/>
      <c r="C10" s="1347"/>
      <c r="D10" s="1336" t="s">
        <v>8</v>
      </c>
      <c r="E10" s="1331" t="s">
        <v>3329</v>
      </c>
      <c r="F10" s="1336"/>
      <c r="G10" s="493"/>
      <c r="H10" s="493"/>
      <c r="I10" s="493"/>
      <c r="J10" s="493"/>
      <c r="K10" s="493"/>
      <c r="L10" s="493"/>
      <c r="M10" s="493"/>
      <c r="N10" s="493"/>
      <c r="O10" s="493"/>
      <c r="P10" s="493"/>
      <c r="Q10" s="493"/>
      <c r="R10" s="493"/>
      <c r="S10" s="493"/>
      <c r="T10" s="493"/>
      <c r="U10" s="493"/>
    </row>
    <row r="11" spans="2:21" ht="30" customHeight="1" x14ac:dyDescent="0.25">
      <c r="B11" s="1379"/>
      <c r="C11" s="1347"/>
      <c r="D11" s="1336" t="s">
        <v>8</v>
      </c>
      <c r="E11" s="1331" t="s">
        <v>3330</v>
      </c>
      <c r="F11" s="1336"/>
      <c r="G11" s="493"/>
      <c r="H11" s="493"/>
      <c r="I11" s="493"/>
      <c r="J11" s="493"/>
      <c r="K11" s="493"/>
      <c r="L11" s="493"/>
      <c r="M11" s="493"/>
      <c r="N11" s="493"/>
      <c r="O11" s="493"/>
      <c r="P11" s="493"/>
      <c r="Q11" s="493"/>
      <c r="R11" s="493"/>
      <c r="S11" s="493"/>
      <c r="T11" s="493"/>
      <c r="U11" s="493"/>
    </row>
    <row r="12" spans="2:21" ht="30" customHeight="1" x14ac:dyDescent="0.25">
      <c r="B12" s="1379"/>
      <c r="C12" s="1347"/>
      <c r="D12" s="1336"/>
      <c r="E12" s="1336"/>
      <c r="F12" s="1336"/>
      <c r="G12" s="493"/>
      <c r="H12" s="493"/>
      <c r="I12" s="493"/>
      <c r="J12" s="493"/>
      <c r="K12" s="493"/>
      <c r="L12" s="493"/>
      <c r="M12" s="493"/>
      <c r="N12" s="493"/>
      <c r="O12" s="493"/>
      <c r="P12" s="493"/>
      <c r="Q12" s="493"/>
      <c r="R12" s="493"/>
      <c r="S12" s="493"/>
      <c r="T12" s="493"/>
      <c r="U12" s="493"/>
    </row>
    <row r="13" spans="2:21" ht="30" customHeight="1" x14ac:dyDescent="0.25">
      <c r="B13" s="1379"/>
      <c r="C13" s="1347"/>
      <c r="D13" s="1336" t="s">
        <v>8</v>
      </c>
      <c r="E13" s="1336"/>
      <c r="F13" s="1336"/>
      <c r="G13" s="493"/>
      <c r="H13" s="493"/>
      <c r="I13" s="493"/>
      <c r="J13" s="493"/>
      <c r="K13" s="493"/>
      <c r="L13" s="493"/>
      <c r="M13" s="493"/>
      <c r="N13" s="493"/>
      <c r="O13" s="493"/>
      <c r="P13" s="493"/>
      <c r="Q13" s="493"/>
      <c r="R13" s="493"/>
      <c r="S13" s="493"/>
      <c r="T13" s="493"/>
      <c r="U13" s="493"/>
    </row>
    <row r="14" spans="2:21" ht="30" customHeight="1" x14ac:dyDescent="0.25">
      <c r="B14" s="1379"/>
      <c r="C14" s="1347"/>
      <c r="D14" s="1336" t="s">
        <v>8</v>
      </c>
      <c r="E14" s="1331" t="s">
        <v>3331</v>
      </c>
      <c r="F14" s="1336"/>
      <c r="G14" s="493"/>
      <c r="H14" s="493"/>
      <c r="I14" s="493"/>
      <c r="J14" s="493"/>
      <c r="K14" s="493"/>
      <c r="L14" s="493"/>
      <c r="M14" s="493"/>
      <c r="N14" s="493"/>
      <c r="O14" s="493"/>
      <c r="P14" s="493"/>
      <c r="Q14" s="493"/>
      <c r="R14" s="493"/>
      <c r="S14" s="493"/>
      <c r="T14" s="493"/>
      <c r="U14" s="493"/>
    </row>
    <row r="15" spans="2:21" ht="30" customHeight="1" x14ac:dyDescent="0.25">
      <c r="B15" s="1379"/>
      <c r="C15" s="1347"/>
      <c r="D15" s="1336" t="s">
        <v>8</v>
      </c>
      <c r="E15" s="1331" t="s">
        <v>3332</v>
      </c>
      <c r="F15" s="1336" t="s">
        <v>236</v>
      </c>
      <c r="G15" s="493"/>
      <c r="H15" s="493"/>
      <c r="I15" s="493"/>
      <c r="J15" s="493"/>
      <c r="K15" s="493"/>
      <c r="L15" s="493"/>
      <c r="M15" s="493"/>
      <c r="N15" s="493"/>
      <c r="O15" s="493"/>
      <c r="P15" s="493"/>
      <c r="Q15" s="493"/>
      <c r="R15" s="493"/>
      <c r="S15" s="493"/>
      <c r="T15" s="493"/>
      <c r="U15" s="493"/>
    </row>
    <row r="16" spans="2:21" ht="30" customHeight="1" x14ac:dyDescent="0.25">
      <c r="B16" s="1379"/>
      <c r="C16" s="1347"/>
      <c r="D16" s="1336" t="s">
        <v>3333</v>
      </c>
      <c r="E16" s="1336" t="s">
        <v>3334</v>
      </c>
      <c r="F16" s="1336">
        <v>23.89</v>
      </c>
      <c r="G16" s="493"/>
      <c r="H16" s="493"/>
      <c r="I16" s="493"/>
      <c r="J16" s="493"/>
      <c r="K16" s="493"/>
      <c r="L16" s="493"/>
      <c r="M16" s="493"/>
      <c r="N16" s="493"/>
      <c r="O16" s="493"/>
      <c r="P16" s="493"/>
      <c r="Q16" s="493"/>
      <c r="R16" s="493"/>
      <c r="S16" s="493"/>
      <c r="T16" s="493"/>
      <c r="U16" s="493"/>
    </row>
    <row r="17" spans="2:6" ht="30" customHeight="1" x14ac:dyDescent="0.25">
      <c r="B17" s="1379"/>
      <c r="C17" s="1347"/>
      <c r="D17" s="1336" t="s">
        <v>3333</v>
      </c>
      <c r="E17" s="1336" t="s">
        <v>3335</v>
      </c>
      <c r="F17" s="1336"/>
    </row>
    <row r="18" spans="2:6" ht="30" customHeight="1" x14ac:dyDescent="0.25">
      <c r="B18" s="1379"/>
      <c r="C18" s="1347"/>
      <c r="D18" s="1336" t="s">
        <v>3333</v>
      </c>
      <c r="E18" s="1336" t="s">
        <v>3336</v>
      </c>
      <c r="F18" s="1336"/>
    </row>
    <row r="19" spans="2:6" ht="30" customHeight="1" x14ac:dyDescent="0.25">
      <c r="B19" s="1379"/>
      <c r="C19" s="1347"/>
      <c r="D19" s="1336"/>
      <c r="E19" s="1336" t="s">
        <v>3337</v>
      </c>
      <c r="F19" s="1336"/>
    </row>
    <row r="20" spans="2:6" ht="30" customHeight="1" x14ac:dyDescent="0.25">
      <c r="B20" s="1379"/>
      <c r="C20" s="1347"/>
      <c r="D20" s="1336"/>
      <c r="E20" s="1331" t="s">
        <v>3338</v>
      </c>
      <c r="F20" s="1336"/>
    </row>
    <row r="21" spans="2:6" ht="30" customHeight="1" x14ac:dyDescent="0.25">
      <c r="B21" s="1379"/>
      <c r="C21" s="1347"/>
      <c r="D21" s="1336"/>
      <c r="E21" s="1336"/>
      <c r="F21" s="1336"/>
    </row>
    <row r="22" spans="2:6" ht="30" customHeight="1" x14ac:dyDescent="0.25">
      <c r="B22" s="1379"/>
      <c r="C22" s="1347"/>
      <c r="D22" s="1336"/>
      <c r="E22" s="1336" t="s">
        <v>3339</v>
      </c>
      <c r="F22" s="1336"/>
    </row>
    <row r="23" spans="2:6" ht="30" customHeight="1" x14ac:dyDescent="0.25">
      <c r="B23" s="1379"/>
      <c r="C23" s="1347"/>
      <c r="D23" s="1336"/>
      <c r="E23" s="1336" t="s">
        <v>3340</v>
      </c>
      <c r="F23" s="1336"/>
    </row>
    <row r="24" spans="2:6" ht="30" customHeight="1" x14ac:dyDescent="0.25">
      <c r="B24" s="1379"/>
      <c r="C24" s="1347"/>
      <c r="D24" s="1336"/>
      <c r="E24" s="1336" t="s">
        <v>3341</v>
      </c>
      <c r="F24" s="1336"/>
    </row>
    <row r="25" spans="2:6" ht="30" customHeight="1" x14ac:dyDescent="0.25">
      <c r="B25" s="1379"/>
      <c r="C25" s="1347"/>
      <c r="D25" s="1336"/>
      <c r="E25" s="1336" t="s">
        <v>3342</v>
      </c>
      <c r="F25" s="1336" t="s">
        <v>184</v>
      </c>
    </row>
    <row r="26" spans="2:6" ht="30" customHeight="1" x14ac:dyDescent="0.25">
      <c r="B26" s="1379"/>
      <c r="C26" s="767"/>
      <c r="D26" s="1336"/>
      <c r="E26" s="1336" t="s">
        <v>3343</v>
      </c>
      <c r="F26" s="1336" t="s">
        <v>184</v>
      </c>
    </row>
    <row r="27" spans="2:6" ht="30" customHeight="1" x14ac:dyDescent="0.25">
      <c r="B27" s="1379"/>
      <c r="C27" s="1347"/>
      <c r="D27" s="1336"/>
      <c r="E27" s="1336"/>
      <c r="F27" s="1336"/>
    </row>
    <row r="28" spans="2:6" ht="30" customHeight="1" x14ac:dyDescent="0.25">
      <c r="B28" s="1379"/>
      <c r="C28" s="767"/>
      <c r="D28" s="1336"/>
      <c r="E28" s="1336"/>
      <c r="F28" s="1336"/>
    </row>
    <row r="29" spans="2:6" ht="30" customHeight="1" x14ac:dyDescent="0.25">
      <c r="B29" s="1379"/>
      <c r="C29" s="1347"/>
      <c r="D29" s="1336"/>
      <c r="E29" s="1336" t="s">
        <v>3344</v>
      </c>
      <c r="F29" s="1336"/>
    </row>
    <row r="30" spans="2:6" ht="30" customHeight="1" x14ac:dyDescent="0.25">
      <c r="B30" s="1379"/>
      <c r="C30" s="1347"/>
      <c r="D30" s="1336"/>
      <c r="E30" s="1336" t="s">
        <v>3345</v>
      </c>
      <c r="F30" s="1336"/>
    </row>
    <row r="31" spans="2:6" ht="30" customHeight="1" x14ac:dyDescent="0.25">
      <c r="B31" s="1379"/>
      <c r="C31" s="1347"/>
      <c r="D31" s="1336" t="s">
        <v>3346</v>
      </c>
      <c r="E31" s="1331" t="s">
        <v>3347</v>
      </c>
      <c r="F31" s="1336"/>
    </row>
    <row r="32" spans="2:6" ht="30" customHeight="1" x14ac:dyDescent="0.25">
      <c r="B32" s="1379"/>
      <c r="C32" s="1347"/>
      <c r="D32" s="1336" t="s">
        <v>8</v>
      </c>
      <c r="E32" s="1336" t="s">
        <v>3348</v>
      </c>
      <c r="F32" s="1336" t="s">
        <v>3349</v>
      </c>
    </row>
    <row r="33" spans="2:6" ht="30" customHeight="1" x14ac:dyDescent="0.25">
      <c r="B33" s="1379"/>
      <c r="C33" s="1347"/>
      <c r="D33" s="1336" t="s">
        <v>8</v>
      </c>
      <c r="E33" s="1336" t="s">
        <v>3348</v>
      </c>
      <c r="F33" s="1336" t="s">
        <v>3349</v>
      </c>
    </row>
    <row r="34" spans="2:6" ht="30" customHeight="1" x14ac:dyDescent="0.25">
      <c r="B34" s="1379"/>
      <c r="C34" s="1347"/>
      <c r="D34" s="1336" t="s">
        <v>8</v>
      </c>
      <c r="E34" s="1336" t="s">
        <v>3348</v>
      </c>
      <c r="F34" s="1336" t="s">
        <v>3349</v>
      </c>
    </row>
    <row r="35" spans="2:6" ht="30" customHeight="1" x14ac:dyDescent="0.25">
      <c r="B35" s="1379"/>
      <c r="C35" s="1347"/>
      <c r="D35" s="1336" t="s">
        <v>8</v>
      </c>
      <c r="E35" s="1336" t="s">
        <v>3350</v>
      </c>
      <c r="F35" s="417" t="s">
        <v>184</v>
      </c>
    </row>
    <row r="36" spans="2:6" ht="30" customHeight="1" x14ac:dyDescent="0.25">
      <c r="B36" s="1379"/>
      <c r="C36" s="1347"/>
      <c r="D36" s="1336" t="s">
        <v>8</v>
      </c>
      <c r="E36" s="1336" t="s">
        <v>3350</v>
      </c>
      <c r="F36" s="417" t="s">
        <v>184</v>
      </c>
    </row>
    <row r="37" spans="2:6" ht="30" customHeight="1" x14ac:dyDescent="0.25">
      <c r="B37" s="1379"/>
      <c r="C37" s="1347"/>
      <c r="D37" s="1336" t="s">
        <v>8</v>
      </c>
      <c r="E37" s="1336" t="s">
        <v>3350</v>
      </c>
      <c r="F37" s="417" t="s">
        <v>184</v>
      </c>
    </row>
    <row r="38" spans="2:6" ht="30" customHeight="1" x14ac:dyDescent="0.25">
      <c r="B38" s="1379"/>
      <c r="C38" s="1347"/>
      <c r="D38" s="1336" t="s">
        <v>3346</v>
      </c>
      <c r="E38" s="1336"/>
      <c r="F38" s="1336"/>
    </row>
    <row r="39" spans="2:6" ht="30" customHeight="1" x14ac:dyDescent="0.25">
      <c r="B39" s="1379"/>
      <c r="C39" s="1347"/>
      <c r="D39" s="1336" t="s">
        <v>3333</v>
      </c>
      <c r="E39" s="1336"/>
      <c r="F39" s="1336"/>
    </row>
    <row r="40" spans="2:6" ht="30" customHeight="1" x14ac:dyDescent="0.25">
      <c r="B40" s="1379"/>
      <c r="C40" s="1347"/>
      <c r="D40" s="1336" t="s">
        <v>8</v>
      </c>
      <c r="E40" s="1336"/>
      <c r="F40" s="418">
        <v>3.9183038413996302E-5</v>
      </c>
    </row>
    <row r="41" spans="2:6" ht="30" customHeight="1" x14ac:dyDescent="0.25">
      <c r="B41" s="1379"/>
      <c r="C41" s="1347"/>
      <c r="D41" s="1336" t="s">
        <v>8</v>
      </c>
      <c r="E41" s="1336"/>
      <c r="F41" s="419">
        <v>0.101798867631097</v>
      </c>
    </row>
    <row r="42" spans="2:6" ht="30" customHeight="1" x14ac:dyDescent="0.25">
      <c r="B42" s="1379"/>
      <c r="C42" s="1347"/>
      <c r="D42" s="1336" t="s">
        <v>8</v>
      </c>
      <c r="E42" s="1336"/>
      <c r="F42" s="419">
        <v>0.90395940059734603</v>
      </c>
    </row>
    <row r="43" spans="2:6" ht="30" customHeight="1" x14ac:dyDescent="0.25">
      <c r="B43" s="1379"/>
      <c r="C43" s="1347"/>
      <c r="D43" s="1336" t="s">
        <v>8</v>
      </c>
      <c r="E43" s="1336"/>
      <c r="F43" s="420">
        <v>-4.3078268236894403E-2</v>
      </c>
    </row>
    <row r="44" spans="2:6" ht="30" customHeight="1" x14ac:dyDescent="0.25">
      <c r="B44" s="1379"/>
      <c r="C44" s="1347"/>
      <c r="D44" s="1336"/>
      <c r="E44" s="1336"/>
      <c r="F44" s="1336"/>
    </row>
    <row r="45" spans="2:6" ht="30" customHeight="1" x14ac:dyDescent="0.25">
      <c r="B45" s="1379"/>
      <c r="C45" s="1347"/>
      <c r="D45" s="1336"/>
      <c r="E45" s="1336"/>
      <c r="F45" s="1336"/>
    </row>
    <row r="46" spans="2:6" ht="30" customHeight="1" x14ac:dyDescent="0.25">
      <c r="B46" s="1379"/>
      <c r="C46" s="1347"/>
      <c r="D46" s="1336"/>
      <c r="E46" s="1336"/>
      <c r="F46" s="1336"/>
    </row>
    <row r="47" spans="2:6" ht="30" customHeight="1" x14ac:dyDescent="0.25">
      <c r="B47" s="1379"/>
      <c r="C47" s="1347"/>
      <c r="D47" s="1336"/>
      <c r="E47" s="1336"/>
      <c r="F47" s="1336"/>
    </row>
    <row r="48" spans="2:6" ht="30" customHeight="1" x14ac:dyDescent="0.25">
      <c r="B48" s="1379"/>
      <c r="C48" s="1347"/>
      <c r="D48" s="1336"/>
      <c r="E48" s="1336"/>
      <c r="F48" s="1336"/>
    </row>
    <row r="49" spans="2:6" ht="30" customHeight="1" x14ac:dyDescent="0.25">
      <c r="B49" s="1379"/>
      <c r="C49" s="1347"/>
      <c r="D49" s="1336" t="s">
        <v>3325</v>
      </c>
      <c r="E49" s="1336" t="s">
        <v>3351</v>
      </c>
      <c r="F49" s="1336"/>
    </row>
    <row r="50" spans="2:6" ht="30" customHeight="1" x14ac:dyDescent="0.25">
      <c r="B50" s="1379"/>
      <c r="C50" s="1347"/>
      <c r="D50" s="1336" t="s">
        <v>3325</v>
      </c>
      <c r="E50" s="1336" t="s">
        <v>3352</v>
      </c>
      <c r="F50" s="1336"/>
    </row>
    <row r="51" spans="2:6" ht="50.1" customHeight="1" x14ac:dyDescent="0.25">
      <c r="B51" s="1379"/>
      <c r="C51" s="1347"/>
      <c r="D51" s="1336"/>
      <c r="E51" s="1336" t="s">
        <v>3353</v>
      </c>
      <c r="F51" s="1336"/>
    </row>
    <row r="52" spans="2:6" ht="30" customHeight="1" x14ac:dyDescent="0.25">
      <c r="B52" s="1379"/>
      <c r="C52" s="1347"/>
      <c r="D52" s="1336"/>
      <c r="E52" s="1336"/>
      <c r="F52" s="1336"/>
    </row>
    <row r="53" spans="2:6" ht="30" customHeight="1" x14ac:dyDescent="0.25">
      <c r="B53" s="1379"/>
      <c r="C53" s="1347"/>
      <c r="D53" s="1336"/>
      <c r="E53" s="1336"/>
      <c r="F53" s="1336"/>
    </row>
    <row r="54" spans="2:6" ht="30" customHeight="1" x14ac:dyDescent="0.25">
      <c r="B54" s="1379"/>
      <c r="C54" s="1347"/>
      <c r="D54" s="1336"/>
      <c r="E54" s="1336"/>
      <c r="F54" s="1336"/>
    </row>
  </sheetData>
  <pageMargins left="0.25" right="0.25" top="0.75" bottom="0.75" header="0.3" footer="0.3"/>
  <pageSetup orientation="landscape" horizontalDpi="1200" verticalDpi="120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1:U54"/>
  <sheetViews>
    <sheetView zoomScale="85" zoomScaleNormal="85" workbookViewId="0">
      <pane xSplit="1" ySplit="2" topLeftCell="B3" activePane="bottomRight" state="frozen"/>
      <selection pane="topRight" activeCell="E7" sqref="E7"/>
      <selection pane="bottomLeft" activeCell="E7" sqref="E7"/>
      <selection pane="bottomRight" activeCell="E28" sqref="E28"/>
    </sheetView>
  </sheetViews>
  <sheetFormatPr defaultColWidth="8.85546875" defaultRowHeight="15" x14ac:dyDescent="0.25"/>
  <cols>
    <col min="1" max="1" width="3" style="493" customWidth="1"/>
    <col min="2" max="2" width="11.140625" style="493" bestFit="1" customWidth="1"/>
    <col min="3" max="3" width="24.42578125" style="493" bestFit="1" customWidth="1"/>
    <col min="4" max="4" width="18" style="493" customWidth="1"/>
    <col min="5" max="5" width="52" style="493" bestFit="1" customWidth="1"/>
    <col min="6" max="6" width="12.42578125" style="493" customWidth="1"/>
    <col min="7" max="7" width="52" style="493" bestFit="1" customWidth="1"/>
    <col min="8" max="16384" width="8.85546875" style="493"/>
  </cols>
  <sheetData>
    <row r="1" spans="2:21" s="291" customFormat="1" ht="14.45" customHeight="1" x14ac:dyDescent="0.25">
      <c r="B1" s="415"/>
      <c r="C1" s="415"/>
      <c r="D1" s="415"/>
      <c r="M1" s="493"/>
      <c r="N1" s="493"/>
      <c r="O1" s="493"/>
      <c r="P1" s="493"/>
      <c r="Q1" s="493"/>
      <c r="R1" s="493"/>
      <c r="S1" s="493"/>
      <c r="T1" s="493"/>
      <c r="U1" s="493"/>
    </row>
    <row r="2" spans="2:21" s="291" customFormat="1" ht="14.45" customHeight="1" x14ac:dyDescent="0.25">
      <c r="B2" s="416" t="s">
        <v>3354</v>
      </c>
      <c r="C2" s="416" t="s">
        <v>3355</v>
      </c>
      <c r="D2" s="416" t="s">
        <v>3322</v>
      </c>
      <c r="E2" s="416" t="s">
        <v>3356</v>
      </c>
      <c r="F2" s="416" t="s">
        <v>3357</v>
      </c>
      <c r="G2" s="416" t="s">
        <v>773</v>
      </c>
      <c r="M2" s="493"/>
      <c r="N2" s="493"/>
      <c r="O2" s="493"/>
      <c r="P2" s="493"/>
      <c r="Q2" s="493"/>
      <c r="R2" s="493"/>
      <c r="S2" s="493"/>
      <c r="T2" s="493"/>
      <c r="U2" s="493"/>
    </row>
    <row r="3" spans="2:21" ht="30" customHeight="1" x14ac:dyDescent="0.25">
      <c r="B3" s="1379">
        <v>1</v>
      </c>
      <c r="C3" s="1379" t="s">
        <v>3358</v>
      </c>
      <c r="D3" s="1347"/>
      <c r="E3" s="1336"/>
      <c r="F3" s="1336" t="s">
        <v>3359</v>
      </c>
      <c r="G3" s="1331" t="s">
        <v>3360</v>
      </c>
    </row>
    <row r="4" spans="2:21" ht="30" customHeight="1" x14ac:dyDescent="0.25">
      <c r="B4" s="1379"/>
      <c r="C4" s="1379"/>
      <c r="D4" s="1347"/>
      <c r="E4" s="1336"/>
      <c r="F4" s="1336"/>
      <c r="G4" s="1336"/>
    </row>
    <row r="5" spans="2:21" ht="30" customHeight="1" x14ac:dyDescent="0.25">
      <c r="B5" s="1379"/>
      <c r="C5" s="1379"/>
      <c r="D5" s="1347"/>
      <c r="E5" s="1336"/>
      <c r="F5" s="1336"/>
      <c r="G5" s="1336"/>
    </row>
    <row r="6" spans="2:21" ht="30" customHeight="1" x14ac:dyDescent="0.25">
      <c r="B6" s="1379"/>
      <c r="C6" s="1379"/>
      <c r="D6" s="1347"/>
      <c r="E6" s="1336"/>
      <c r="F6" s="1336"/>
      <c r="G6" s="1336"/>
    </row>
    <row r="7" spans="2:21" ht="30" customHeight="1" x14ac:dyDescent="0.25">
      <c r="B7" s="1379"/>
      <c r="C7" s="1379"/>
      <c r="D7" s="1347"/>
      <c r="E7" s="1336"/>
      <c r="F7" s="1336"/>
      <c r="G7" s="1336"/>
    </row>
    <row r="8" spans="2:21" ht="30" customHeight="1" x14ac:dyDescent="0.25">
      <c r="B8" s="1379"/>
      <c r="C8" s="1379"/>
      <c r="D8" s="1347"/>
      <c r="E8" s="1331"/>
      <c r="F8" s="1336"/>
      <c r="G8" s="1331"/>
    </row>
    <row r="9" spans="2:21" ht="30" customHeight="1" x14ac:dyDescent="0.25">
      <c r="B9" s="1379"/>
      <c r="C9" s="1379"/>
      <c r="D9" s="1347"/>
      <c r="E9" s="1336"/>
      <c r="F9" s="1336"/>
      <c r="G9" s="1336"/>
    </row>
    <row r="10" spans="2:21" ht="30" customHeight="1" x14ac:dyDescent="0.25">
      <c r="B10" s="1379"/>
      <c r="C10" s="1379"/>
      <c r="D10" s="1347"/>
      <c r="E10" s="1331"/>
      <c r="F10" s="1336"/>
      <c r="G10" s="1331"/>
    </row>
    <row r="11" spans="2:21" ht="30" customHeight="1" x14ac:dyDescent="0.25">
      <c r="B11" s="1379"/>
      <c r="C11" s="1379"/>
      <c r="D11" s="1347"/>
      <c r="E11" s="1331"/>
      <c r="F11" s="1336"/>
      <c r="G11" s="1331"/>
    </row>
    <row r="12" spans="2:21" ht="30" customHeight="1" x14ac:dyDescent="0.25">
      <c r="B12" s="1379"/>
      <c r="C12" s="1379"/>
      <c r="D12" s="1347"/>
      <c r="E12" s="1336"/>
      <c r="F12" s="1336"/>
      <c r="G12" s="1336"/>
    </row>
    <row r="13" spans="2:21" ht="30" customHeight="1" x14ac:dyDescent="0.25">
      <c r="B13" s="1379"/>
      <c r="C13" s="1379"/>
      <c r="D13" s="1347"/>
      <c r="E13" s="1336"/>
      <c r="F13" s="1336"/>
      <c r="G13" s="1336"/>
    </row>
    <row r="14" spans="2:21" ht="30" customHeight="1" x14ac:dyDescent="0.25">
      <c r="B14" s="1379"/>
      <c r="C14" s="1379"/>
      <c r="D14" s="1347"/>
      <c r="E14" s="1331"/>
      <c r="F14" s="1336"/>
      <c r="G14" s="1331"/>
    </row>
    <row r="15" spans="2:21" ht="30" customHeight="1" x14ac:dyDescent="0.25">
      <c r="B15" s="1379"/>
      <c r="C15" s="1379"/>
      <c r="D15" s="1347"/>
      <c r="E15" s="1331"/>
      <c r="F15" s="1336"/>
      <c r="G15" s="1331"/>
    </row>
    <row r="16" spans="2:21" ht="30" customHeight="1" x14ac:dyDescent="0.25">
      <c r="B16" s="1379"/>
      <c r="C16" s="1379"/>
      <c r="D16" s="1347"/>
      <c r="E16" s="1336"/>
      <c r="F16" s="1336"/>
      <c r="G16" s="1336"/>
    </row>
    <row r="17" spans="2:7" ht="30" customHeight="1" x14ac:dyDescent="0.25">
      <c r="B17" s="1379"/>
      <c r="C17" s="1379"/>
      <c r="D17" s="1347"/>
      <c r="E17" s="1336"/>
      <c r="F17" s="1336"/>
      <c r="G17" s="1336"/>
    </row>
    <row r="18" spans="2:7" ht="30" customHeight="1" x14ac:dyDescent="0.25">
      <c r="B18" s="1379"/>
      <c r="C18" s="1379"/>
      <c r="D18" s="1347"/>
      <c r="E18" s="1336"/>
      <c r="F18" s="1336"/>
      <c r="G18" s="1336"/>
    </row>
    <row r="19" spans="2:7" ht="30" customHeight="1" x14ac:dyDescent="0.25">
      <c r="B19" s="1379"/>
      <c r="C19" s="1379"/>
      <c r="D19" s="1347"/>
      <c r="E19" s="1336"/>
      <c r="F19" s="1336"/>
      <c r="G19" s="1336"/>
    </row>
    <row r="20" spans="2:7" ht="30" customHeight="1" x14ac:dyDescent="0.25">
      <c r="B20" s="1379"/>
      <c r="C20" s="1379"/>
      <c r="D20" s="1347"/>
      <c r="E20" s="1331"/>
      <c r="F20" s="1336"/>
      <c r="G20" s="1331"/>
    </row>
    <row r="21" spans="2:7" ht="30" customHeight="1" x14ac:dyDescent="0.25">
      <c r="B21" s="1379"/>
      <c r="C21" s="1379"/>
      <c r="D21" s="1347"/>
      <c r="E21" s="1336"/>
      <c r="F21" s="1336"/>
      <c r="G21" s="1336"/>
    </row>
    <row r="22" spans="2:7" ht="30" customHeight="1" x14ac:dyDescent="0.25">
      <c r="B22" s="1379"/>
      <c r="C22" s="1379"/>
      <c r="D22" s="1347"/>
      <c r="E22" s="1336"/>
      <c r="F22" s="1336"/>
      <c r="G22" s="1336"/>
    </row>
    <row r="23" spans="2:7" ht="30" customHeight="1" x14ac:dyDescent="0.25">
      <c r="B23" s="1379"/>
      <c r="C23" s="1379"/>
      <c r="D23" s="1347"/>
      <c r="E23" s="1336"/>
      <c r="F23" s="1336"/>
      <c r="G23" s="1336"/>
    </row>
    <row r="24" spans="2:7" ht="30" customHeight="1" x14ac:dyDescent="0.25">
      <c r="B24" s="1379"/>
      <c r="C24" s="1379"/>
      <c r="D24" s="1347"/>
      <c r="E24" s="1336"/>
      <c r="F24" s="1336"/>
      <c r="G24" s="1336"/>
    </row>
    <row r="25" spans="2:7" ht="30" customHeight="1" x14ac:dyDescent="0.25">
      <c r="B25" s="1379"/>
      <c r="C25" s="1379"/>
      <c r="D25" s="1347"/>
      <c r="E25" s="657" t="s">
        <v>3361</v>
      </c>
      <c r="F25" s="1336"/>
      <c r="G25" s="1336"/>
    </row>
    <row r="26" spans="2:7" ht="30" customHeight="1" x14ac:dyDescent="0.25">
      <c r="B26" s="1379"/>
      <c r="C26" s="1379"/>
      <c r="D26" s="1347"/>
      <c r="E26" s="1336"/>
      <c r="F26" s="1336"/>
      <c r="G26" s="1336"/>
    </row>
    <row r="27" spans="2:7" ht="30" customHeight="1" x14ac:dyDescent="0.25">
      <c r="B27" s="1379"/>
      <c r="C27" s="1379"/>
      <c r="D27" s="1347"/>
      <c r="E27" s="1336"/>
      <c r="F27" s="1336"/>
      <c r="G27" s="1336"/>
    </row>
    <row r="28" spans="2:7" ht="30" customHeight="1" x14ac:dyDescent="0.25">
      <c r="B28" s="1379"/>
      <c r="C28" s="1379"/>
      <c r="D28" s="1347"/>
      <c r="E28" s="1336"/>
      <c r="F28" s="1336"/>
      <c r="G28" s="1336"/>
    </row>
    <row r="29" spans="2:7" ht="30" customHeight="1" x14ac:dyDescent="0.25">
      <c r="B29" s="1379"/>
      <c r="C29" s="1379"/>
      <c r="D29" s="1347"/>
      <c r="E29" s="1336"/>
      <c r="F29" s="1336"/>
      <c r="G29" s="1336"/>
    </row>
    <row r="30" spans="2:7" ht="30" customHeight="1" x14ac:dyDescent="0.25">
      <c r="B30" s="1379"/>
      <c r="C30" s="1379"/>
      <c r="D30" s="1347"/>
      <c r="E30" s="1336"/>
      <c r="F30" s="1336"/>
      <c r="G30" s="1336"/>
    </row>
    <row r="31" spans="2:7" ht="30" customHeight="1" x14ac:dyDescent="0.25">
      <c r="B31" s="1379"/>
      <c r="C31" s="1379"/>
      <c r="D31" s="1347"/>
      <c r="E31" s="1331"/>
      <c r="F31" s="1336"/>
      <c r="G31" s="1331"/>
    </row>
    <row r="32" spans="2:7" ht="30" customHeight="1" x14ac:dyDescent="0.25">
      <c r="B32" s="1379"/>
      <c r="C32" s="1379"/>
      <c r="D32" s="1347"/>
      <c r="E32" s="1336"/>
      <c r="F32" s="1336"/>
      <c r="G32" s="1336"/>
    </row>
    <row r="33" spans="2:7" ht="30" customHeight="1" x14ac:dyDescent="0.25">
      <c r="B33" s="1379"/>
      <c r="C33" s="1379"/>
      <c r="D33" s="1347"/>
      <c r="E33" s="1336"/>
      <c r="F33" s="1336"/>
      <c r="G33" s="1336"/>
    </row>
    <row r="34" spans="2:7" ht="30" customHeight="1" x14ac:dyDescent="0.25">
      <c r="B34" s="1379"/>
      <c r="C34" s="1379"/>
      <c r="D34" s="1347"/>
      <c r="E34" s="1336"/>
      <c r="F34" s="1336"/>
      <c r="G34" s="1336"/>
    </row>
    <row r="35" spans="2:7" ht="30" customHeight="1" x14ac:dyDescent="0.25">
      <c r="B35" s="1379"/>
      <c r="C35" s="1379"/>
      <c r="D35" s="1347"/>
      <c r="E35" s="1336"/>
      <c r="F35" s="1336"/>
      <c r="G35" s="1336"/>
    </row>
    <row r="36" spans="2:7" ht="30" customHeight="1" x14ac:dyDescent="0.25">
      <c r="B36" s="1379"/>
      <c r="C36" s="1379"/>
      <c r="D36" s="1347"/>
      <c r="E36" s="1336"/>
      <c r="F36" s="1336"/>
      <c r="G36" s="1336"/>
    </row>
    <row r="37" spans="2:7" ht="30" customHeight="1" x14ac:dyDescent="0.25">
      <c r="B37" s="1379"/>
      <c r="C37" s="1379"/>
      <c r="D37" s="1347"/>
      <c r="E37" s="1336"/>
      <c r="F37" s="1336"/>
      <c r="G37" s="1336"/>
    </row>
    <row r="38" spans="2:7" ht="30" customHeight="1" x14ac:dyDescent="0.25">
      <c r="B38" s="1379"/>
      <c r="C38" s="1379"/>
      <c r="D38" s="1347"/>
      <c r="E38" s="1336"/>
      <c r="F38" s="1336"/>
      <c r="G38" s="1336"/>
    </row>
    <row r="39" spans="2:7" ht="30" customHeight="1" x14ac:dyDescent="0.25">
      <c r="B39" s="1379"/>
      <c r="C39" s="1379"/>
      <c r="D39" s="1347"/>
      <c r="E39" s="1336"/>
      <c r="F39" s="1336"/>
      <c r="G39" s="1336"/>
    </row>
    <row r="40" spans="2:7" ht="30" customHeight="1" x14ac:dyDescent="0.25">
      <c r="B40" s="1379"/>
      <c r="C40" s="1379"/>
      <c r="D40" s="1347"/>
      <c r="E40" s="1336"/>
      <c r="F40" s="1336"/>
      <c r="G40" s="1336"/>
    </row>
    <row r="41" spans="2:7" ht="30" customHeight="1" x14ac:dyDescent="0.25">
      <c r="B41" s="1379"/>
      <c r="C41" s="1379"/>
      <c r="D41" s="1347"/>
      <c r="E41" s="1336"/>
      <c r="F41" s="1336"/>
      <c r="G41" s="1336"/>
    </row>
    <row r="42" spans="2:7" ht="30" customHeight="1" x14ac:dyDescent="0.25">
      <c r="B42" s="1379"/>
      <c r="C42" s="1379"/>
      <c r="D42" s="1347"/>
      <c r="E42" s="1336"/>
      <c r="F42" s="1336"/>
      <c r="G42" s="1336"/>
    </row>
    <row r="43" spans="2:7" ht="30" customHeight="1" x14ac:dyDescent="0.25">
      <c r="B43" s="1379"/>
      <c r="C43" s="1379"/>
      <c r="D43" s="1347"/>
      <c r="E43" s="1336"/>
      <c r="F43" s="1336"/>
      <c r="G43" s="1336"/>
    </row>
    <row r="44" spans="2:7" ht="30" customHeight="1" x14ac:dyDescent="0.25">
      <c r="B44" s="1379"/>
      <c r="C44" s="1379"/>
      <c r="D44" s="1347"/>
      <c r="E44" s="1336"/>
      <c r="F44" s="1336"/>
      <c r="G44" s="1336"/>
    </row>
    <row r="45" spans="2:7" ht="30" customHeight="1" x14ac:dyDescent="0.25">
      <c r="B45" s="1379"/>
      <c r="C45" s="1379"/>
      <c r="D45" s="1347"/>
      <c r="E45" s="1336"/>
      <c r="F45" s="1336"/>
      <c r="G45" s="1336"/>
    </row>
    <row r="46" spans="2:7" ht="30" customHeight="1" x14ac:dyDescent="0.25">
      <c r="B46" s="1379"/>
      <c r="C46" s="1379"/>
      <c r="D46" s="1347"/>
      <c r="E46" s="1336"/>
      <c r="F46" s="1336"/>
      <c r="G46" s="1336"/>
    </row>
    <row r="47" spans="2:7" ht="30" customHeight="1" x14ac:dyDescent="0.25">
      <c r="B47" s="1379"/>
      <c r="C47" s="1379"/>
      <c r="D47" s="1347"/>
      <c r="E47" s="1336"/>
      <c r="F47" s="1336"/>
      <c r="G47" s="1336"/>
    </row>
    <row r="48" spans="2:7" ht="30" customHeight="1" x14ac:dyDescent="0.25">
      <c r="B48" s="1379"/>
      <c r="C48" s="1379"/>
      <c r="D48" s="1347"/>
      <c r="E48" s="1336"/>
      <c r="F48" s="1336"/>
      <c r="G48" s="1336"/>
    </row>
    <row r="49" spans="2:7" ht="30" customHeight="1" x14ac:dyDescent="0.25">
      <c r="B49" s="1379"/>
      <c r="C49" s="1379"/>
      <c r="D49" s="1347"/>
      <c r="E49" s="1336"/>
      <c r="F49" s="1336"/>
      <c r="G49" s="1336"/>
    </row>
    <row r="50" spans="2:7" ht="30" customHeight="1" x14ac:dyDescent="0.25">
      <c r="B50" s="1379"/>
      <c r="C50" s="1379"/>
      <c r="D50" s="1347"/>
      <c r="E50" s="1336"/>
      <c r="F50" s="1336"/>
      <c r="G50" s="1336"/>
    </row>
    <row r="51" spans="2:7" ht="30" customHeight="1" x14ac:dyDescent="0.25">
      <c r="B51" s="1379"/>
      <c r="C51" s="1379"/>
      <c r="D51" s="1347"/>
      <c r="E51" s="1336"/>
      <c r="F51" s="1336"/>
      <c r="G51" s="1336"/>
    </row>
    <row r="52" spans="2:7" ht="30" customHeight="1" x14ac:dyDescent="0.25">
      <c r="B52" s="1379"/>
      <c r="C52" s="1379"/>
      <c r="D52" s="1347"/>
      <c r="E52" s="1336"/>
      <c r="F52" s="1336"/>
      <c r="G52" s="1336"/>
    </row>
    <row r="53" spans="2:7" ht="30" customHeight="1" x14ac:dyDescent="0.25">
      <c r="B53" s="1379"/>
      <c r="C53" s="1379"/>
      <c r="D53" s="1347"/>
      <c r="E53" s="1336"/>
      <c r="F53" s="1336"/>
      <c r="G53" s="1336"/>
    </row>
    <row r="54" spans="2:7" ht="30" customHeight="1" x14ac:dyDescent="0.25">
      <c r="B54" s="1379"/>
      <c r="C54" s="1379"/>
      <c r="D54" s="1347"/>
      <c r="E54" s="1336"/>
      <c r="F54" s="1336"/>
      <c r="G54" s="1336"/>
    </row>
  </sheetData>
  <pageMargins left="0.25" right="0.25" top="0.75" bottom="0.75" header="0.3" footer="0.3"/>
  <pageSetup orientation="landscape" horizontalDpi="1200" verticalDpi="12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4546A"/>
  </sheetPr>
  <dimension ref="B2:K43"/>
  <sheetViews>
    <sheetView topLeftCell="A10" zoomScale="85" zoomScaleNormal="85" workbookViewId="0">
      <selection activeCell="F24" sqref="F24"/>
    </sheetView>
  </sheetViews>
  <sheetFormatPr defaultColWidth="8.85546875" defaultRowHeight="15" x14ac:dyDescent="0.25"/>
  <cols>
    <col min="1" max="1" width="4.85546875" style="108" customWidth="1"/>
    <col min="2" max="2" width="39.42578125" style="108" customWidth="1"/>
    <col min="3" max="3" width="34.42578125" style="108" bestFit="1" customWidth="1"/>
    <col min="4" max="16384" width="8.85546875" style="108"/>
  </cols>
  <sheetData>
    <row r="2" spans="2:6" ht="14.45" customHeight="1" x14ac:dyDescent="0.25">
      <c r="B2" s="380" t="s">
        <v>560</v>
      </c>
      <c r="C2" s="1314" t="s">
        <v>3362</v>
      </c>
      <c r="F2" s="108" t="s">
        <v>1838</v>
      </c>
    </row>
    <row r="3" spans="2:6" x14ac:dyDescent="0.25">
      <c r="B3" s="1383" t="s">
        <v>3363</v>
      </c>
      <c r="C3" s="1817">
        <v>8.9999999999999993E-3</v>
      </c>
    </row>
    <row r="4" spans="2:6" x14ac:dyDescent="0.25">
      <c r="B4" s="1384" t="s">
        <v>3364</v>
      </c>
      <c r="C4" s="1818"/>
      <c r="F4" s="108" t="s">
        <v>1876</v>
      </c>
    </row>
    <row r="5" spans="2:6" ht="15.75" thickBot="1" x14ac:dyDescent="0.3">
      <c r="B5" s="1385" t="s">
        <v>3365</v>
      </c>
      <c r="C5" s="1819"/>
    </row>
    <row r="6" spans="2:6" ht="15.75" thickTop="1" x14ac:dyDescent="0.25">
      <c r="B6" s="1384" t="s">
        <v>1809</v>
      </c>
      <c r="C6" s="1844">
        <v>4.2299999999999997E-2</v>
      </c>
    </row>
    <row r="7" spans="2:6" x14ac:dyDescent="0.25">
      <c r="B7" s="1384" t="s">
        <v>1810</v>
      </c>
      <c r="C7" s="1844"/>
    </row>
    <row r="8" spans="2:6" x14ac:dyDescent="0.25">
      <c r="B8" s="1386" t="s">
        <v>1811</v>
      </c>
      <c r="C8" s="1845"/>
    </row>
    <row r="10" spans="2:6" ht="18" x14ac:dyDescent="0.25">
      <c r="B10" s="244"/>
      <c r="C10" s="1314" t="s">
        <v>3366</v>
      </c>
    </row>
    <row r="11" spans="2:6" ht="15.75" thickBot="1" x14ac:dyDescent="0.3">
      <c r="B11" s="442" t="s">
        <v>3367</v>
      </c>
      <c r="C11" s="379">
        <v>0</v>
      </c>
    </row>
    <row r="12" spans="2:6" ht="15.75" thickTop="1" x14ac:dyDescent="0.25">
      <c r="B12" s="443" t="s">
        <v>3368</v>
      </c>
      <c r="C12" s="404">
        <v>8.9999999999999993E-3</v>
      </c>
    </row>
    <row r="14" spans="2:6" ht="18" x14ac:dyDescent="0.25">
      <c r="B14" s="244"/>
      <c r="C14" s="1314" t="s">
        <v>3369</v>
      </c>
    </row>
    <row r="15" spans="2:6" ht="15.75" thickBot="1" x14ac:dyDescent="0.3">
      <c r="B15" s="378"/>
      <c r="C15" s="379">
        <v>0</v>
      </c>
    </row>
    <row r="16" spans="2:6" ht="15.75" thickTop="1" x14ac:dyDescent="0.25">
      <c r="B16" s="1386"/>
      <c r="C16" s="404">
        <v>4.0000000000000001E-3</v>
      </c>
    </row>
    <row r="18" spans="2:4" ht="18" x14ac:dyDescent="0.25">
      <c r="B18" s="244"/>
      <c r="C18" s="1314" t="s">
        <v>3370</v>
      </c>
    </row>
    <row r="19" spans="2:4" ht="15.75" thickBot="1" x14ac:dyDescent="0.3">
      <c r="B19" s="378"/>
      <c r="C19" s="379">
        <v>4.0000000000000001E-3</v>
      </c>
    </row>
    <row r="20" spans="2:4" ht="15.75" thickTop="1" x14ac:dyDescent="0.25">
      <c r="B20" s="1386"/>
      <c r="C20" s="404"/>
    </row>
    <row r="22" spans="2:4" ht="18" x14ac:dyDescent="0.25">
      <c r="B22" s="217" t="s">
        <v>1225</v>
      </c>
      <c r="C22" s="421" t="s">
        <v>3371</v>
      </c>
      <c r="D22" s="428" t="s">
        <v>3372</v>
      </c>
    </row>
    <row r="23" spans="2:4" x14ac:dyDescent="0.25">
      <c r="B23" s="1384" t="s">
        <v>1234</v>
      </c>
      <c r="C23" s="1384">
        <v>0.187</v>
      </c>
      <c r="D23" s="1384">
        <v>7.8E-2</v>
      </c>
    </row>
    <row r="24" spans="2:4" x14ac:dyDescent="0.25">
      <c r="B24" s="1383" t="s">
        <v>1228</v>
      </c>
      <c r="C24" s="1650">
        <v>0</v>
      </c>
      <c r="D24" s="1650">
        <v>0</v>
      </c>
    </row>
    <row r="25" spans="2:4" x14ac:dyDescent="0.25">
      <c r="B25" s="1384" t="s">
        <v>1231</v>
      </c>
      <c r="C25" s="1612"/>
      <c r="D25" s="1612"/>
    </row>
    <row r="26" spans="2:4" x14ac:dyDescent="0.25">
      <c r="B26" s="1386" t="s">
        <v>1232</v>
      </c>
      <c r="C26" s="1651"/>
      <c r="D26" s="1651"/>
    </row>
    <row r="28" spans="2:4" x14ac:dyDescent="0.25">
      <c r="B28" s="217" t="s">
        <v>1225</v>
      </c>
      <c r="C28" s="217" t="s">
        <v>1242</v>
      </c>
      <c r="D28" s="421" t="s">
        <v>3373</v>
      </c>
    </row>
    <row r="29" spans="2:4" x14ac:dyDescent="0.25">
      <c r="B29" s="1840" t="s">
        <v>1234</v>
      </c>
      <c r="C29" s="1383" t="s">
        <v>1251</v>
      </c>
      <c r="D29" s="1840">
        <v>2.9078E-2</v>
      </c>
    </row>
    <row r="30" spans="2:4" x14ac:dyDescent="0.25">
      <c r="B30" s="1841"/>
      <c r="C30" s="1386" t="s">
        <v>1270</v>
      </c>
      <c r="D30" s="1843"/>
    </row>
    <row r="31" spans="2:4" x14ac:dyDescent="0.25">
      <c r="B31" s="1841"/>
      <c r="C31" s="1383" t="s">
        <v>1253</v>
      </c>
      <c r="D31" s="1840">
        <v>290.77999999999997</v>
      </c>
    </row>
    <row r="32" spans="2:4" x14ac:dyDescent="0.25">
      <c r="B32" s="1841"/>
      <c r="C32" s="1386" t="s">
        <v>1271</v>
      </c>
      <c r="D32" s="1843"/>
    </row>
    <row r="33" spans="2:11" x14ac:dyDescent="0.25">
      <c r="B33" s="1841"/>
      <c r="C33" s="1383" t="s">
        <v>1291</v>
      </c>
      <c r="D33" s="1840">
        <v>2907800</v>
      </c>
    </row>
    <row r="34" spans="2:11" ht="15.75" thickBot="1" x14ac:dyDescent="0.3">
      <c r="B34" s="1842"/>
      <c r="C34" s="1385" t="s">
        <v>1292</v>
      </c>
      <c r="D34" s="1842"/>
    </row>
    <row r="35" spans="2:11" ht="15.75" thickTop="1" x14ac:dyDescent="0.25">
      <c r="B35" s="1384" t="s">
        <v>1228</v>
      </c>
      <c r="C35" s="1577"/>
      <c r="D35" s="1612">
        <v>0</v>
      </c>
    </row>
    <row r="36" spans="2:11" x14ac:dyDescent="0.25">
      <c r="B36" s="1384" t="s">
        <v>1231</v>
      </c>
      <c r="C36" s="1577"/>
      <c r="D36" s="1612"/>
    </row>
    <row r="37" spans="2:11" x14ac:dyDescent="0.25">
      <c r="B37" s="1386" t="s">
        <v>1232</v>
      </c>
      <c r="C37" s="1578"/>
      <c r="D37" s="1651"/>
    </row>
    <row r="39" spans="2:11" ht="18" x14ac:dyDescent="0.25">
      <c r="B39" s="188" t="s">
        <v>1225</v>
      </c>
      <c r="C39" s="429" t="s">
        <v>3374</v>
      </c>
      <c r="D39" s="429" t="s">
        <v>3375</v>
      </c>
      <c r="E39" s="429" t="s">
        <v>3376</v>
      </c>
      <c r="F39" s="429" t="s">
        <v>3377</v>
      </c>
      <c r="G39" s="429" t="s">
        <v>3378</v>
      </c>
      <c r="H39" s="429" t="s">
        <v>3379</v>
      </c>
      <c r="I39" s="429" t="s">
        <v>3380</v>
      </c>
      <c r="J39" s="429" t="s">
        <v>3381</v>
      </c>
      <c r="K39" s="429" t="s">
        <v>3382</v>
      </c>
    </row>
    <row r="40" spans="2:11" x14ac:dyDescent="0.25">
      <c r="B40" s="1347" t="s">
        <v>1234</v>
      </c>
      <c r="C40" s="430">
        <v>21694</v>
      </c>
      <c r="D40" s="430">
        <v>-376.64</v>
      </c>
      <c r="E40" s="430">
        <v>134.9</v>
      </c>
      <c r="F40" s="430">
        <v>30371.599999999999</v>
      </c>
      <c r="G40" s="430">
        <v>-527.29599999999994</v>
      </c>
      <c r="H40" s="430">
        <v>188.85999999999999</v>
      </c>
      <c r="I40" s="430">
        <v>13016.4</v>
      </c>
      <c r="J40" s="430">
        <v>-225.98399999999998</v>
      </c>
      <c r="K40" s="430">
        <v>80.94</v>
      </c>
    </row>
    <row r="41" spans="2:11" x14ac:dyDescent="0.25">
      <c r="B41" s="1384" t="s">
        <v>1228</v>
      </c>
      <c r="C41" s="1612">
        <v>0</v>
      </c>
      <c r="D41" s="1612">
        <v>0</v>
      </c>
      <c r="E41" s="1612">
        <v>0</v>
      </c>
      <c r="F41" s="1612">
        <v>0</v>
      </c>
      <c r="G41" s="1612">
        <v>0</v>
      </c>
      <c r="H41" s="1612">
        <v>0</v>
      </c>
      <c r="I41" s="1612">
        <v>0</v>
      </c>
      <c r="J41" s="1612">
        <v>0</v>
      </c>
      <c r="K41" s="1612">
        <v>0</v>
      </c>
    </row>
    <row r="42" spans="2:11" x14ac:dyDescent="0.25">
      <c r="B42" s="1384" t="s">
        <v>1231</v>
      </c>
      <c r="C42" s="1612"/>
      <c r="D42" s="1612"/>
      <c r="E42" s="1612"/>
      <c r="F42" s="1612"/>
      <c r="G42" s="1612"/>
      <c r="H42" s="1612"/>
      <c r="I42" s="1612"/>
      <c r="J42" s="1612"/>
      <c r="K42" s="1612"/>
    </row>
    <row r="43" spans="2:11" x14ac:dyDescent="0.25">
      <c r="B43" s="1386" t="s">
        <v>1232</v>
      </c>
      <c r="C43" s="1651"/>
      <c r="D43" s="1651"/>
      <c r="E43" s="1651"/>
      <c r="F43" s="1651"/>
      <c r="G43" s="1651"/>
      <c r="H43" s="1651"/>
      <c r="I43" s="1651"/>
      <c r="J43" s="1651"/>
      <c r="K43" s="1651"/>
    </row>
  </sheetData>
  <mergeCells count="19">
    <mergeCell ref="B29:B34"/>
    <mergeCell ref="D29:D30"/>
    <mergeCell ref="D31:D32"/>
    <mergeCell ref="D33:D34"/>
    <mergeCell ref="C3:C5"/>
    <mergeCell ref="C6:C8"/>
    <mergeCell ref="D24:D26"/>
    <mergeCell ref="C24:C26"/>
    <mergeCell ref="C35:C37"/>
    <mergeCell ref="D35:D37"/>
    <mergeCell ref="H41:H43"/>
    <mergeCell ref="I41:I43"/>
    <mergeCell ref="J41:J43"/>
    <mergeCell ref="K41:K43"/>
    <mergeCell ref="C41:C43"/>
    <mergeCell ref="D41:D43"/>
    <mergeCell ref="E41:E43"/>
    <mergeCell ref="F41:F43"/>
    <mergeCell ref="G41:G4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M31"/>
  <sheetViews>
    <sheetView zoomScale="85" zoomScaleNormal="85" workbookViewId="0">
      <selection activeCell="D3" sqref="D3"/>
    </sheetView>
  </sheetViews>
  <sheetFormatPr defaultColWidth="8.85546875" defaultRowHeight="15" x14ac:dyDescent="0.25"/>
  <cols>
    <col min="1" max="1" width="3.42578125" style="95" customWidth="1"/>
    <col min="2" max="2" width="40.5703125" style="95" bestFit="1" customWidth="1"/>
    <col min="3" max="3" width="19" style="95" bestFit="1" customWidth="1"/>
    <col min="4" max="4" width="13.85546875" style="95" bestFit="1" customWidth="1"/>
    <col min="5" max="5" width="11.5703125" style="95" customWidth="1"/>
    <col min="6" max="6" width="8.140625" style="95" customWidth="1"/>
    <col min="7" max="7" width="8.85546875" style="95"/>
    <col min="8" max="8" width="23" style="95" bestFit="1" customWidth="1"/>
    <col min="9" max="9" width="10.5703125" style="95" bestFit="1" customWidth="1"/>
    <col min="10" max="10" width="19" style="95" bestFit="1" customWidth="1"/>
    <col min="11" max="11" width="13.85546875" style="95" bestFit="1" customWidth="1"/>
    <col min="12" max="12" width="10.42578125" style="95" customWidth="1"/>
    <col min="13" max="13" width="11.85546875" style="95" customWidth="1"/>
    <col min="14" max="14" width="68.140625" style="95" customWidth="1"/>
    <col min="15" max="16384" width="8.85546875" style="95"/>
  </cols>
  <sheetData>
    <row r="1" spans="2:13" x14ac:dyDescent="0.25">
      <c r="B1" s="95" t="s">
        <v>3383</v>
      </c>
    </row>
    <row r="2" spans="2:13" ht="18" x14ac:dyDescent="0.35">
      <c r="B2" s="422" t="s">
        <v>1837</v>
      </c>
      <c r="C2" s="422" t="s">
        <v>3384</v>
      </c>
      <c r="D2" s="422" t="s">
        <v>3385</v>
      </c>
      <c r="E2" s="422"/>
      <c r="H2" s="423"/>
      <c r="I2" s="423" t="s">
        <v>1837</v>
      </c>
      <c r="J2" s="423" t="s">
        <v>3384</v>
      </c>
      <c r="K2" s="423" t="s">
        <v>3385</v>
      </c>
      <c r="L2" s="423" t="s">
        <v>3386</v>
      </c>
      <c r="M2" s="423" t="s">
        <v>3387</v>
      </c>
    </row>
    <row r="3" spans="2:13" x14ac:dyDescent="0.25">
      <c r="B3" s="2" t="s">
        <v>1846</v>
      </c>
      <c r="C3" s="2" t="s">
        <v>2015</v>
      </c>
      <c r="D3" s="2" t="s">
        <v>3368</v>
      </c>
      <c r="E3" s="2">
        <v>6.6000000000000003E-2</v>
      </c>
      <c r="F3" s="95">
        <f>E3+0.015</f>
        <v>8.1000000000000003E-2</v>
      </c>
      <c r="H3" s="424" t="s">
        <v>2019</v>
      </c>
      <c r="I3" s="424" t="s">
        <v>8</v>
      </c>
      <c r="J3" s="424" t="s">
        <v>2015</v>
      </c>
      <c r="K3" s="424" t="s">
        <v>3388</v>
      </c>
      <c r="L3" s="424">
        <v>3.7999999999999999E-2</v>
      </c>
      <c r="M3" s="424">
        <v>6.6000000000000003E-2</v>
      </c>
    </row>
    <row r="4" spans="2:13" x14ac:dyDescent="0.25">
      <c r="B4" s="2" t="s">
        <v>1846</v>
      </c>
      <c r="C4" s="2" t="s">
        <v>2015</v>
      </c>
      <c r="D4" s="2" t="s">
        <v>3388</v>
      </c>
      <c r="E4" s="2">
        <v>3.7999999999999999E-2</v>
      </c>
      <c r="F4" s="95">
        <f>E4+0.004</f>
        <v>4.1999999999999996E-2</v>
      </c>
      <c r="H4" s="424" t="s">
        <v>2019</v>
      </c>
      <c r="I4" s="424" t="s">
        <v>8</v>
      </c>
      <c r="J4" s="424" t="s">
        <v>2015</v>
      </c>
      <c r="K4" s="424" t="s">
        <v>3389</v>
      </c>
      <c r="L4" s="425">
        <v>0.04</v>
      </c>
      <c r="M4" s="424">
        <v>6.6000000000000003E-2</v>
      </c>
    </row>
    <row r="5" spans="2:13" x14ac:dyDescent="0.25">
      <c r="B5" s="2" t="s">
        <v>1846</v>
      </c>
      <c r="C5" s="2" t="s">
        <v>2015</v>
      </c>
      <c r="D5" s="2" t="s">
        <v>3389</v>
      </c>
      <c r="E5" s="426">
        <v>0.04</v>
      </c>
      <c r="F5" s="95">
        <f>E5+0.004</f>
        <v>4.3999999999999997E-2</v>
      </c>
      <c r="H5" s="424" t="s">
        <v>2019</v>
      </c>
      <c r="I5" s="424" t="s">
        <v>8</v>
      </c>
      <c r="J5" s="424" t="s">
        <v>2015</v>
      </c>
      <c r="K5" s="424" t="s">
        <v>3390</v>
      </c>
      <c r="L5" s="425">
        <v>4.2999999999999997E-2</v>
      </c>
      <c r="M5" s="424">
        <v>6.6000000000000003E-2</v>
      </c>
    </row>
    <row r="6" spans="2:13" x14ac:dyDescent="0.25">
      <c r="B6" s="2" t="s">
        <v>1846</v>
      </c>
      <c r="C6" s="2" t="s">
        <v>2015</v>
      </c>
      <c r="D6" s="2" t="s">
        <v>3390</v>
      </c>
      <c r="E6" s="426">
        <v>4.2999999999999997E-2</v>
      </c>
      <c r="F6" s="95">
        <f>E6+0.004</f>
        <v>4.7E-2</v>
      </c>
      <c r="H6" s="424" t="s">
        <v>2019</v>
      </c>
      <c r="I6" s="424" t="s">
        <v>8</v>
      </c>
      <c r="J6" s="424" t="s">
        <v>2016</v>
      </c>
      <c r="K6" s="424" t="s">
        <v>3388</v>
      </c>
      <c r="L6" s="425">
        <v>5.5034416636999997E-2</v>
      </c>
      <c r="M6" s="425">
        <v>7.5555183747000002E-2</v>
      </c>
    </row>
    <row r="7" spans="2:13" x14ac:dyDescent="0.25">
      <c r="B7" s="2" t="s">
        <v>1846</v>
      </c>
      <c r="C7" s="2" t="s">
        <v>2016</v>
      </c>
      <c r="D7" s="2" t="s">
        <v>3368</v>
      </c>
      <c r="E7" s="426">
        <v>7.5555183747000002E-2</v>
      </c>
      <c r="F7" s="427">
        <f>E7+0.015</f>
        <v>9.0555183747000001E-2</v>
      </c>
      <c r="H7" s="424" t="s">
        <v>2019</v>
      </c>
      <c r="I7" s="424" t="s">
        <v>8</v>
      </c>
      <c r="J7" s="424" t="s">
        <v>2016</v>
      </c>
      <c r="K7" s="424" t="s">
        <v>3389</v>
      </c>
      <c r="L7" s="425">
        <v>5.7938819044999999E-2</v>
      </c>
      <c r="M7" s="425">
        <v>7.5555183747000002E-2</v>
      </c>
    </row>
    <row r="8" spans="2:13" x14ac:dyDescent="0.25">
      <c r="B8" s="2" t="s">
        <v>1846</v>
      </c>
      <c r="C8" s="2" t="s">
        <v>2016</v>
      </c>
      <c r="D8" s="2" t="s">
        <v>3388</v>
      </c>
      <c r="E8" s="426">
        <v>5.5034416636999997E-2</v>
      </c>
      <c r="F8" s="427">
        <f>E8+0.004</f>
        <v>5.9034416637000001E-2</v>
      </c>
      <c r="H8" s="424" t="s">
        <v>2019</v>
      </c>
      <c r="I8" s="424" t="s">
        <v>8</v>
      </c>
      <c r="J8" s="424" t="s">
        <v>2016</v>
      </c>
      <c r="K8" s="424" t="s">
        <v>3390</v>
      </c>
      <c r="L8" s="425">
        <v>6.0843221453000002E-2</v>
      </c>
      <c r="M8" s="425">
        <v>7.5555183747000002E-2</v>
      </c>
    </row>
    <row r="9" spans="2:13" x14ac:dyDescent="0.25">
      <c r="B9" s="2" t="s">
        <v>1846</v>
      </c>
      <c r="C9" s="2" t="s">
        <v>2016</v>
      </c>
      <c r="D9" s="2" t="s">
        <v>3389</v>
      </c>
      <c r="E9" s="426">
        <v>5.7938819044999999E-2</v>
      </c>
      <c r="F9" s="427">
        <f>E9+0.004</f>
        <v>6.1938819044999996E-2</v>
      </c>
      <c r="H9" s="424" t="s">
        <v>3391</v>
      </c>
      <c r="I9" s="424" t="s">
        <v>1846</v>
      </c>
      <c r="J9" s="424" t="s">
        <v>2015</v>
      </c>
      <c r="K9" s="424" t="s">
        <v>3388</v>
      </c>
      <c r="L9" s="424">
        <v>3.7999999999999999E-2</v>
      </c>
      <c r="M9" s="424" t="s">
        <v>8</v>
      </c>
    </row>
    <row r="10" spans="2:13" x14ac:dyDescent="0.25">
      <c r="B10" s="2" t="s">
        <v>1846</v>
      </c>
      <c r="C10" s="2" t="s">
        <v>2016</v>
      </c>
      <c r="D10" s="2" t="s">
        <v>3390</v>
      </c>
      <c r="E10" s="426">
        <v>6.0843221453000002E-2</v>
      </c>
      <c r="F10" s="427">
        <f>E10+0.004</f>
        <v>6.4843221453000005E-2</v>
      </c>
      <c r="H10" s="424" t="s">
        <v>3391</v>
      </c>
      <c r="I10" s="424" t="s">
        <v>1846</v>
      </c>
      <c r="J10" s="424" t="s">
        <v>2015</v>
      </c>
      <c r="K10" s="424" t="s">
        <v>3389</v>
      </c>
      <c r="L10" s="425">
        <v>0.04</v>
      </c>
      <c r="M10" s="424" t="s">
        <v>8</v>
      </c>
    </row>
    <row r="11" spans="2:13" x14ac:dyDescent="0.25">
      <c r="B11" s="2" t="s">
        <v>1855</v>
      </c>
      <c r="C11" s="2" t="s">
        <v>8</v>
      </c>
      <c r="D11" s="2" t="s">
        <v>3367</v>
      </c>
      <c r="E11" s="2">
        <v>9.0999999999999998E-2</v>
      </c>
      <c r="F11" s="95">
        <f>E11+0.004</f>
        <v>9.5000000000000001E-2</v>
      </c>
      <c r="H11" s="424" t="s">
        <v>3391</v>
      </c>
      <c r="I11" s="424" t="s">
        <v>1846</v>
      </c>
      <c r="J11" s="424" t="s">
        <v>2015</v>
      </c>
      <c r="K11" s="424" t="s">
        <v>3390</v>
      </c>
      <c r="L11" s="425">
        <v>4.2999999999999997E-2</v>
      </c>
      <c r="M11" s="424" t="s">
        <v>8</v>
      </c>
    </row>
    <row r="12" spans="2:13" x14ac:dyDescent="0.25">
      <c r="B12" s="2" t="s">
        <v>1855</v>
      </c>
      <c r="C12" s="2" t="s">
        <v>8</v>
      </c>
      <c r="D12" s="2" t="s">
        <v>3368</v>
      </c>
      <c r="E12" s="2">
        <v>9.0999999999999998E-2</v>
      </c>
      <c r="F12" s="95">
        <f>E12+0.015</f>
        <v>0.106</v>
      </c>
      <c r="H12" s="424" t="s">
        <v>3391</v>
      </c>
      <c r="I12" s="424" t="s">
        <v>1846</v>
      </c>
      <c r="J12" s="424" t="s">
        <v>2016</v>
      </c>
      <c r="K12" s="424" t="s">
        <v>3388</v>
      </c>
      <c r="L12" s="425">
        <v>5.5034416636999997E-2</v>
      </c>
      <c r="M12" s="425" t="s">
        <v>8</v>
      </c>
    </row>
    <row r="13" spans="2:13" x14ac:dyDescent="0.25">
      <c r="B13" s="2" t="s">
        <v>1855</v>
      </c>
      <c r="C13" s="2" t="s">
        <v>8</v>
      </c>
      <c r="D13" s="2" t="s">
        <v>3392</v>
      </c>
      <c r="E13" s="2">
        <f>0.097</f>
        <v>9.7000000000000003E-2</v>
      </c>
      <c r="F13" s="95">
        <f>E13+0.004</f>
        <v>0.10100000000000001</v>
      </c>
      <c r="H13" s="424" t="s">
        <v>3391</v>
      </c>
      <c r="I13" s="424" t="s">
        <v>1846</v>
      </c>
      <c r="J13" s="424" t="s">
        <v>2016</v>
      </c>
      <c r="K13" s="424" t="s">
        <v>3389</v>
      </c>
      <c r="L13" s="425">
        <v>5.7938819044999999E-2</v>
      </c>
      <c r="M13" s="425" t="s">
        <v>8</v>
      </c>
    </row>
    <row r="14" spans="2:13" x14ac:dyDescent="0.25">
      <c r="H14" s="424" t="s">
        <v>3391</v>
      </c>
      <c r="I14" s="424" t="s">
        <v>1846</v>
      </c>
      <c r="J14" s="424" t="s">
        <v>2016</v>
      </c>
      <c r="K14" s="424" t="s">
        <v>3390</v>
      </c>
      <c r="L14" s="425">
        <v>6.0843221453000002E-2</v>
      </c>
      <c r="M14" s="425" t="s">
        <v>8</v>
      </c>
    </row>
    <row r="15" spans="2:13" x14ac:dyDescent="0.25">
      <c r="H15" s="424" t="s">
        <v>3391</v>
      </c>
      <c r="I15" s="424" t="s">
        <v>1855</v>
      </c>
      <c r="J15" s="424" t="s">
        <v>8</v>
      </c>
      <c r="K15" s="424" t="s">
        <v>3367</v>
      </c>
      <c r="L15" s="424">
        <v>9.0999999999999998E-2</v>
      </c>
      <c r="M15" s="424" t="s">
        <v>8</v>
      </c>
    </row>
    <row r="16" spans="2:13" x14ac:dyDescent="0.25">
      <c r="H16" s="424" t="s">
        <v>3391</v>
      </c>
      <c r="I16" s="424" t="s">
        <v>1855</v>
      </c>
      <c r="J16" s="424" t="s">
        <v>8</v>
      </c>
      <c r="K16" s="424" t="s">
        <v>3392</v>
      </c>
      <c r="L16" s="424">
        <f>0.097</f>
        <v>9.7000000000000003E-2</v>
      </c>
      <c r="M16" s="424" t="s">
        <v>8</v>
      </c>
    </row>
    <row r="17" spans="2:13" x14ac:dyDescent="0.25">
      <c r="H17" s="424" t="s">
        <v>3391</v>
      </c>
      <c r="I17" s="424" t="s">
        <v>1846</v>
      </c>
      <c r="J17" s="424" t="s">
        <v>2015</v>
      </c>
      <c r="K17" s="424" t="s">
        <v>3388</v>
      </c>
      <c r="L17" s="424" t="s">
        <v>8</v>
      </c>
      <c r="M17" s="424">
        <v>3.7999999999999999E-2</v>
      </c>
    </row>
    <row r="18" spans="2:13" x14ac:dyDescent="0.25">
      <c r="B18" s="96" t="s">
        <v>3393</v>
      </c>
      <c r="H18" s="424" t="s">
        <v>3391</v>
      </c>
      <c r="I18" s="424" t="s">
        <v>1846</v>
      </c>
      <c r="J18" s="424" t="s">
        <v>2015</v>
      </c>
      <c r="K18" s="424" t="s">
        <v>3389</v>
      </c>
      <c r="L18" s="424" t="s">
        <v>8</v>
      </c>
      <c r="M18" s="425">
        <v>0.04</v>
      </c>
    </row>
    <row r="19" spans="2:13" x14ac:dyDescent="0.25">
      <c r="B19" s="95" t="s">
        <v>3394</v>
      </c>
      <c r="H19" s="424" t="s">
        <v>3391</v>
      </c>
      <c r="I19" s="424" t="s">
        <v>1846</v>
      </c>
      <c r="J19" s="424" t="s">
        <v>2015</v>
      </c>
      <c r="K19" s="424" t="s">
        <v>3390</v>
      </c>
      <c r="L19" s="424" t="s">
        <v>8</v>
      </c>
      <c r="M19" s="425">
        <v>4.2999999999999997E-2</v>
      </c>
    </row>
    <row r="20" spans="2:13" x14ac:dyDescent="0.25">
      <c r="B20" s="95" t="s">
        <v>3395</v>
      </c>
      <c r="H20" s="424" t="s">
        <v>3391</v>
      </c>
      <c r="I20" s="424" t="s">
        <v>1846</v>
      </c>
      <c r="J20" s="424" t="s">
        <v>2016</v>
      </c>
      <c r="K20" s="424" t="s">
        <v>3388</v>
      </c>
      <c r="L20" s="424" t="s">
        <v>8</v>
      </c>
      <c r="M20" s="425">
        <v>5.5034416636999997E-2</v>
      </c>
    </row>
    <row r="21" spans="2:13" x14ac:dyDescent="0.25">
      <c r="H21" s="424" t="s">
        <v>3391</v>
      </c>
      <c r="I21" s="424" t="s">
        <v>1846</v>
      </c>
      <c r="J21" s="424" t="s">
        <v>2016</v>
      </c>
      <c r="K21" s="424" t="s">
        <v>3389</v>
      </c>
      <c r="L21" s="424" t="s">
        <v>8</v>
      </c>
      <c r="M21" s="425">
        <v>5.7938819044999999E-2</v>
      </c>
    </row>
    <row r="22" spans="2:13" x14ac:dyDescent="0.25">
      <c r="H22" s="424" t="s">
        <v>3391</v>
      </c>
      <c r="I22" s="424" t="s">
        <v>1846</v>
      </c>
      <c r="J22" s="424" t="s">
        <v>2016</v>
      </c>
      <c r="K22" s="424" t="s">
        <v>3390</v>
      </c>
      <c r="L22" s="424" t="s">
        <v>8</v>
      </c>
      <c r="M22" s="425">
        <v>6.0843221453000002E-2</v>
      </c>
    </row>
    <row r="23" spans="2:13" x14ac:dyDescent="0.25">
      <c r="B23" s="96" t="s">
        <v>3396</v>
      </c>
      <c r="H23" s="424" t="s">
        <v>3391</v>
      </c>
      <c r="I23" s="424" t="s">
        <v>1855</v>
      </c>
      <c r="J23" s="424" t="s">
        <v>8</v>
      </c>
      <c r="K23" s="424" t="s">
        <v>3367</v>
      </c>
      <c r="L23" s="424" t="s">
        <v>8</v>
      </c>
      <c r="M23" s="424">
        <v>9.0999999999999998E-2</v>
      </c>
    </row>
    <row r="24" spans="2:13" x14ac:dyDescent="0.25">
      <c r="B24" s="95" t="s">
        <v>3397</v>
      </c>
      <c r="H24" s="424" t="s">
        <v>3391</v>
      </c>
      <c r="I24" s="424" t="s">
        <v>1855</v>
      </c>
      <c r="J24" s="424" t="s">
        <v>8</v>
      </c>
      <c r="K24" s="424" t="s">
        <v>3392</v>
      </c>
      <c r="L24" s="424" t="s">
        <v>8</v>
      </c>
      <c r="M24" s="424">
        <f>0.097</f>
        <v>9.7000000000000003E-2</v>
      </c>
    </row>
    <row r="25" spans="2:13" x14ac:dyDescent="0.25">
      <c r="B25" s="95" t="s">
        <v>3398</v>
      </c>
      <c r="H25" s="424" t="s">
        <v>3399</v>
      </c>
      <c r="I25" s="424" t="s">
        <v>8</v>
      </c>
      <c r="J25" s="424" t="s">
        <v>2015</v>
      </c>
      <c r="K25" s="424" t="s">
        <v>8</v>
      </c>
      <c r="L25" s="424">
        <v>6.6000000000000003E-2</v>
      </c>
      <c r="M25" s="424">
        <v>6.6000000000000003E-2</v>
      </c>
    </row>
    <row r="26" spans="2:13" x14ac:dyDescent="0.25">
      <c r="B26" s="95" t="s">
        <v>3400</v>
      </c>
      <c r="H26" s="424" t="s">
        <v>3399</v>
      </c>
      <c r="I26" s="424" t="s">
        <v>8</v>
      </c>
      <c r="J26" s="424" t="s">
        <v>2016</v>
      </c>
      <c r="K26" s="424" t="s">
        <v>8</v>
      </c>
      <c r="L26" s="425">
        <v>7.5555183747000002E-2</v>
      </c>
      <c r="M26" s="425">
        <v>7.5555183747000002E-2</v>
      </c>
    </row>
    <row r="27" spans="2:13" x14ac:dyDescent="0.25">
      <c r="H27" s="424" t="s">
        <v>3401</v>
      </c>
      <c r="I27" s="424" t="s">
        <v>8</v>
      </c>
      <c r="J27" s="424" t="s">
        <v>2015</v>
      </c>
      <c r="K27" s="424" t="s">
        <v>8</v>
      </c>
      <c r="L27" s="424">
        <v>6.6000000000000003E-2</v>
      </c>
      <c r="M27" s="424">
        <v>6.6000000000000003E-2</v>
      </c>
    </row>
    <row r="28" spans="2:13" x14ac:dyDescent="0.25">
      <c r="B28" s="95" t="s">
        <v>3402</v>
      </c>
      <c r="H28" s="424" t="s">
        <v>3401</v>
      </c>
      <c r="I28" s="424" t="s">
        <v>8</v>
      </c>
      <c r="J28" s="424" t="s">
        <v>2016</v>
      </c>
      <c r="K28" s="424" t="s">
        <v>8</v>
      </c>
      <c r="L28" s="425">
        <v>7.5555183747000002E-2</v>
      </c>
      <c r="M28" s="425">
        <v>7.5555183747000002E-2</v>
      </c>
    </row>
    <row r="29" spans="2:13" x14ac:dyDescent="0.25">
      <c r="B29" s="95" t="s">
        <v>3403</v>
      </c>
      <c r="H29" s="424"/>
      <c r="I29" s="424"/>
      <c r="J29" s="424"/>
      <c r="K29" s="424"/>
      <c r="L29" s="424"/>
      <c r="M29" s="424"/>
    </row>
    <row r="30" spans="2:13" x14ac:dyDescent="0.25">
      <c r="H30" s="424" t="s">
        <v>203</v>
      </c>
      <c r="I30" s="424" t="s">
        <v>1855</v>
      </c>
      <c r="J30" s="424" t="s">
        <v>8</v>
      </c>
      <c r="K30" s="424" t="s">
        <v>3368</v>
      </c>
      <c r="L30" s="424">
        <v>9.0999999999999998E-2</v>
      </c>
      <c r="M30" s="424" t="s">
        <v>8</v>
      </c>
    </row>
    <row r="31" spans="2:13" x14ac:dyDescent="0.25">
      <c r="H31" s="424" t="s">
        <v>203</v>
      </c>
      <c r="I31" s="424" t="s">
        <v>1855</v>
      </c>
      <c r="J31" s="424" t="s">
        <v>8</v>
      </c>
      <c r="K31" s="424" t="s">
        <v>3392</v>
      </c>
      <c r="L31" s="424">
        <f>0.097</f>
        <v>9.7000000000000003E-2</v>
      </c>
      <c r="M31" s="425" t="s">
        <v>8</v>
      </c>
    </row>
  </sheetData>
  <pageMargins left="0.7" right="0.7" top="0.75" bottom="0.75" header="0.3" footer="0.3"/>
  <pageSetup orientation="portrait" horizontalDpi="1200" verticalDpi="120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N556"/>
  <sheetViews>
    <sheetView zoomScale="70" zoomScaleNormal="70" workbookViewId="0">
      <selection activeCell="C6" sqref="C6"/>
    </sheetView>
  </sheetViews>
  <sheetFormatPr defaultColWidth="8.85546875" defaultRowHeight="15" x14ac:dyDescent="0.25"/>
  <cols>
    <col min="1" max="1" width="2.5703125" style="95" customWidth="1"/>
    <col min="2" max="2" width="24.42578125" style="95" bestFit="1" customWidth="1"/>
    <col min="3" max="3" width="37.5703125" style="95" customWidth="1"/>
    <col min="4" max="4" width="10.5703125" style="163" bestFit="1" customWidth="1"/>
    <col min="5" max="5" width="25.5703125" style="163" bestFit="1" customWidth="1"/>
    <col min="6" max="6" width="11.5703125" style="163" bestFit="1" customWidth="1"/>
    <col min="7" max="7" width="11.140625" style="163" bestFit="1" customWidth="1"/>
    <col min="8" max="8" width="11.5703125" style="163" bestFit="1" customWidth="1"/>
    <col min="9" max="9" width="10.42578125" style="163" bestFit="1" customWidth="1"/>
    <col min="10" max="10" width="9.85546875" style="163" bestFit="1" customWidth="1"/>
    <col min="11" max="11" width="11.5703125" style="163" bestFit="1" customWidth="1"/>
    <col min="12" max="12" width="12.5703125" style="163" bestFit="1" customWidth="1"/>
    <col min="13" max="13" width="21.5703125" style="163" bestFit="1" customWidth="1"/>
    <col min="14" max="14" width="35.5703125" style="163" bestFit="1" customWidth="1"/>
    <col min="15" max="16384" width="8.85546875" style="95"/>
  </cols>
  <sheetData>
    <row r="2" spans="2:14" x14ac:dyDescent="0.25">
      <c r="B2" s="97" t="s">
        <v>3404</v>
      </c>
      <c r="C2" s="110" t="s">
        <v>3405</v>
      </c>
      <c r="E2" s="163" t="s">
        <v>3406</v>
      </c>
    </row>
    <row r="3" spans="2:14" x14ac:dyDescent="0.25">
      <c r="B3" s="109" t="s">
        <v>3407</v>
      </c>
      <c r="C3" s="2" t="s">
        <v>3408</v>
      </c>
    </row>
    <row r="4" spans="2:14" ht="14.45" customHeight="1" x14ac:dyDescent="0.25">
      <c r="B4" s="1848" t="s">
        <v>3409</v>
      </c>
      <c r="C4" s="2" t="s">
        <v>3410</v>
      </c>
      <c r="D4" s="95"/>
      <c r="E4" s="95"/>
      <c r="F4" s="95"/>
      <c r="G4" s="95"/>
      <c r="H4" s="95"/>
      <c r="I4" s="95"/>
      <c r="J4" s="95"/>
      <c r="K4" s="95"/>
      <c r="L4" s="95"/>
      <c r="M4" s="95"/>
      <c r="N4" s="95"/>
    </row>
    <row r="5" spans="2:14" ht="14.45" customHeight="1" x14ac:dyDescent="0.25">
      <c r="B5" s="1849"/>
      <c r="C5" s="2" t="s">
        <v>3411</v>
      </c>
      <c r="D5" s="1847" t="s">
        <v>560</v>
      </c>
      <c r="E5" s="1847"/>
      <c r="F5" s="1847"/>
      <c r="G5" s="1847"/>
      <c r="H5" s="1847"/>
      <c r="I5" s="1847"/>
      <c r="J5" s="1847"/>
      <c r="K5" s="1847"/>
      <c r="L5" s="1847"/>
      <c r="M5" s="1847"/>
      <c r="N5" s="1847"/>
    </row>
    <row r="6" spans="2:14" ht="30" x14ac:dyDescent="0.25">
      <c r="B6" s="1846" t="s">
        <v>3412</v>
      </c>
      <c r="C6" s="1387" t="s">
        <v>3413</v>
      </c>
      <c r="D6" s="1387" t="s">
        <v>1110</v>
      </c>
      <c r="E6" s="1387" t="s">
        <v>1053</v>
      </c>
      <c r="F6" s="1387" t="s">
        <v>1055</v>
      </c>
      <c r="G6" s="1387" t="s">
        <v>3414</v>
      </c>
      <c r="H6" s="1387" t="s">
        <v>1057</v>
      </c>
      <c r="I6" s="1387" t="s">
        <v>1072</v>
      </c>
      <c r="J6" s="1387" t="s">
        <v>3415</v>
      </c>
      <c r="K6" s="1387" t="s">
        <v>1060</v>
      </c>
      <c r="L6" s="1387" t="s">
        <v>1063</v>
      </c>
      <c r="M6" s="1387" t="s">
        <v>3416</v>
      </c>
      <c r="N6" s="444" t="s">
        <v>3417</v>
      </c>
    </row>
    <row r="7" spans="2:14" x14ac:dyDescent="0.25">
      <c r="B7" s="1846"/>
      <c r="C7" s="162" t="s">
        <v>3418</v>
      </c>
      <c r="D7" s="1066" t="s">
        <v>2145</v>
      </c>
      <c r="E7" s="1066" t="s">
        <v>2145</v>
      </c>
      <c r="F7" s="1066" t="s">
        <v>2145</v>
      </c>
      <c r="G7" s="1066" t="s">
        <v>2145</v>
      </c>
      <c r="H7" s="1066" t="s">
        <v>2145</v>
      </c>
      <c r="I7" s="1066" t="s">
        <v>2145</v>
      </c>
      <c r="J7" s="1066" t="s">
        <v>2145</v>
      </c>
      <c r="K7" s="1066" t="s">
        <v>2145</v>
      </c>
      <c r="L7" s="1066" t="s">
        <v>2145</v>
      </c>
      <c r="M7" s="1066" t="s">
        <v>2145</v>
      </c>
      <c r="N7" s="1066" t="s">
        <v>2145</v>
      </c>
    </row>
    <row r="8" spans="2:14" x14ac:dyDescent="0.25">
      <c r="B8" s="1846"/>
      <c r="C8" s="162" t="s">
        <v>3419</v>
      </c>
      <c r="D8" s="1066" t="s">
        <v>1149</v>
      </c>
      <c r="E8" s="1066" t="s">
        <v>1149</v>
      </c>
      <c r="F8" s="1066" t="s">
        <v>1278</v>
      </c>
      <c r="G8" s="1066" t="s">
        <v>1149</v>
      </c>
      <c r="H8" s="1066" t="s">
        <v>1278</v>
      </c>
      <c r="I8" s="1066" t="s">
        <v>1149</v>
      </c>
      <c r="J8" s="1066" t="s">
        <v>1149</v>
      </c>
      <c r="K8" s="1066" t="s">
        <v>1278</v>
      </c>
      <c r="L8" s="1066" t="s">
        <v>1278</v>
      </c>
      <c r="M8" s="1066" t="s">
        <v>1149</v>
      </c>
      <c r="N8" s="1066" t="s">
        <v>1149</v>
      </c>
    </row>
    <row r="9" spans="2:14" x14ac:dyDescent="0.25">
      <c r="B9" s="1846"/>
      <c r="C9" s="162" t="s">
        <v>3420</v>
      </c>
      <c r="D9" s="1066" t="s">
        <v>1278</v>
      </c>
      <c r="E9" s="1066" t="s">
        <v>2145</v>
      </c>
      <c r="F9" s="1066" t="s">
        <v>2145</v>
      </c>
      <c r="G9" s="1066" t="s">
        <v>1278</v>
      </c>
      <c r="H9" s="1066" t="s">
        <v>1278</v>
      </c>
      <c r="I9" s="1066" t="s">
        <v>2145</v>
      </c>
      <c r="J9" s="1066" t="s">
        <v>2145</v>
      </c>
      <c r="K9" s="1066" t="s">
        <v>2145</v>
      </c>
      <c r="L9" s="1066" t="s">
        <v>2145</v>
      </c>
      <c r="M9" s="1066" t="s">
        <v>2145</v>
      </c>
      <c r="N9" s="1066" t="s">
        <v>2145</v>
      </c>
    </row>
    <row r="10" spans="2:14" x14ac:dyDescent="0.25">
      <c r="B10" s="1846"/>
      <c r="C10" s="162" t="s">
        <v>3421</v>
      </c>
      <c r="D10" s="1066" t="s">
        <v>1149</v>
      </c>
      <c r="E10" s="1066" t="s">
        <v>1149</v>
      </c>
      <c r="F10" s="1066" t="s">
        <v>2145</v>
      </c>
      <c r="G10" s="1066" t="s">
        <v>1149</v>
      </c>
      <c r="H10" s="1066" t="s">
        <v>1278</v>
      </c>
      <c r="I10" s="1066" t="s">
        <v>1149</v>
      </c>
      <c r="J10" s="1066" t="s">
        <v>2145</v>
      </c>
      <c r="K10" s="1066" t="s">
        <v>1149</v>
      </c>
      <c r="L10" s="1066" t="s">
        <v>1149</v>
      </c>
      <c r="M10" s="1066" t="s">
        <v>2145</v>
      </c>
      <c r="N10" s="1066" t="s">
        <v>1149</v>
      </c>
    </row>
    <row r="11" spans="2:14" x14ac:dyDescent="0.25">
      <c r="B11" s="1846"/>
      <c r="C11" s="162" t="s">
        <v>3422</v>
      </c>
      <c r="D11" s="1066" t="s">
        <v>1149</v>
      </c>
      <c r="E11" s="1066" t="s">
        <v>1149</v>
      </c>
      <c r="F11" s="1066" t="s">
        <v>2145</v>
      </c>
      <c r="G11" s="1066" t="s">
        <v>1149</v>
      </c>
      <c r="H11" s="1066" t="s">
        <v>1149</v>
      </c>
      <c r="I11" s="1066" t="s">
        <v>1149</v>
      </c>
      <c r="J11" s="1066" t="s">
        <v>2145</v>
      </c>
      <c r="K11" s="1066" t="s">
        <v>1149</v>
      </c>
      <c r="L11" s="1066" t="s">
        <v>1149</v>
      </c>
      <c r="M11" s="1066" t="s">
        <v>1149</v>
      </c>
      <c r="N11" s="1066" t="s">
        <v>1149</v>
      </c>
    </row>
    <row r="12" spans="2:14" x14ac:dyDescent="0.25">
      <c r="B12" s="1846"/>
      <c r="C12" s="162" t="s">
        <v>3423</v>
      </c>
      <c r="D12" s="1066" t="s">
        <v>1149</v>
      </c>
      <c r="E12" s="1066" t="s">
        <v>1149</v>
      </c>
      <c r="F12" s="1066" t="s">
        <v>1149</v>
      </c>
      <c r="G12" s="1066" t="s">
        <v>1149</v>
      </c>
      <c r="H12" s="1066" t="s">
        <v>1149</v>
      </c>
      <c r="I12" s="1066" t="s">
        <v>1149</v>
      </c>
      <c r="J12" s="1066" t="s">
        <v>1149</v>
      </c>
      <c r="K12" s="1066" t="s">
        <v>1278</v>
      </c>
      <c r="L12" s="1066" t="s">
        <v>1149</v>
      </c>
      <c r="M12" s="1066" t="s">
        <v>1149</v>
      </c>
      <c r="N12" s="1066" t="s">
        <v>1278</v>
      </c>
    </row>
    <row r="13" spans="2:14" x14ac:dyDescent="0.25">
      <c r="B13" s="1846"/>
      <c r="C13" s="162" t="s">
        <v>3424</v>
      </c>
      <c r="D13" s="1066" t="s">
        <v>1149</v>
      </c>
      <c r="E13" s="1066" t="s">
        <v>1149</v>
      </c>
      <c r="F13" s="1066" t="s">
        <v>1149</v>
      </c>
      <c r="G13" s="1066" t="s">
        <v>1149</v>
      </c>
      <c r="H13" s="1066" t="s">
        <v>1149</v>
      </c>
      <c r="I13" s="1066" t="s">
        <v>1149</v>
      </c>
      <c r="J13" s="1066" t="s">
        <v>1149</v>
      </c>
      <c r="K13" s="1066" t="s">
        <v>3425</v>
      </c>
      <c r="L13" s="1066" t="s">
        <v>1278</v>
      </c>
      <c r="M13" s="1066" t="s">
        <v>1149</v>
      </c>
      <c r="N13" s="1066" t="s">
        <v>1149</v>
      </c>
    </row>
    <row r="14" spans="2:14" x14ac:dyDescent="0.25">
      <c r="B14" s="1846"/>
      <c r="C14" s="162" t="s">
        <v>3426</v>
      </c>
      <c r="D14" s="1066" t="s">
        <v>1149</v>
      </c>
      <c r="E14" s="1066" t="s">
        <v>1149</v>
      </c>
      <c r="F14" s="1066" t="s">
        <v>1149</v>
      </c>
      <c r="G14" s="1066" t="s">
        <v>1278</v>
      </c>
      <c r="H14" s="1066" t="s">
        <v>1278</v>
      </c>
      <c r="I14" s="1066" t="s">
        <v>3427</v>
      </c>
      <c r="J14" s="1066" t="s">
        <v>1149</v>
      </c>
      <c r="K14" s="1066" t="s">
        <v>3425</v>
      </c>
      <c r="L14" s="1066" t="s">
        <v>3425</v>
      </c>
      <c r="M14" s="1066" t="s">
        <v>1149</v>
      </c>
      <c r="N14" s="1066" t="s">
        <v>1149</v>
      </c>
    </row>
    <row r="15" spans="2:14" x14ac:dyDescent="0.25">
      <c r="B15" s="1846"/>
      <c r="C15" s="162" t="s">
        <v>3428</v>
      </c>
      <c r="D15" s="1066" t="s">
        <v>1149</v>
      </c>
      <c r="E15" s="1066" t="s">
        <v>1149</v>
      </c>
      <c r="F15" s="1066" t="s">
        <v>1149</v>
      </c>
      <c r="G15" s="1066" t="s">
        <v>1278</v>
      </c>
      <c r="H15" s="1066" t="s">
        <v>1278</v>
      </c>
      <c r="I15" s="1066" t="s">
        <v>1149</v>
      </c>
      <c r="J15" s="1066" t="s">
        <v>1149</v>
      </c>
      <c r="K15" s="1066" t="s">
        <v>3425</v>
      </c>
      <c r="L15" s="1066" t="s">
        <v>1278</v>
      </c>
      <c r="M15" s="1066" t="s">
        <v>1149</v>
      </c>
      <c r="N15" s="1066" t="s">
        <v>1149</v>
      </c>
    </row>
    <row r="16" spans="2:14" x14ac:dyDescent="0.25">
      <c r="B16" s="1846"/>
      <c r="C16" s="162" t="s">
        <v>3429</v>
      </c>
      <c r="D16" s="1066" t="s">
        <v>1149</v>
      </c>
      <c r="E16" s="1066" t="s">
        <v>1149</v>
      </c>
      <c r="F16" s="1066" t="s">
        <v>1149</v>
      </c>
      <c r="G16" s="1066" t="s">
        <v>3427</v>
      </c>
      <c r="H16" s="1066" t="s">
        <v>1278</v>
      </c>
      <c r="I16" s="1066" t="s">
        <v>1149</v>
      </c>
      <c r="J16" s="1066" t="s">
        <v>1149</v>
      </c>
      <c r="K16" s="1066" t="s">
        <v>3425</v>
      </c>
      <c r="L16" s="1066" t="s">
        <v>1278</v>
      </c>
      <c r="M16" s="1066" t="s">
        <v>1149</v>
      </c>
      <c r="N16" s="1066" t="s">
        <v>1149</v>
      </c>
    </row>
    <row r="17" spans="2:14" x14ac:dyDescent="0.25">
      <c r="B17" s="1846"/>
      <c r="C17" s="162" t="s">
        <v>3430</v>
      </c>
      <c r="D17" s="1066" t="s">
        <v>1278</v>
      </c>
      <c r="E17" s="1066" t="s">
        <v>1149</v>
      </c>
      <c r="F17" s="1066" t="s">
        <v>1149</v>
      </c>
      <c r="G17" s="1066" t="s">
        <v>1278</v>
      </c>
      <c r="H17" s="1066" t="s">
        <v>1278</v>
      </c>
      <c r="I17" s="1066" t="s">
        <v>1149</v>
      </c>
      <c r="J17" s="1066" t="s">
        <v>1278</v>
      </c>
      <c r="K17" s="1066" t="s">
        <v>1278</v>
      </c>
      <c r="L17" s="1066" t="s">
        <v>1278</v>
      </c>
      <c r="M17" s="1066" t="s">
        <v>1149</v>
      </c>
      <c r="N17" s="1066" t="s">
        <v>1149</v>
      </c>
    </row>
    <row r="18" spans="2:14" x14ac:dyDescent="0.25">
      <c r="B18" s="1846"/>
      <c r="C18" s="162" t="s">
        <v>3431</v>
      </c>
      <c r="D18" s="1066" t="s">
        <v>1149</v>
      </c>
      <c r="E18" s="1066" t="s">
        <v>1149</v>
      </c>
      <c r="F18" s="1066" t="s">
        <v>1149</v>
      </c>
      <c r="G18" s="1066" t="s">
        <v>1149</v>
      </c>
      <c r="H18" s="1066" t="s">
        <v>1149</v>
      </c>
      <c r="I18" s="1066" t="s">
        <v>1149</v>
      </c>
      <c r="J18" s="1066" t="s">
        <v>1149</v>
      </c>
      <c r="K18" s="1066" t="s">
        <v>1149</v>
      </c>
      <c r="L18" s="1066" t="s">
        <v>1149</v>
      </c>
      <c r="M18" s="1066" t="s">
        <v>1149</v>
      </c>
      <c r="N18" s="1066" t="s">
        <v>1149</v>
      </c>
    </row>
    <row r="19" spans="2:14" x14ac:dyDescent="0.25">
      <c r="B19" s="1846"/>
      <c r="C19" s="162" t="s">
        <v>3432</v>
      </c>
      <c r="D19" s="1066" t="s">
        <v>1278</v>
      </c>
      <c r="E19" s="1066" t="s">
        <v>1149</v>
      </c>
      <c r="F19" s="1066" t="s">
        <v>1149</v>
      </c>
      <c r="G19" s="1066" t="s">
        <v>1278</v>
      </c>
      <c r="H19" s="1066" t="s">
        <v>1149</v>
      </c>
      <c r="I19" s="1066" t="s">
        <v>1278</v>
      </c>
      <c r="J19" s="1066" t="s">
        <v>1149</v>
      </c>
      <c r="K19" s="1066" t="s">
        <v>1149</v>
      </c>
      <c r="L19" s="1066" t="s">
        <v>1149</v>
      </c>
      <c r="M19" s="1066" t="s">
        <v>1149</v>
      </c>
      <c r="N19" s="1066" t="s">
        <v>1149</v>
      </c>
    </row>
    <row r="20" spans="2:14" x14ac:dyDescent="0.25">
      <c r="B20" s="1846"/>
      <c r="C20" s="162" t="s">
        <v>3433</v>
      </c>
      <c r="D20" s="1066" t="s">
        <v>1278</v>
      </c>
      <c r="E20" s="1066" t="s">
        <v>2145</v>
      </c>
      <c r="F20" s="1066" t="s">
        <v>1278</v>
      </c>
      <c r="G20" s="1066" t="s">
        <v>1278</v>
      </c>
      <c r="H20" s="1066" t="s">
        <v>2145</v>
      </c>
      <c r="I20" s="1066" t="s">
        <v>1278</v>
      </c>
      <c r="J20" s="1066" t="s">
        <v>1278</v>
      </c>
      <c r="K20" s="1066" t="s">
        <v>2145</v>
      </c>
      <c r="L20" s="1066" t="s">
        <v>2145</v>
      </c>
      <c r="M20" s="1066" t="s">
        <v>2145</v>
      </c>
      <c r="N20" s="1066" t="s">
        <v>2145</v>
      </c>
    </row>
    <row r="21" spans="2:14" x14ac:dyDescent="0.25">
      <c r="B21" s="1846"/>
      <c r="C21" s="162" t="s">
        <v>3434</v>
      </c>
      <c r="D21" s="1066" t="s">
        <v>1278</v>
      </c>
      <c r="E21" s="1066" t="s">
        <v>1278</v>
      </c>
      <c r="F21" s="1066" t="s">
        <v>1278</v>
      </c>
      <c r="G21" s="1066" t="s">
        <v>1278</v>
      </c>
      <c r="H21" s="1066" t="s">
        <v>1278</v>
      </c>
      <c r="I21" s="1066" t="s">
        <v>1278</v>
      </c>
      <c r="J21" s="1066" t="s">
        <v>1278</v>
      </c>
      <c r="K21" s="1066" t="s">
        <v>1278</v>
      </c>
      <c r="L21" s="1066" t="s">
        <v>1278</v>
      </c>
      <c r="M21" s="1066" t="s">
        <v>1278</v>
      </c>
      <c r="N21" s="1066" t="s">
        <v>1278</v>
      </c>
    </row>
    <row r="22" spans="2:14" x14ac:dyDescent="0.25">
      <c r="B22" s="1846"/>
      <c r="C22" s="162" t="s">
        <v>3435</v>
      </c>
      <c r="D22" s="1066" t="s">
        <v>1278</v>
      </c>
      <c r="E22" s="1066" t="s">
        <v>2145</v>
      </c>
      <c r="F22" s="1066" t="s">
        <v>1278</v>
      </c>
      <c r="G22" s="1066" t="s">
        <v>1278</v>
      </c>
      <c r="H22" s="1066" t="s">
        <v>1278</v>
      </c>
      <c r="I22" s="1066" t="s">
        <v>1278</v>
      </c>
      <c r="J22" s="1066" t="s">
        <v>1149</v>
      </c>
      <c r="K22" s="1066" t="s">
        <v>1278</v>
      </c>
      <c r="L22" s="1066" t="s">
        <v>1278</v>
      </c>
      <c r="M22" s="1066" t="s">
        <v>2145</v>
      </c>
      <c r="N22" s="1066" t="s">
        <v>1278</v>
      </c>
    </row>
    <row r="23" spans="2:14" x14ac:dyDescent="0.25">
      <c r="B23" s="1846"/>
      <c r="C23" s="162" t="s">
        <v>3436</v>
      </c>
      <c r="D23" s="1066" t="s">
        <v>1149</v>
      </c>
      <c r="E23" s="1066" t="s">
        <v>1278</v>
      </c>
      <c r="F23" s="1066" t="s">
        <v>1278</v>
      </c>
      <c r="G23" s="1066" t="s">
        <v>1149</v>
      </c>
      <c r="H23" s="1066" t="s">
        <v>1278</v>
      </c>
      <c r="I23" s="1066" t="s">
        <v>1278</v>
      </c>
      <c r="J23" s="1066" t="s">
        <v>1278</v>
      </c>
      <c r="K23" s="1066" t="s">
        <v>1278</v>
      </c>
      <c r="L23" s="1066" t="s">
        <v>1278</v>
      </c>
      <c r="M23" s="1066" t="s">
        <v>1278</v>
      </c>
      <c r="N23" s="1066" t="s">
        <v>1278</v>
      </c>
    </row>
    <row r="24" spans="2:14" x14ac:dyDescent="0.25">
      <c r="B24" s="1846"/>
      <c r="C24" s="162" t="s">
        <v>3437</v>
      </c>
      <c r="D24" s="1066" t="s">
        <v>1278</v>
      </c>
      <c r="E24" s="1066" t="s">
        <v>1278</v>
      </c>
      <c r="F24" s="1066" t="s">
        <v>1278</v>
      </c>
      <c r="G24" s="1066" t="s">
        <v>1278</v>
      </c>
      <c r="H24" s="1066" t="s">
        <v>1278</v>
      </c>
      <c r="I24" s="1066" t="s">
        <v>1278</v>
      </c>
      <c r="J24" s="1066" t="s">
        <v>1278</v>
      </c>
      <c r="K24" s="1066" t="s">
        <v>1278</v>
      </c>
      <c r="L24" s="1066" t="s">
        <v>1278</v>
      </c>
      <c r="M24" s="1066" t="s">
        <v>1278</v>
      </c>
      <c r="N24" s="1066" t="s">
        <v>1278</v>
      </c>
    </row>
    <row r="25" spans="2:14" x14ac:dyDescent="0.25">
      <c r="B25" s="1846"/>
      <c r="C25" s="162" t="s">
        <v>3438</v>
      </c>
      <c r="D25" s="1066" t="s">
        <v>1278</v>
      </c>
      <c r="E25" s="1066" t="s">
        <v>2145</v>
      </c>
      <c r="F25" s="1066" t="s">
        <v>1278</v>
      </c>
      <c r="G25" s="1066" t="s">
        <v>1278</v>
      </c>
      <c r="H25" s="1066" t="s">
        <v>1278</v>
      </c>
      <c r="I25" s="1066" t="s">
        <v>1278</v>
      </c>
      <c r="J25" s="1066" t="s">
        <v>1278</v>
      </c>
      <c r="K25" s="1066" t="s">
        <v>1149</v>
      </c>
      <c r="L25" s="1066" t="s">
        <v>1278</v>
      </c>
      <c r="M25" s="1066" t="s">
        <v>1149</v>
      </c>
      <c r="N25" s="1066" t="s">
        <v>2145</v>
      </c>
    </row>
    <row r="26" spans="2:14" x14ac:dyDescent="0.25">
      <c r="B26" s="1846"/>
      <c r="C26" s="162" t="s">
        <v>3439</v>
      </c>
      <c r="D26" s="1066" t="s">
        <v>1149</v>
      </c>
      <c r="E26" s="1066" t="s">
        <v>1278</v>
      </c>
      <c r="F26" s="1066" t="s">
        <v>1278</v>
      </c>
      <c r="G26" s="1066" t="s">
        <v>1149</v>
      </c>
      <c r="H26" s="1066" t="s">
        <v>3440</v>
      </c>
      <c r="I26" s="1066" t="s">
        <v>1278</v>
      </c>
      <c r="J26" s="1066" t="s">
        <v>2145</v>
      </c>
      <c r="K26" s="1066" t="s">
        <v>1278</v>
      </c>
      <c r="L26" s="1066" t="s">
        <v>1278</v>
      </c>
      <c r="M26" s="1066" t="s">
        <v>1278</v>
      </c>
      <c r="N26" s="1066" t="s">
        <v>1278</v>
      </c>
    </row>
    <row r="27" spans="2:14" x14ac:dyDescent="0.25">
      <c r="B27" s="1846"/>
      <c r="C27" s="162" t="s">
        <v>3441</v>
      </c>
      <c r="D27" s="1066" t="s">
        <v>1149</v>
      </c>
      <c r="E27" s="1066" t="s">
        <v>2145</v>
      </c>
      <c r="F27" s="1066" t="s">
        <v>2145</v>
      </c>
      <c r="G27" s="1066" t="s">
        <v>1278</v>
      </c>
      <c r="H27" s="1066" t="s">
        <v>1278</v>
      </c>
      <c r="I27" s="1066" t="s">
        <v>1278</v>
      </c>
      <c r="J27" s="1066" t="s">
        <v>1149</v>
      </c>
      <c r="K27" s="1066" t="s">
        <v>1278</v>
      </c>
      <c r="L27" s="1066" t="s">
        <v>1278</v>
      </c>
      <c r="M27" s="1066" t="s">
        <v>2145</v>
      </c>
      <c r="N27" s="1066" t="s">
        <v>1278</v>
      </c>
    </row>
    <row r="28" spans="2:14" x14ac:dyDescent="0.25">
      <c r="B28" s="1846"/>
      <c r="C28" s="162" t="s">
        <v>3442</v>
      </c>
      <c r="D28" s="1066" t="s">
        <v>1278</v>
      </c>
      <c r="E28" s="1066" t="s">
        <v>1278</v>
      </c>
      <c r="F28" s="1066" t="s">
        <v>1278</v>
      </c>
      <c r="G28" s="1066" t="s">
        <v>3425</v>
      </c>
      <c r="H28" s="1066" t="s">
        <v>1278</v>
      </c>
      <c r="I28" s="1066" t="s">
        <v>1278</v>
      </c>
      <c r="J28" s="1066" t="s">
        <v>1278</v>
      </c>
      <c r="K28" s="1066" t="s">
        <v>1278</v>
      </c>
      <c r="L28" s="1066" t="s">
        <v>1278</v>
      </c>
      <c r="M28" s="1066" t="s">
        <v>1149</v>
      </c>
      <c r="N28" s="1066" t="s">
        <v>1149</v>
      </c>
    </row>
    <row r="29" spans="2:14" x14ac:dyDescent="0.25">
      <c r="B29" s="1846"/>
      <c r="C29" s="162" t="s">
        <v>3443</v>
      </c>
      <c r="D29" s="1066" t="s">
        <v>2145</v>
      </c>
      <c r="E29" s="1066" t="s">
        <v>2145</v>
      </c>
      <c r="F29" s="1066" t="s">
        <v>1149</v>
      </c>
      <c r="G29" s="1066" t="s">
        <v>2145</v>
      </c>
      <c r="H29" s="1066" t="s">
        <v>1278</v>
      </c>
      <c r="I29" s="1066" t="s">
        <v>2145</v>
      </c>
      <c r="J29" s="1066" t="s">
        <v>2145</v>
      </c>
      <c r="K29" s="1066" t="s">
        <v>2145</v>
      </c>
      <c r="L29" s="1066" t="s">
        <v>2145</v>
      </c>
      <c r="M29" s="1066" t="s">
        <v>2145</v>
      </c>
      <c r="N29" s="1066" t="s">
        <v>2145</v>
      </c>
    </row>
    <row r="30" spans="2:14" x14ac:dyDescent="0.25">
      <c r="B30" s="1846"/>
      <c r="C30" s="162" t="s">
        <v>3444</v>
      </c>
      <c r="D30" s="1066" t="s">
        <v>2145</v>
      </c>
      <c r="E30" s="1066" t="s">
        <v>2145</v>
      </c>
      <c r="F30" s="1066" t="s">
        <v>2145</v>
      </c>
      <c r="G30" s="1066" t="s">
        <v>1278</v>
      </c>
      <c r="H30" s="1066" t="s">
        <v>1278</v>
      </c>
      <c r="I30" s="1066" t="s">
        <v>2145</v>
      </c>
      <c r="J30" s="1066" t="s">
        <v>2145</v>
      </c>
      <c r="K30" s="1066" t="s">
        <v>2145</v>
      </c>
      <c r="L30" s="1066" t="s">
        <v>2145</v>
      </c>
      <c r="M30" s="1066" t="s">
        <v>2145</v>
      </c>
      <c r="N30" s="1066" t="s">
        <v>2145</v>
      </c>
    </row>
    <row r="31" spans="2:14" x14ac:dyDescent="0.25">
      <c r="B31" s="1846"/>
      <c r="C31" s="162" t="s">
        <v>3445</v>
      </c>
      <c r="D31" s="1066" t="s">
        <v>1278</v>
      </c>
      <c r="E31" s="1066" t="s">
        <v>2145</v>
      </c>
      <c r="F31" s="1066" t="s">
        <v>2145</v>
      </c>
      <c r="G31" s="1066" t="s">
        <v>1278</v>
      </c>
      <c r="H31" s="1066" t="s">
        <v>1278</v>
      </c>
      <c r="I31" s="1066" t="s">
        <v>2145</v>
      </c>
      <c r="J31" s="1066" t="s">
        <v>2145</v>
      </c>
      <c r="K31" s="1066" t="s">
        <v>2145</v>
      </c>
      <c r="L31" s="1066" t="s">
        <v>2145</v>
      </c>
      <c r="M31" s="1066" t="s">
        <v>2145</v>
      </c>
      <c r="N31" s="1066" t="s">
        <v>2145</v>
      </c>
    </row>
    <row r="32" spans="2:14" x14ac:dyDescent="0.25">
      <c r="B32" s="1846"/>
      <c r="C32" s="162" t="s">
        <v>3446</v>
      </c>
      <c r="D32" s="1066" t="s">
        <v>1278</v>
      </c>
      <c r="E32" s="1066" t="s">
        <v>2145</v>
      </c>
      <c r="F32" s="1066" t="s">
        <v>2145</v>
      </c>
      <c r="G32" s="1066" t="s">
        <v>2145</v>
      </c>
      <c r="H32" s="1066" t="s">
        <v>1278</v>
      </c>
      <c r="I32" s="1066" t="s">
        <v>2145</v>
      </c>
      <c r="J32" s="1066" t="s">
        <v>2145</v>
      </c>
      <c r="K32" s="1066" t="s">
        <v>2145</v>
      </c>
      <c r="L32" s="1066" t="s">
        <v>2145</v>
      </c>
      <c r="M32" s="1066" t="s">
        <v>2145</v>
      </c>
      <c r="N32" s="1066" t="s">
        <v>2145</v>
      </c>
    </row>
    <row r="33" spans="2:14" x14ac:dyDescent="0.25">
      <c r="B33" s="1846"/>
      <c r="C33" s="162" t="s">
        <v>3447</v>
      </c>
      <c r="D33" s="1066" t="s">
        <v>3425</v>
      </c>
      <c r="E33" s="1066" t="s">
        <v>3425</v>
      </c>
      <c r="F33" s="1066" t="s">
        <v>1278</v>
      </c>
      <c r="G33" s="1066" t="s">
        <v>3425</v>
      </c>
      <c r="H33" s="1066" t="s">
        <v>3425</v>
      </c>
      <c r="I33" s="1066" t="s">
        <v>3425</v>
      </c>
      <c r="J33" s="1066" t="s">
        <v>1149</v>
      </c>
      <c r="K33" s="1066" t="s">
        <v>3425</v>
      </c>
      <c r="L33" s="1066" t="s">
        <v>1278</v>
      </c>
      <c r="M33" s="1066" t="s">
        <v>1149</v>
      </c>
      <c r="N33" s="1066" t="s">
        <v>1149</v>
      </c>
    </row>
    <row r="34" spans="2:14" x14ac:dyDescent="0.25">
      <c r="B34" s="1846"/>
      <c r="C34" s="162" t="s">
        <v>3448</v>
      </c>
      <c r="D34" s="1066" t="s">
        <v>1278</v>
      </c>
      <c r="E34" s="1066" t="s">
        <v>1278</v>
      </c>
      <c r="F34" s="1066" t="s">
        <v>3425</v>
      </c>
      <c r="G34" s="1066" t="s">
        <v>3425</v>
      </c>
      <c r="H34" s="1066" t="s">
        <v>1278</v>
      </c>
      <c r="I34" s="1066" t="s">
        <v>3425</v>
      </c>
      <c r="J34" s="1066" t="s">
        <v>2145</v>
      </c>
      <c r="K34" s="1066" t="s">
        <v>1278</v>
      </c>
      <c r="L34" s="1066" t="s">
        <v>1278</v>
      </c>
      <c r="M34" s="1066" t="s">
        <v>1149</v>
      </c>
      <c r="N34" s="1066" t="s">
        <v>3425</v>
      </c>
    </row>
    <row r="35" spans="2:14" x14ac:dyDescent="0.25">
      <c r="B35" s="1846"/>
      <c r="C35" s="162" t="s">
        <v>3449</v>
      </c>
      <c r="D35" s="1066" t="s">
        <v>1149</v>
      </c>
      <c r="E35" s="1066" t="s">
        <v>1278</v>
      </c>
      <c r="F35" s="1066" t="s">
        <v>1149</v>
      </c>
      <c r="G35" s="1066" t="s">
        <v>1149</v>
      </c>
      <c r="H35" s="1066" t="s">
        <v>1278</v>
      </c>
      <c r="I35" s="1066" t="s">
        <v>1149</v>
      </c>
      <c r="J35" s="1066" t="s">
        <v>1278</v>
      </c>
      <c r="K35" s="1066" t="s">
        <v>1278</v>
      </c>
      <c r="L35" s="1066" t="s">
        <v>1149</v>
      </c>
      <c r="M35" s="1066" t="s">
        <v>1278</v>
      </c>
      <c r="N35" s="1066" t="s">
        <v>1149</v>
      </c>
    </row>
    <row r="36" spans="2:14" x14ac:dyDescent="0.25">
      <c r="B36" s="1846"/>
      <c r="C36" s="162" t="s">
        <v>3450</v>
      </c>
      <c r="D36" s="1066" t="s">
        <v>1278</v>
      </c>
      <c r="E36" s="1066" t="s">
        <v>2145</v>
      </c>
      <c r="F36" s="1066" t="s">
        <v>1278</v>
      </c>
      <c r="G36" s="1066" t="s">
        <v>1278</v>
      </c>
      <c r="H36" s="1066" t="s">
        <v>2145</v>
      </c>
      <c r="I36" s="1066" t="s">
        <v>1278</v>
      </c>
      <c r="J36" s="1066" t="s">
        <v>2145</v>
      </c>
      <c r="K36" s="1066" t="s">
        <v>2145</v>
      </c>
      <c r="L36" s="1066" t="s">
        <v>2145</v>
      </c>
      <c r="M36" s="1066" t="s">
        <v>1149</v>
      </c>
      <c r="N36" s="1066" t="s">
        <v>2145</v>
      </c>
    </row>
    <row r="37" spans="2:14" x14ac:dyDescent="0.25">
      <c r="B37" s="1846"/>
      <c r="C37" s="162" t="s">
        <v>3451</v>
      </c>
      <c r="D37" s="1066" t="s">
        <v>1278</v>
      </c>
      <c r="E37" s="1066" t="s">
        <v>1278</v>
      </c>
      <c r="F37" s="1066" t="s">
        <v>1278</v>
      </c>
      <c r="G37" s="1066" t="s">
        <v>3425</v>
      </c>
      <c r="H37" s="1066" t="s">
        <v>1278</v>
      </c>
      <c r="I37" s="1066" t="s">
        <v>1278</v>
      </c>
      <c r="J37" s="1066" t="s">
        <v>1278</v>
      </c>
      <c r="K37" s="1066" t="s">
        <v>1278</v>
      </c>
      <c r="L37" s="1066" t="s">
        <v>1278</v>
      </c>
      <c r="M37" s="1066" t="s">
        <v>1149</v>
      </c>
      <c r="N37" s="1066" t="s">
        <v>1149</v>
      </c>
    </row>
    <row r="38" spans="2:14" x14ac:dyDescent="0.25">
      <c r="B38" s="1846"/>
      <c r="C38" s="162" t="s">
        <v>3452</v>
      </c>
      <c r="D38" s="1066" t="s">
        <v>1278</v>
      </c>
      <c r="E38" s="1066" t="s">
        <v>1278</v>
      </c>
      <c r="F38" s="1066" t="s">
        <v>1149</v>
      </c>
      <c r="G38" s="1066" t="s">
        <v>1278</v>
      </c>
      <c r="H38" s="1066" t="s">
        <v>1278</v>
      </c>
      <c r="I38" s="1066" t="s">
        <v>1278</v>
      </c>
      <c r="J38" s="1066" t="s">
        <v>1278</v>
      </c>
      <c r="K38" s="1066" t="s">
        <v>3425</v>
      </c>
      <c r="L38" s="1066" t="s">
        <v>1278</v>
      </c>
      <c r="M38" s="1066" t="s">
        <v>1149</v>
      </c>
      <c r="N38" s="1066" t="s">
        <v>1149</v>
      </c>
    </row>
    <row r="39" spans="2:14" x14ac:dyDescent="0.25">
      <c r="B39" s="1846"/>
      <c r="C39" s="162" t="s">
        <v>3453</v>
      </c>
      <c r="D39" s="1066" t="s">
        <v>1149</v>
      </c>
      <c r="E39" s="1066" t="s">
        <v>1278</v>
      </c>
      <c r="F39" s="1066" t="s">
        <v>1149</v>
      </c>
      <c r="G39" s="1066" t="s">
        <v>1278</v>
      </c>
      <c r="H39" s="1066" t="s">
        <v>3427</v>
      </c>
      <c r="I39" s="1066" t="s">
        <v>1149</v>
      </c>
      <c r="J39" s="1066" t="s">
        <v>1278</v>
      </c>
      <c r="K39" s="1066" t="s">
        <v>1278</v>
      </c>
      <c r="L39" s="1066" t="s">
        <v>1278</v>
      </c>
      <c r="M39" s="1066" t="s">
        <v>1149</v>
      </c>
      <c r="N39" s="1066" t="s">
        <v>1149</v>
      </c>
    </row>
    <row r="40" spans="2:14" x14ac:dyDescent="0.25">
      <c r="B40" s="1846"/>
      <c r="C40" s="162" t="s">
        <v>3454</v>
      </c>
      <c r="D40" s="1066" t="s">
        <v>1149</v>
      </c>
      <c r="E40" s="1066" t="s">
        <v>1149</v>
      </c>
      <c r="F40" s="1066" t="s">
        <v>2145</v>
      </c>
      <c r="G40" s="1066" t="s">
        <v>1149</v>
      </c>
      <c r="H40" s="1066" t="s">
        <v>3425</v>
      </c>
      <c r="I40" s="1066" t="s">
        <v>1149</v>
      </c>
      <c r="J40" s="1066" t="s">
        <v>1149</v>
      </c>
      <c r="K40" s="1066" t="s">
        <v>2145</v>
      </c>
      <c r="L40" s="1066" t="s">
        <v>1149</v>
      </c>
      <c r="M40" s="1066" t="s">
        <v>2145</v>
      </c>
      <c r="N40" s="1066" t="s">
        <v>1278</v>
      </c>
    </row>
    <row r="41" spans="2:14" x14ac:dyDescent="0.25">
      <c r="B41" s="1846"/>
      <c r="C41" s="162" t="s">
        <v>3455</v>
      </c>
      <c r="D41" s="1066" t="s">
        <v>1278</v>
      </c>
      <c r="E41" s="1066" t="s">
        <v>2145</v>
      </c>
      <c r="F41" s="1066" t="s">
        <v>1278</v>
      </c>
      <c r="G41" s="1066" t="s">
        <v>1278</v>
      </c>
      <c r="H41" s="1066" t="s">
        <v>1278</v>
      </c>
      <c r="I41" s="1066" t="s">
        <v>1278</v>
      </c>
      <c r="J41" s="1066" t="s">
        <v>1278</v>
      </c>
      <c r="K41" s="1066" t="s">
        <v>1278</v>
      </c>
      <c r="L41" s="1066" t="s">
        <v>1278</v>
      </c>
      <c r="M41" s="1066" t="s">
        <v>1149</v>
      </c>
      <c r="N41" s="1066" t="s">
        <v>2145</v>
      </c>
    </row>
    <row r="42" spans="2:14" x14ac:dyDescent="0.25">
      <c r="B42" s="1846"/>
      <c r="C42" s="162" t="s">
        <v>3456</v>
      </c>
      <c r="D42" s="1066" t="s">
        <v>1278</v>
      </c>
      <c r="E42" s="1066" t="s">
        <v>1278</v>
      </c>
      <c r="F42" s="1066" t="s">
        <v>1278</v>
      </c>
      <c r="G42" s="1066" t="s">
        <v>1278</v>
      </c>
      <c r="H42" s="1066" t="s">
        <v>1278</v>
      </c>
      <c r="I42" s="1066" t="s">
        <v>1149</v>
      </c>
      <c r="J42" s="1066" t="s">
        <v>1278</v>
      </c>
      <c r="K42" s="1066" t="s">
        <v>1278</v>
      </c>
      <c r="L42" s="1066" t="s">
        <v>1149</v>
      </c>
      <c r="M42" s="1066" t="s">
        <v>1149</v>
      </c>
      <c r="N42" s="1066" t="s">
        <v>2145</v>
      </c>
    </row>
    <row r="43" spans="2:14" x14ac:dyDescent="0.25">
      <c r="B43" s="1846"/>
      <c r="C43" s="162" t="s">
        <v>3457</v>
      </c>
      <c r="D43" s="1066" t="s">
        <v>1278</v>
      </c>
      <c r="E43" s="1066" t="s">
        <v>1278</v>
      </c>
      <c r="F43" s="1066" t="s">
        <v>2145</v>
      </c>
      <c r="G43" s="1066" t="s">
        <v>2145</v>
      </c>
      <c r="H43" s="1066" t="s">
        <v>1278</v>
      </c>
      <c r="I43" s="1066" t="s">
        <v>1149</v>
      </c>
      <c r="J43" s="1066" t="s">
        <v>2145</v>
      </c>
      <c r="K43" s="1066" t="s">
        <v>2145</v>
      </c>
      <c r="L43" s="1066" t="s">
        <v>2145</v>
      </c>
      <c r="M43" s="1066" t="s">
        <v>2145</v>
      </c>
      <c r="N43" s="1066" t="s">
        <v>2145</v>
      </c>
    </row>
    <row r="44" spans="2:14" x14ac:dyDescent="0.25">
      <c r="B44" s="1846"/>
      <c r="C44" s="162" t="s">
        <v>3458</v>
      </c>
      <c r="D44" s="1066" t="s">
        <v>1278</v>
      </c>
      <c r="E44" s="1066" t="s">
        <v>1149</v>
      </c>
      <c r="F44" s="1066" t="s">
        <v>1278</v>
      </c>
      <c r="G44" s="1066" t="s">
        <v>1278</v>
      </c>
      <c r="H44" s="1066" t="s">
        <v>2145</v>
      </c>
      <c r="I44" s="1066" t="s">
        <v>1278</v>
      </c>
      <c r="J44" s="1066" t="s">
        <v>1149</v>
      </c>
      <c r="K44" s="1066" t="s">
        <v>2145</v>
      </c>
      <c r="L44" s="1066" t="s">
        <v>2145</v>
      </c>
      <c r="M44" s="1066" t="s">
        <v>2145</v>
      </c>
      <c r="N44" s="1066" t="s">
        <v>1278</v>
      </c>
    </row>
    <row r="45" spans="2:14" x14ac:dyDescent="0.25">
      <c r="B45" s="1846"/>
      <c r="C45" s="162" t="s">
        <v>3459</v>
      </c>
      <c r="D45" s="1066" t="s">
        <v>1278</v>
      </c>
      <c r="E45" s="1066" t="s">
        <v>1278</v>
      </c>
      <c r="F45" s="1066" t="s">
        <v>1149</v>
      </c>
      <c r="G45" s="1066" t="s">
        <v>1278</v>
      </c>
      <c r="H45" s="1066" t="s">
        <v>1278</v>
      </c>
      <c r="I45" s="1066" t="s">
        <v>1278</v>
      </c>
      <c r="J45" s="1066" t="s">
        <v>1278</v>
      </c>
      <c r="K45" s="1066" t="s">
        <v>1149</v>
      </c>
      <c r="L45" s="1066" t="s">
        <v>1278</v>
      </c>
      <c r="M45" s="1066" t="s">
        <v>1149</v>
      </c>
      <c r="N45" s="1066" t="s">
        <v>2145</v>
      </c>
    </row>
    <row r="46" spans="2:14" x14ac:dyDescent="0.25">
      <c r="B46" s="1846"/>
      <c r="C46" s="162" t="s">
        <v>3460</v>
      </c>
      <c r="D46" s="1066" t="s">
        <v>3425</v>
      </c>
      <c r="E46" s="1066" t="s">
        <v>1278</v>
      </c>
      <c r="F46" s="1066" t="s">
        <v>1149</v>
      </c>
      <c r="G46" s="1066" t="s">
        <v>3425</v>
      </c>
      <c r="H46" s="1066" t="s">
        <v>1278</v>
      </c>
      <c r="I46" s="1066" t="s">
        <v>1278</v>
      </c>
      <c r="J46" s="1066" t="s">
        <v>1278</v>
      </c>
      <c r="K46" s="1066" t="s">
        <v>1278</v>
      </c>
      <c r="L46" s="1066" t="s">
        <v>1278</v>
      </c>
      <c r="M46" s="1066" t="s">
        <v>1149</v>
      </c>
      <c r="N46" s="1066" t="s">
        <v>1278</v>
      </c>
    </row>
    <row r="47" spans="2:14" x14ac:dyDescent="0.25">
      <c r="B47" s="1846"/>
      <c r="C47" s="162" t="s">
        <v>3461</v>
      </c>
      <c r="D47" s="1066" t="s">
        <v>2145</v>
      </c>
      <c r="E47" s="1066" t="s">
        <v>1278</v>
      </c>
      <c r="F47" s="1066" t="s">
        <v>1278</v>
      </c>
      <c r="G47" s="1066" t="s">
        <v>2145</v>
      </c>
      <c r="H47" s="1066" t="s">
        <v>2145</v>
      </c>
      <c r="I47" s="1066" t="s">
        <v>2145</v>
      </c>
      <c r="J47" s="1066" t="s">
        <v>1278</v>
      </c>
      <c r="K47" s="1066" t="s">
        <v>1278</v>
      </c>
      <c r="L47" s="1066" t="s">
        <v>2145</v>
      </c>
      <c r="M47" s="1066" t="s">
        <v>1278</v>
      </c>
      <c r="N47" s="1066" t="s">
        <v>1278</v>
      </c>
    </row>
    <row r="48" spans="2:14" x14ac:dyDescent="0.25">
      <c r="B48" s="1846"/>
      <c r="C48" s="162" t="s">
        <v>3462</v>
      </c>
      <c r="D48" s="1066" t="s">
        <v>3425</v>
      </c>
      <c r="E48" s="1066" t="s">
        <v>1149</v>
      </c>
      <c r="F48" s="1066" t="s">
        <v>3425</v>
      </c>
      <c r="G48" s="1066" t="s">
        <v>3425</v>
      </c>
      <c r="H48" s="1066" t="s">
        <v>1278</v>
      </c>
      <c r="I48" s="1066" t="s">
        <v>1278</v>
      </c>
      <c r="J48" s="1066" t="s">
        <v>2145</v>
      </c>
      <c r="K48" s="1066" t="s">
        <v>1278</v>
      </c>
      <c r="L48" s="1066" t="s">
        <v>1278</v>
      </c>
      <c r="M48" s="1066" t="s">
        <v>1149</v>
      </c>
      <c r="N48" s="1066" t="s">
        <v>3425</v>
      </c>
    </row>
    <row r="49" spans="2:14" x14ac:dyDescent="0.25">
      <c r="B49" s="1846"/>
      <c r="C49" s="162" t="s">
        <v>3463</v>
      </c>
      <c r="D49" s="1066" t="s">
        <v>1278</v>
      </c>
      <c r="E49" s="1066" t="s">
        <v>1149</v>
      </c>
      <c r="F49" s="1066" t="s">
        <v>3425</v>
      </c>
      <c r="G49" s="1066" t="s">
        <v>3425</v>
      </c>
      <c r="H49" s="1066" t="s">
        <v>1278</v>
      </c>
      <c r="I49" s="1066" t="s">
        <v>1149</v>
      </c>
      <c r="J49" s="1066" t="s">
        <v>1278</v>
      </c>
      <c r="K49" s="1066" t="s">
        <v>1278</v>
      </c>
      <c r="L49" s="1066" t="s">
        <v>1278</v>
      </c>
      <c r="M49" s="1066" t="s">
        <v>1278</v>
      </c>
      <c r="N49" s="1066" t="s">
        <v>3425</v>
      </c>
    </row>
    <row r="50" spans="2:14" x14ac:dyDescent="0.25">
      <c r="B50" s="1846"/>
      <c r="C50" s="162" t="s">
        <v>3464</v>
      </c>
      <c r="D50" s="1066" t="s">
        <v>1278</v>
      </c>
      <c r="E50" s="1066" t="s">
        <v>1278</v>
      </c>
      <c r="F50" s="1066" t="s">
        <v>1278</v>
      </c>
      <c r="G50" s="1066" t="s">
        <v>1278</v>
      </c>
      <c r="H50" s="1066" t="s">
        <v>3425</v>
      </c>
      <c r="I50" s="1066" t="s">
        <v>1278</v>
      </c>
      <c r="J50" s="1066" t="s">
        <v>1278</v>
      </c>
      <c r="K50" s="1066" t="s">
        <v>1278</v>
      </c>
      <c r="L50" s="1066" t="s">
        <v>1278</v>
      </c>
      <c r="M50" s="1066" t="s">
        <v>1149</v>
      </c>
      <c r="N50" s="1066" t="s">
        <v>1149</v>
      </c>
    </row>
    <row r="51" spans="2:14" x14ac:dyDescent="0.25">
      <c r="B51" s="1846"/>
      <c r="C51" s="162" t="s">
        <v>3465</v>
      </c>
      <c r="D51" s="1066" t="s">
        <v>1149</v>
      </c>
      <c r="E51" s="1066" t="s">
        <v>1278</v>
      </c>
      <c r="F51" s="1066" t="s">
        <v>2145</v>
      </c>
      <c r="G51" s="1066" t="s">
        <v>1149</v>
      </c>
      <c r="H51" s="1066" t="s">
        <v>3425</v>
      </c>
      <c r="I51" s="1066" t="s">
        <v>1278</v>
      </c>
      <c r="J51" s="1066" t="s">
        <v>1278</v>
      </c>
      <c r="K51" s="1066" t="s">
        <v>1278</v>
      </c>
      <c r="L51" s="1066" t="s">
        <v>3425</v>
      </c>
      <c r="M51" s="1066" t="s">
        <v>1149</v>
      </c>
      <c r="N51" s="1066" t="s">
        <v>1149</v>
      </c>
    </row>
    <row r="52" spans="2:14" x14ac:dyDescent="0.25">
      <c r="B52" s="1846"/>
      <c r="C52" s="162" t="s">
        <v>3466</v>
      </c>
      <c r="D52" s="1066" t="s">
        <v>1149</v>
      </c>
      <c r="E52" s="1066" t="s">
        <v>1149</v>
      </c>
      <c r="F52" s="1066" t="s">
        <v>2145</v>
      </c>
      <c r="G52" s="1066" t="s">
        <v>1149</v>
      </c>
      <c r="H52" s="1066" t="s">
        <v>3425</v>
      </c>
      <c r="I52" s="1066" t="s">
        <v>1278</v>
      </c>
      <c r="J52" s="1066" t="s">
        <v>1278</v>
      </c>
      <c r="K52" s="1066" t="s">
        <v>1278</v>
      </c>
      <c r="L52" s="1066" t="s">
        <v>3425</v>
      </c>
      <c r="M52" s="1066" t="s">
        <v>2145</v>
      </c>
      <c r="N52" s="1066" t="s">
        <v>1149</v>
      </c>
    </row>
    <row r="53" spans="2:14" x14ac:dyDescent="0.25">
      <c r="B53" s="1846"/>
      <c r="C53" s="162" t="s">
        <v>3467</v>
      </c>
      <c r="D53" s="1066" t="s">
        <v>1278</v>
      </c>
      <c r="E53" s="1066" t="s">
        <v>1278</v>
      </c>
      <c r="F53" s="1066" t="s">
        <v>1278</v>
      </c>
      <c r="G53" s="1066" t="s">
        <v>1278</v>
      </c>
      <c r="H53" s="1066" t="s">
        <v>1278</v>
      </c>
      <c r="I53" s="1066" t="s">
        <v>1278</v>
      </c>
      <c r="J53" s="1066" t="s">
        <v>1278</v>
      </c>
      <c r="K53" s="1066" t="s">
        <v>1278</v>
      </c>
      <c r="L53" s="1066" t="s">
        <v>1278</v>
      </c>
      <c r="M53" s="1066" t="s">
        <v>2145</v>
      </c>
      <c r="N53" s="1066" t="s">
        <v>2145</v>
      </c>
    </row>
    <row r="54" spans="2:14" x14ac:dyDescent="0.25">
      <c r="B54" s="1846"/>
      <c r="C54" s="162" t="s">
        <v>3468</v>
      </c>
      <c r="D54" s="1066" t="s">
        <v>1149</v>
      </c>
      <c r="E54" s="1066" t="s">
        <v>1149</v>
      </c>
      <c r="F54" s="1066" t="s">
        <v>1149</v>
      </c>
      <c r="G54" s="1066" t="s">
        <v>1149</v>
      </c>
      <c r="H54" s="1066" t="s">
        <v>3425</v>
      </c>
      <c r="I54" s="1066" t="s">
        <v>1149</v>
      </c>
      <c r="J54" s="1066" t="s">
        <v>3425</v>
      </c>
      <c r="K54" s="1066" t="s">
        <v>3425</v>
      </c>
      <c r="L54" s="1066" t="s">
        <v>1278</v>
      </c>
      <c r="M54" s="1066" t="s">
        <v>1149</v>
      </c>
      <c r="N54" s="1066" t="s">
        <v>1149</v>
      </c>
    </row>
    <row r="55" spans="2:14" x14ac:dyDescent="0.25">
      <c r="B55" s="1846"/>
      <c r="C55" s="162" t="s">
        <v>3469</v>
      </c>
      <c r="D55" s="1066" t="s">
        <v>1278</v>
      </c>
      <c r="E55" s="1066" t="s">
        <v>1278</v>
      </c>
      <c r="F55" s="1066" t="s">
        <v>1149</v>
      </c>
      <c r="G55" s="1066" t="s">
        <v>2145</v>
      </c>
      <c r="H55" s="1066" t="s">
        <v>2145</v>
      </c>
      <c r="I55" s="1066" t="s">
        <v>2145</v>
      </c>
      <c r="J55" s="1066" t="s">
        <v>1278</v>
      </c>
      <c r="K55" s="1066" t="s">
        <v>2145</v>
      </c>
      <c r="L55" s="1066" t="s">
        <v>2145</v>
      </c>
      <c r="M55" s="1066" t="s">
        <v>1149</v>
      </c>
      <c r="N55" s="1066" t="s">
        <v>1149</v>
      </c>
    </row>
    <row r="56" spans="2:14" x14ac:dyDescent="0.25">
      <c r="B56" s="1846"/>
      <c r="C56" s="162" t="s">
        <v>3470</v>
      </c>
      <c r="D56" s="1066" t="s">
        <v>1278</v>
      </c>
      <c r="E56" s="1066" t="s">
        <v>1149</v>
      </c>
      <c r="F56" s="1066" t="s">
        <v>1149</v>
      </c>
      <c r="G56" s="1066" t="s">
        <v>1278</v>
      </c>
      <c r="H56" s="1066" t="s">
        <v>2145</v>
      </c>
      <c r="I56" s="1066" t="s">
        <v>2145</v>
      </c>
      <c r="J56" s="1066" t="s">
        <v>1149</v>
      </c>
      <c r="K56" s="1066" t="s">
        <v>2145</v>
      </c>
      <c r="L56" s="1066" t="s">
        <v>2145</v>
      </c>
      <c r="M56" s="1066" t="s">
        <v>1149</v>
      </c>
      <c r="N56" s="1066" t="s">
        <v>1149</v>
      </c>
    </row>
    <row r="57" spans="2:14" x14ac:dyDescent="0.25">
      <c r="B57" s="1846"/>
      <c r="C57" s="162" t="s">
        <v>3471</v>
      </c>
      <c r="D57" s="1066" t="s">
        <v>1278</v>
      </c>
      <c r="E57" s="1066" t="s">
        <v>1149</v>
      </c>
      <c r="F57" s="1066" t="s">
        <v>1149</v>
      </c>
      <c r="G57" s="1066" t="s">
        <v>3425</v>
      </c>
      <c r="H57" s="1066" t="s">
        <v>3425</v>
      </c>
      <c r="I57" s="1066" t="s">
        <v>1278</v>
      </c>
      <c r="J57" s="1066" t="s">
        <v>3425</v>
      </c>
      <c r="K57" s="1066" t="s">
        <v>1149</v>
      </c>
      <c r="L57" s="1066" t="s">
        <v>3425</v>
      </c>
      <c r="M57" s="1066" t="s">
        <v>1278</v>
      </c>
      <c r="N57" s="1066" t="s">
        <v>2145</v>
      </c>
    </row>
    <row r="58" spans="2:14" x14ac:dyDescent="0.25">
      <c r="B58" s="1846"/>
      <c r="C58" s="162" t="s">
        <v>3472</v>
      </c>
      <c r="D58" s="1066" t="s">
        <v>1278</v>
      </c>
      <c r="E58" s="1066" t="s">
        <v>1278</v>
      </c>
      <c r="F58" s="1066" t="s">
        <v>1149</v>
      </c>
      <c r="G58" s="1066" t="s">
        <v>1149</v>
      </c>
      <c r="H58" s="1066" t="s">
        <v>1278</v>
      </c>
      <c r="I58" s="1066" t="s">
        <v>1278</v>
      </c>
      <c r="J58" s="1066" t="s">
        <v>2145</v>
      </c>
      <c r="K58" s="1066" t="s">
        <v>1278</v>
      </c>
      <c r="L58" s="1066" t="s">
        <v>1278</v>
      </c>
      <c r="M58" s="1066" t="s">
        <v>1149</v>
      </c>
      <c r="N58" s="1066" t="s">
        <v>1149</v>
      </c>
    </row>
    <row r="59" spans="2:14" x14ac:dyDescent="0.25">
      <c r="B59" s="1846"/>
      <c r="C59" s="162" t="s">
        <v>3473</v>
      </c>
      <c r="D59" s="1066" t="s">
        <v>1278</v>
      </c>
      <c r="E59" s="1066" t="s">
        <v>1278</v>
      </c>
      <c r="F59" s="1066" t="s">
        <v>1149</v>
      </c>
      <c r="G59" s="1066" t="s">
        <v>3425</v>
      </c>
      <c r="H59" s="1066" t="s">
        <v>1278</v>
      </c>
      <c r="I59" s="1066" t="s">
        <v>1278</v>
      </c>
      <c r="J59" s="1066" t="s">
        <v>1278</v>
      </c>
      <c r="K59" s="1066" t="s">
        <v>1278</v>
      </c>
      <c r="L59" s="1066" t="s">
        <v>1278</v>
      </c>
      <c r="M59" s="1066" t="s">
        <v>1149</v>
      </c>
      <c r="N59" s="1066" t="s">
        <v>1149</v>
      </c>
    </row>
    <row r="60" spans="2:14" x14ac:dyDescent="0.25">
      <c r="B60" s="1846"/>
      <c r="C60" s="162" t="s">
        <v>3474</v>
      </c>
      <c r="D60" s="1066" t="s">
        <v>1278</v>
      </c>
      <c r="E60" s="1066" t="s">
        <v>2145</v>
      </c>
      <c r="F60" s="1066" t="s">
        <v>1278</v>
      </c>
      <c r="G60" s="1066" t="s">
        <v>1278</v>
      </c>
      <c r="H60" s="1066" t="s">
        <v>2145</v>
      </c>
      <c r="I60" s="1066" t="s">
        <v>1278</v>
      </c>
      <c r="J60" s="1066" t="s">
        <v>2145</v>
      </c>
      <c r="K60" s="1066" t="s">
        <v>2145</v>
      </c>
      <c r="L60" s="1066" t="s">
        <v>2145</v>
      </c>
      <c r="M60" s="1066" t="s">
        <v>2145</v>
      </c>
      <c r="N60" s="1066" t="s">
        <v>2145</v>
      </c>
    </row>
    <row r="61" spans="2:14" x14ac:dyDescent="0.25">
      <c r="B61" s="1846"/>
      <c r="C61" s="162" t="s">
        <v>3475</v>
      </c>
      <c r="D61" s="1066" t="s">
        <v>1278</v>
      </c>
      <c r="E61" s="1066" t="s">
        <v>1149</v>
      </c>
      <c r="F61" s="1066" t="s">
        <v>1149</v>
      </c>
      <c r="G61" s="1066" t="s">
        <v>1278</v>
      </c>
      <c r="H61" s="1066" t="s">
        <v>1278</v>
      </c>
      <c r="I61" s="1066" t="s">
        <v>1149</v>
      </c>
      <c r="J61" s="1066" t="s">
        <v>2145</v>
      </c>
      <c r="K61" s="1066" t="s">
        <v>1278</v>
      </c>
      <c r="L61" s="1066" t="s">
        <v>3425</v>
      </c>
      <c r="M61" s="1066" t="s">
        <v>2145</v>
      </c>
      <c r="N61" s="1066" t="s">
        <v>2145</v>
      </c>
    </row>
    <row r="62" spans="2:14" x14ac:dyDescent="0.25">
      <c r="B62" s="1846"/>
      <c r="C62" s="162" t="s">
        <v>3476</v>
      </c>
      <c r="D62" s="1066" t="s">
        <v>1278</v>
      </c>
      <c r="E62" s="1066" t="s">
        <v>1278</v>
      </c>
      <c r="F62" s="1066" t="s">
        <v>1278</v>
      </c>
      <c r="G62" s="1066" t="s">
        <v>1278</v>
      </c>
      <c r="H62" s="1066" t="s">
        <v>1278</v>
      </c>
      <c r="I62" s="1066" t="s">
        <v>1278</v>
      </c>
      <c r="J62" s="1066" t="s">
        <v>1278</v>
      </c>
      <c r="K62" s="1066" t="s">
        <v>2145</v>
      </c>
      <c r="L62" s="1066" t="s">
        <v>1278</v>
      </c>
      <c r="M62" s="1066" t="s">
        <v>2145</v>
      </c>
      <c r="N62" s="1066" t="s">
        <v>2145</v>
      </c>
    </row>
    <row r="63" spans="2:14" x14ac:dyDescent="0.25">
      <c r="B63" s="1846"/>
      <c r="C63" s="162" t="s">
        <v>3477</v>
      </c>
      <c r="D63" s="1066" t="s">
        <v>1149</v>
      </c>
      <c r="E63" s="1066" t="s">
        <v>1149</v>
      </c>
      <c r="F63" s="1066" t="s">
        <v>1278</v>
      </c>
      <c r="G63" s="1066" t="s">
        <v>1149</v>
      </c>
      <c r="H63" s="1066" t="s">
        <v>1149</v>
      </c>
      <c r="I63" s="1066" t="s">
        <v>1149</v>
      </c>
      <c r="J63" s="1066" t="s">
        <v>1149</v>
      </c>
      <c r="K63" s="1066" t="s">
        <v>1149</v>
      </c>
      <c r="L63" s="1066" t="s">
        <v>1149</v>
      </c>
      <c r="M63" s="1066" t="s">
        <v>1149</v>
      </c>
      <c r="N63" s="1066" t="s">
        <v>1149</v>
      </c>
    </row>
    <row r="64" spans="2:14" x14ac:dyDescent="0.25">
      <c r="B64" s="1846"/>
      <c r="C64" s="162" t="s">
        <v>3478</v>
      </c>
      <c r="D64" s="1066" t="s">
        <v>1278</v>
      </c>
      <c r="E64" s="1066" t="s">
        <v>1278</v>
      </c>
      <c r="F64" s="1066" t="s">
        <v>1278</v>
      </c>
      <c r="G64" s="1066" t="s">
        <v>1278</v>
      </c>
      <c r="H64" s="1066" t="s">
        <v>1149</v>
      </c>
      <c r="I64" s="1066" t="s">
        <v>1278</v>
      </c>
      <c r="J64" s="1066" t="s">
        <v>2145</v>
      </c>
      <c r="K64" s="1066" t="s">
        <v>2145</v>
      </c>
      <c r="L64" s="1066" t="s">
        <v>2145</v>
      </c>
      <c r="M64" s="1066" t="s">
        <v>1278</v>
      </c>
      <c r="N64" s="1066" t="s">
        <v>1278</v>
      </c>
    </row>
    <row r="65" spans="2:14" x14ac:dyDescent="0.25">
      <c r="B65" s="1846"/>
      <c r="C65" s="162" t="s">
        <v>3479</v>
      </c>
      <c r="D65" s="1066" t="s">
        <v>1278</v>
      </c>
      <c r="E65" s="1066" t="s">
        <v>1149</v>
      </c>
      <c r="F65" s="1066" t="s">
        <v>1278</v>
      </c>
      <c r="G65" s="1066" t="s">
        <v>1278</v>
      </c>
      <c r="H65" s="1066" t="s">
        <v>1278</v>
      </c>
      <c r="I65" s="1066" t="s">
        <v>1278</v>
      </c>
      <c r="J65" s="1066" t="s">
        <v>1149</v>
      </c>
      <c r="K65" s="1066" t="s">
        <v>3425</v>
      </c>
      <c r="L65" s="1066" t="s">
        <v>1278</v>
      </c>
      <c r="M65" s="1066" t="s">
        <v>2145</v>
      </c>
      <c r="N65" s="1066" t="s">
        <v>1278</v>
      </c>
    </row>
    <row r="66" spans="2:14" x14ac:dyDescent="0.25">
      <c r="B66" s="1846"/>
      <c r="C66" s="162" t="s">
        <v>3480</v>
      </c>
      <c r="D66" s="1066" t="s">
        <v>1149</v>
      </c>
      <c r="E66" s="1066" t="s">
        <v>1278</v>
      </c>
      <c r="F66" s="1066" t="s">
        <v>1278</v>
      </c>
      <c r="G66" s="1066" t="s">
        <v>1149</v>
      </c>
      <c r="H66" s="1066" t="s">
        <v>1278</v>
      </c>
      <c r="I66" s="1066" t="s">
        <v>1149</v>
      </c>
      <c r="J66" s="1066" t="s">
        <v>1278</v>
      </c>
      <c r="K66" s="1066" t="s">
        <v>1278</v>
      </c>
      <c r="L66" s="1066" t="s">
        <v>1278</v>
      </c>
      <c r="M66" s="1066" t="s">
        <v>1149</v>
      </c>
      <c r="N66" s="1066" t="s">
        <v>1149</v>
      </c>
    </row>
    <row r="67" spans="2:14" x14ac:dyDescent="0.25">
      <c r="B67" s="1846"/>
      <c r="C67" s="162" t="s">
        <v>3481</v>
      </c>
      <c r="D67" s="1066" t="s">
        <v>3425</v>
      </c>
      <c r="E67" s="1066" t="s">
        <v>3425</v>
      </c>
      <c r="F67" s="1066" t="s">
        <v>1278</v>
      </c>
      <c r="G67" s="1066" t="s">
        <v>3425</v>
      </c>
      <c r="H67" s="1066" t="s">
        <v>1278</v>
      </c>
      <c r="I67" s="1066" t="s">
        <v>1278</v>
      </c>
      <c r="J67" s="1066" t="s">
        <v>3425</v>
      </c>
      <c r="K67" s="1066" t="s">
        <v>3425</v>
      </c>
      <c r="L67" s="1066" t="s">
        <v>1278</v>
      </c>
      <c r="M67" s="1066" t="s">
        <v>1149</v>
      </c>
      <c r="N67" s="1066" t="s">
        <v>1278</v>
      </c>
    </row>
    <row r="68" spans="2:14" x14ac:dyDescent="0.25">
      <c r="B68" s="1846"/>
      <c r="C68" s="162" t="s">
        <v>3482</v>
      </c>
      <c r="D68" s="1066" t="s">
        <v>2145</v>
      </c>
      <c r="E68" s="1066" t="s">
        <v>1278</v>
      </c>
      <c r="F68" s="1066" t="s">
        <v>1278</v>
      </c>
      <c r="G68" s="1066" t="s">
        <v>1278</v>
      </c>
      <c r="H68" s="1066" t="s">
        <v>1278</v>
      </c>
      <c r="I68" s="1066" t="s">
        <v>1278</v>
      </c>
      <c r="J68" s="1066" t="s">
        <v>1278</v>
      </c>
      <c r="K68" s="1066" t="s">
        <v>1278</v>
      </c>
      <c r="L68" s="1066" t="s">
        <v>1278</v>
      </c>
      <c r="M68" s="1066" t="s">
        <v>2145</v>
      </c>
      <c r="N68" s="1066" t="s">
        <v>1278</v>
      </c>
    </row>
    <row r="69" spans="2:14" x14ac:dyDescent="0.25">
      <c r="B69" s="1846"/>
      <c r="C69" s="162" t="s">
        <v>3483</v>
      </c>
      <c r="D69" s="1066" t="s">
        <v>2145</v>
      </c>
      <c r="E69" s="1066" t="s">
        <v>1278</v>
      </c>
      <c r="F69" s="1066" t="s">
        <v>1278</v>
      </c>
      <c r="G69" s="1066" t="s">
        <v>2145</v>
      </c>
      <c r="H69" s="1066" t="s">
        <v>1278</v>
      </c>
      <c r="I69" s="1066" t="s">
        <v>2145</v>
      </c>
      <c r="J69" s="1066" t="s">
        <v>1278</v>
      </c>
      <c r="K69" s="1066" t="s">
        <v>2145</v>
      </c>
      <c r="L69" s="1066" t="s">
        <v>1278</v>
      </c>
      <c r="M69" s="1066" t="s">
        <v>2145</v>
      </c>
      <c r="N69" s="1066" t="s">
        <v>1278</v>
      </c>
    </row>
    <row r="70" spans="2:14" x14ac:dyDescent="0.25">
      <c r="B70" s="1846"/>
      <c r="C70" s="162" t="s">
        <v>3484</v>
      </c>
      <c r="D70" s="1066" t="s">
        <v>3425</v>
      </c>
      <c r="E70" s="1066" t="s">
        <v>1278</v>
      </c>
      <c r="F70" s="1066" t="s">
        <v>1278</v>
      </c>
      <c r="G70" s="1066" t="s">
        <v>3425</v>
      </c>
      <c r="H70" s="1066" t="s">
        <v>1278</v>
      </c>
      <c r="I70" s="1066" t="s">
        <v>1149</v>
      </c>
      <c r="J70" s="1066" t="s">
        <v>1278</v>
      </c>
      <c r="K70" s="1066" t="s">
        <v>1278</v>
      </c>
      <c r="L70" s="1066" t="s">
        <v>1278</v>
      </c>
      <c r="M70" s="1066" t="s">
        <v>1278</v>
      </c>
      <c r="N70" s="1066" t="s">
        <v>2145</v>
      </c>
    </row>
    <row r="71" spans="2:14" x14ac:dyDescent="0.25">
      <c r="B71" s="1846"/>
      <c r="C71" s="162" t="s">
        <v>3485</v>
      </c>
      <c r="D71" s="1066" t="s">
        <v>3425</v>
      </c>
      <c r="E71" s="1066" t="s">
        <v>3425</v>
      </c>
      <c r="F71" s="1066" t="s">
        <v>1149</v>
      </c>
      <c r="G71" s="1066" t="s">
        <v>3425</v>
      </c>
      <c r="H71" s="1066" t="s">
        <v>3425</v>
      </c>
      <c r="I71" s="1066" t="s">
        <v>3425</v>
      </c>
      <c r="J71" s="1066" t="s">
        <v>3425</v>
      </c>
      <c r="K71" s="1066" t="s">
        <v>3425</v>
      </c>
      <c r="L71" s="1066" t="s">
        <v>3425</v>
      </c>
      <c r="M71" s="1066" t="s">
        <v>1149</v>
      </c>
      <c r="N71" s="1066" t="s">
        <v>3425</v>
      </c>
    </row>
    <row r="72" spans="2:14" x14ac:dyDescent="0.25">
      <c r="B72" s="1846"/>
      <c r="C72" s="162" t="s">
        <v>3486</v>
      </c>
      <c r="D72" s="1066" t="s">
        <v>1278</v>
      </c>
      <c r="E72" s="1066" t="s">
        <v>1149</v>
      </c>
      <c r="F72" s="1066" t="s">
        <v>1149</v>
      </c>
      <c r="G72" s="1066" t="s">
        <v>1278</v>
      </c>
      <c r="H72" s="1066" t="s">
        <v>1149</v>
      </c>
      <c r="I72" s="1066" t="s">
        <v>2145</v>
      </c>
      <c r="J72" s="1066" t="s">
        <v>2145</v>
      </c>
      <c r="K72" s="1066" t="s">
        <v>1149</v>
      </c>
      <c r="L72" s="1066" t="s">
        <v>1149</v>
      </c>
      <c r="M72" s="1066" t="s">
        <v>1149</v>
      </c>
      <c r="N72" s="1066" t="s">
        <v>2145</v>
      </c>
    </row>
    <row r="73" spans="2:14" x14ac:dyDescent="0.25">
      <c r="B73" s="1846"/>
      <c r="C73" s="162" t="s">
        <v>3487</v>
      </c>
      <c r="D73" s="1066" t="s">
        <v>1278</v>
      </c>
      <c r="E73" s="1066" t="s">
        <v>1278</v>
      </c>
      <c r="F73" s="1066" t="s">
        <v>1278</v>
      </c>
      <c r="G73" s="1066" t="s">
        <v>1278</v>
      </c>
      <c r="H73" s="1066" t="s">
        <v>3425</v>
      </c>
      <c r="I73" s="1066" t="s">
        <v>1278</v>
      </c>
      <c r="J73" s="1066" t="s">
        <v>1278</v>
      </c>
      <c r="K73" s="1066" t="s">
        <v>3425</v>
      </c>
      <c r="L73" s="1066" t="s">
        <v>3425</v>
      </c>
      <c r="M73" s="1066" t="s">
        <v>2145</v>
      </c>
      <c r="N73" s="1066" t="s">
        <v>1149</v>
      </c>
    </row>
    <row r="74" spans="2:14" x14ac:dyDescent="0.25">
      <c r="B74" s="1846"/>
      <c r="C74" s="162" t="s">
        <v>3488</v>
      </c>
      <c r="D74" s="1066" t="s">
        <v>1278</v>
      </c>
      <c r="E74" s="1066" t="s">
        <v>1278</v>
      </c>
      <c r="F74" s="1066" t="s">
        <v>1278</v>
      </c>
      <c r="G74" s="1066" t="s">
        <v>1278</v>
      </c>
      <c r="H74" s="1066" t="s">
        <v>1278</v>
      </c>
      <c r="I74" s="1066" t="s">
        <v>1278</v>
      </c>
      <c r="J74" s="1066" t="s">
        <v>1278</v>
      </c>
      <c r="K74" s="1066" t="s">
        <v>1278</v>
      </c>
      <c r="L74" s="1066" t="s">
        <v>1278</v>
      </c>
      <c r="M74" s="1066" t="s">
        <v>1149</v>
      </c>
      <c r="N74" s="1066" t="s">
        <v>1149</v>
      </c>
    </row>
    <row r="75" spans="2:14" x14ac:dyDescent="0.25">
      <c r="B75" s="1846"/>
      <c r="C75" s="162" t="s">
        <v>3489</v>
      </c>
      <c r="D75" s="1066" t="s">
        <v>1278</v>
      </c>
      <c r="E75" s="1066" t="s">
        <v>1149</v>
      </c>
      <c r="F75" s="1066" t="s">
        <v>1149</v>
      </c>
      <c r="G75" s="1066" t="s">
        <v>3425</v>
      </c>
      <c r="H75" s="1066" t="s">
        <v>1278</v>
      </c>
      <c r="I75" s="1066" t="s">
        <v>1278</v>
      </c>
      <c r="J75" s="1066" t="s">
        <v>1149</v>
      </c>
      <c r="K75" s="1066" t="s">
        <v>1278</v>
      </c>
      <c r="L75" s="1066" t="s">
        <v>1278</v>
      </c>
      <c r="M75" s="1066" t="s">
        <v>1149</v>
      </c>
      <c r="N75" s="1066" t="s">
        <v>1278</v>
      </c>
    </row>
    <row r="76" spans="2:14" x14ac:dyDescent="0.25">
      <c r="B76" s="1846"/>
      <c r="C76" s="162" t="s">
        <v>3490</v>
      </c>
      <c r="D76" s="1066" t="s">
        <v>1278</v>
      </c>
      <c r="E76" s="1066" t="s">
        <v>1278</v>
      </c>
      <c r="F76" s="1066" t="s">
        <v>1278</v>
      </c>
      <c r="G76" s="1066" t="s">
        <v>1278</v>
      </c>
      <c r="H76" s="1066" t="s">
        <v>1149</v>
      </c>
      <c r="I76" s="1066" t="s">
        <v>1149</v>
      </c>
      <c r="J76" s="1066" t="s">
        <v>1278</v>
      </c>
      <c r="K76" s="1066" t="s">
        <v>1278</v>
      </c>
      <c r="L76" s="1066" t="s">
        <v>1149</v>
      </c>
      <c r="M76" s="1066" t="s">
        <v>1149</v>
      </c>
      <c r="N76" s="1066" t="s">
        <v>1149</v>
      </c>
    </row>
    <row r="77" spans="2:14" x14ac:dyDescent="0.25">
      <c r="B77" s="1846"/>
      <c r="C77" s="162" t="s">
        <v>3491</v>
      </c>
      <c r="D77" s="1066" t="s">
        <v>1278</v>
      </c>
      <c r="E77" s="1066" t="s">
        <v>1278</v>
      </c>
      <c r="F77" s="1066" t="s">
        <v>1149</v>
      </c>
      <c r="G77" s="1066" t="s">
        <v>1278</v>
      </c>
      <c r="H77" s="1066" t="s">
        <v>3425</v>
      </c>
      <c r="I77" s="1066" t="s">
        <v>1278</v>
      </c>
      <c r="J77" s="1066" t="s">
        <v>1278</v>
      </c>
      <c r="K77" s="1066" t="s">
        <v>1278</v>
      </c>
      <c r="L77" s="1066" t="s">
        <v>3425</v>
      </c>
      <c r="M77" s="1066" t="s">
        <v>1149</v>
      </c>
      <c r="N77" s="1066" t="s">
        <v>1278</v>
      </c>
    </row>
    <row r="78" spans="2:14" x14ac:dyDescent="0.25">
      <c r="B78" s="1846"/>
      <c r="C78" s="162" t="s">
        <v>3492</v>
      </c>
      <c r="D78" s="1066" t="s">
        <v>1278</v>
      </c>
      <c r="E78" s="1066" t="s">
        <v>2145</v>
      </c>
      <c r="F78" s="1066" t="s">
        <v>1278</v>
      </c>
      <c r="G78" s="1066" t="s">
        <v>1278</v>
      </c>
      <c r="H78" s="1066" t="s">
        <v>1278</v>
      </c>
      <c r="I78" s="1066" t="s">
        <v>1278</v>
      </c>
      <c r="J78" s="1066" t="s">
        <v>1278</v>
      </c>
      <c r="K78" s="1066" t="s">
        <v>1278</v>
      </c>
      <c r="L78" s="1066" t="s">
        <v>1278</v>
      </c>
      <c r="M78" s="1066" t="s">
        <v>1149</v>
      </c>
      <c r="N78" s="1066" t="s">
        <v>1149</v>
      </c>
    </row>
    <row r="79" spans="2:14" x14ac:dyDescent="0.25">
      <c r="B79" s="1846"/>
      <c r="C79" s="162" t="s">
        <v>3493</v>
      </c>
      <c r="D79" s="1066" t="s">
        <v>1278</v>
      </c>
      <c r="E79" s="1066" t="s">
        <v>2145</v>
      </c>
      <c r="F79" s="1066" t="s">
        <v>1278</v>
      </c>
      <c r="G79" s="1066" t="s">
        <v>1278</v>
      </c>
      <c r="H79" s="1066" t="s">
        <v>3425</v>
      </c>
      <c r="I79" s="1066" t="s">
        <v>1278</v>
      </c>
      <c r="J79" s="1066" t="s">
        <v>2145</v>
      </c>
      <c r="K79" s="1066" t="s">
        <v>2145</v>
      </c>
      <c r="L79" s="1066" t="s">
        <v>1149</v>
      </c>
      <c r="M79" s="1066" t="s">
        <v>1278</v>
      </c>
      <c r="N79" s="1066" t="s">
        <v>1278</v>
      </c>
    </row>
    <row r="80" spans="2:14" x14ac:dyDescent="0.25">
      <c r="B80" s="1846"/>
      <c r="C80" s="162" t="s">
        <v>3494</v>
      </c>
      <c r="D80" s="1066" t="s">
        <v>1149</v>
      </c>
      <c r="E80" s="1066" t="s">
        <v>1149</v>
      </c>
      <c r="F80" s="1066" t="s">
        <v>1149</v>
      </c>
      <c r="G80" s="1066" t="s">
        <v>1149</v>
      </c>
      <c r="H80" s="1066" t="s">
        <v>1149</v>
      </c>
      <c r="I80" s="1066" t="s">
        <v>1149</v>
      </c>
      <c r="J80" s="1066" t="s">
        <v>1149</v>
      </c>
      <c r="K80" s="1066" t="s">
        <v>1149</v>
      </c>
      <c r="L80" s="1066" t="s">
        <v>1149</v>
      </c>
      <c r="M80" s="1066" t="s">
        <v>1278</v>
      </c>
      <c r="N80" s="1066" t="s">
        <v>2145</v>
      </c>
    </row>
    <row r="81" spans="2:14" x14ac:dyDescent="0.25">
      <c r="B81" s="1846"/>
      <c r="C81" s="162" t="s">
        <v>3495</v>
      </c>
      <c r="D81" s="1066" t="s">
        <v>1149</v>
      </c>
      <c r="E81" s="1066" t="s">
        <v>2145</v>
      </c>
      <c r="F81" s="1066" t="s">
        <v>2145</v>
      </c>
      <c r="G81" s="1066" t="s">
        <v>1149</v>
      </c>
      <c r="H81" s="1066" t="s">
        <v>1149</v>
      </c>
      <c r="I81" s="1066" t="s">
        <v>1149</v>
      </c>
      <c r="J81" s="1066" t="s">
        <v>2145</v>
      </c>
      <c r="K81" s="1066" t="s">
        <v>1149</v>
      </c>
      <c r="L81" s="1066" t="s">
        <v>1149</v>
      </c>
      <c r="M81" s="1066" t="s">
        <v>1149</v>
      </c>
      <c r="N81" s="1066" t="s">
        <v>2145</v>
      </c>
    </row>
    <row r="82" spans="2:14" x14ac:dyDescent="0.25">
      <c r="B82" s="1846"/>
      <c r="C82" s="162" t="s">
        <v>3496</v>
      </c>
      <c r="D82" s="1066" t="s">
        <v>1278</v>
      </c>
      <c r="E82" s="1066" t="s">
        <v>1278</v>
      </c>
      <c r="F82" s="1066" t="s">
        <v>1278</v>
      </c>
      <c r="G82" s="1066" t="s">
        <v>1278</v>
      </c>
      <c r="H82" s="1066" t="s">
        <v>1278</v>
      </c>
      <c r="I82" s="1066" t="s">
        <v>1278</v>
      </c>
      <c r="J82" s="1066" t="s">
        <v>1278</v>
      </c>
      <c r="K82" s="1066" t="s">
        <v>1278</v>
      </c>
      <c r="L82" s="1066" t="s">
        <v>1278</v>
      </c>
      <c r="M82" s="1066" t="s">
        <v>1278</v>
      </c>
      <c r="N82" s="1066" t="s">
        <v>1149</v>
      </c>
    </row>
    <row r="83" spans="2:14" x14ac:dyDescent="0.25">
      <c r="B83" s="1846"/>
      <c r="C83" s="162" t="s">
        <v>3497</v>
      </c>
      <c r="D83" s="1066" t="s">
        <v>1278</v>
      </c>
      <c r="E83" s="1066" t="s">
        <v>1278</v>
      </c>
      <c r="F83" s="1066" t="s">
        <v>1149</v>
      </c>
      <c r="G83" s="1066" t="s">
        <v>1278</v>
      </c>
      <c r="H83" s="1066" t="s">
        <v>1278</v>
      </c>
      <c r="I83" s="1066" t="s">
        <v>1149</v>
      </c>
      <c r="J83" s="1066" t="s">
        <v>1278</v>
      </c>
      <c r="K83" s="1066" t="s">
        <v>1278</v>
      </c>
      <c r="L83" s="1066" t="s">
        <v>1278</v>
      </c>
      <c r="M83" s="1066" t="s">
        <v>1149</v>
      </c>
      <c r="N83" s="1066" t="s">
        <v>1149</v>
      </c>
    </row>
    <row r="84" spans="2:14" x14ac:dyDescent="0.25">
      <c r="B84" s="1846"/>
      <c r="C84" s="162" t="s">
        <v>3498</v>
      </c>
      <c r="D84" s="1066" t="s">
        <v>1278</v>
      </c>
      <c r="E84" s="1066" t="s">
        <v>1278</v>
      </c>
      <c r="F84" s="1066" t="s">
        <v>2145</v>
      </c>
      <c r="G84" s="1066" t="s">
        <v>1278</v>
      </c>
      <c r="H84" s="1066" t="s">
        <v>1278</v>
      </c>
      <c r="I84" s="1066" t="s">
        <v>1149</v>
      </c>
      <c r="J84" s="1066" t="s">
        <v>1278</v>
      </c>
      <c r="K84" s="1066" t="s">
        <v>2145</v>
      </c>
      <c r="L84" s="1066" t="s">
        <v>2145</v>
      </c>
      <c r="M84" s="1066" t="s">
        <v>1278</v>
      </c>
      <c r="N84" s="1066" t="s">
        <v>1149</v>
      </c>
    </row>
    <row r="85" spans="2:14" x14ac:dyDescent="0.25">
      <c r="B85" s="1846"/>
      <c r="C85" s="162" t="s">
        <v>3499</v>
      </c>
      <c r="D85" s="1066" t="s">
        <v>1278</v>
      </c>
      <c r="E85" s="1066" t="s">
        <v>1278</v>
      </c>
      <c r="F85" s="1066" t="s">
        <v>1278</v>
      </c>
      <c r="G85" s="1066" t="s">
        <v>1278</v>
      </c>
      <c r="H85" s="1066" t="s">
        <v>1278</v>
      </c>
      <c r="I85" s="1066" t="s">
        <v>1278</v>
      </c>
      <c r="J85" s="1066" t="s">
        <v>1278</v>
      </c>
      <c r="K85" s="1066" t="s">
        <v>1278</v>
      </c>
      <c r="L85" s="1066" t="s">
        <v>1278</v>
      </c>
      <c r="M85" s="1066" t="s">
        <v>2145</v>
      </c>
      <c r="N85" s="1066" t="s">
        <v>1149</v>
      </c>
    </row>
    <row r="86" spans="2:14" x14ac:dyDescent="0.25">
      <c r="B86" s="1846"/>
      <c r="C86" s="162" t="s">
        <v>3500</v>
      </c>
      <c r="D86" s="1066" t="s">
        <v>1278</v>
      </c>
      <c r="E86" s="1066" t="s">
        <v>1149</v>
      </c>
      <c r="F86" s="1066" t="s">
        <v>1149</v>
      </c>
      <c r="G86" s="1066" t="s">
        <v>1278</v>
      </c>
      <c r="H86" s="1066" t="s">
        <v>1278</v>
      </c>
      <c r="I86" s="1066" t="s">
        <v>1278</v>
      </c>
      <c r="J86" s="1066" t="s">
        <v>1278</v>
      </c>
      <c r="K86" s="1066" t="s">
        <v>1278</v>
      </c>
      <c r="L86" s="1066" t="s">
        <v>1278</v>
      </c>
      <c r="M86" s="1066" t="s">
        <v>1149</v>
      </c>
      <c r="N86" s="1066" t="s">
        <v>1149</v>
      </c>
    </row>
    <row r="87" spans="2:14" x14ac:dyDescent="0.25">
      <c r="B87" s="1846"/>
      <c r="C87" s="162" t="s">
        <v>3501</v>
      </c>
      <c r="D87" s="1066" t="s">
        <v>1149</v>
      </c>
      <c r="E87" s="1066" t="s">
        <v>1278</v>
      </c>
      <c r="F87" s="1066" t="s">
        <v>1278</v>
      </c>
      <c r="G87" s="1066" t="s">
        <v>1149</v>
      </c>
      <c r="H87" s="1066" t="s">
        <v>1149</v>
      </c>
      <c r="I87" s="1066" t="s">
        <v>1278</v>
      </c>
      <c r="J87" s="1066" t="s">
        <v>1278</v>
      </c>
      <c r="K87" s="1066" t="s">
        <v>1278</v>
      </c>
      <c r="L87" s="1066" t="s">
        <v>1278</v>
      </c>
      <c r="M87" s="1066" t="s">
        <v>1278</v>
      </c>
      <c r="N87" s="1066" t="s">
        <v>1278</v>
      </c>
    </row>
    <row r="88" spans="2:14" x14ac:dyDescent="0.25">
      <c r="B88" s="1846"/>
      <c r="C88" s="162" t="s">
        <v>3502</v>
      </c>
      <c r="D88" s="1066" t="s">
        <v>1278</v>
      </c>
      <c r="E88" s="1066" t="s">
        <v>2145</v>
      </c>
      <c r="F88" s="1066" t="s">
        <v>2145</v>
      </c>
      <c r="G88" s="1066" t="s">
        <v>1278</v>
      </c>
      <c r="H88" s="1066" t="s">
        <v>1278</v>
      </c>
      <c r="I88" s="1066" t="s">
        <v>1278</v>
      </c>
      <c r="J88" s="1066" t="s">
        <v>1278</v>
      </c>
      <c r="K88" s="1066" t="s">
        <v>1278</v>
      </c>
      <c r="L88" s="1066" t="s">
        <v>1278</v>
      </c>
      <c r="M88" s="1066" t="s">
        <v>2145</v>
      </c>
      <c r="N88" s="1066" t="s">
        <v>2145</v>
      </c>
    </row>
    <row r="89" spans="2:14" x14ac:dyDescent="0.25">
      <c r="B89" s="1846"/>
      <c r="C89" s="162" t="s">
        <v>3503</v>
      </c>
      <c r="D89" s="1066" t="s">
        <v>2145</v>
      </c>
      <c r="E89" s="1066" t="s">
        <v>2145</v>
      </c>
      <c r="F89" s="1066" t="s">
        <v>1278</v>
      </c>
      <c r="G89" s="1066" t="s">
        <v>2145</v>
      </c>
      <c r="H89" s="1066" t="s">
        <v>1278</v>
      </c>
      <c r="I89" s="1066" t="s">
        <v>2145</v>
      </c>
      <c r="J89" s="1066" t="s">
        <v>2145</v>
      </c>
      <c r="K89" s="1066" t="s">
        <v>2145</v>
      </c>
      <c r="L89" s="1066" t="s">
        <v>2145</v>
      </c>
      <c r="M89" s="1066" t="s">
        <v>2145</v>
      </c>
      <c r="N89" s="1066" t="s">
        <v>2145</v>
      </c>
    </row>
    <row r="90" spans="2:14" x14ac:dyDescent="0.25">
      <c r="B90" s="1846"/>
      <c r="C90" s="162" t="s">
        <v>3504</v>
      </c>
      <c r="D90" s="1066" t="s">
        <v>1278</v>
      </c>
      <c r="E90" s="1066" t="s">
        <v>3425</v>
      </c>
      <c r="F90" s="1066" t="s">
        <v>2145</v>
      </c>
      <c r="G90" s="1066" t="s">
        <v>1278</v>
      </c>
      <c r="H90" s="1066" t="s">
        <v>1278</v>
      </c>
      <c r="I90" s="1066" t="s">
        <v>1278</v>
      </c>
      <c r="J90" s="1066" t="s">
        <v>2145</v>
      </c>
      <c r="K90" s="1066" t="s">
        <v>2145</v>
      </c>
      <c r="L90" s="1066" t="s">
        <v>2145</v>
      </c>
      <c r="M90" s="1066" t="s">
        <v>2145</v>
      </c>
      <c r="N90" s="1066" t="s">
        <v>2145</v>
      </c>
    </row>
    <row r="91" spans="2:14" x14ac:dyDescent="0.25">
      <c r="B91" s="1846"/>
      <c r="C91" s="162" t="s">
        <v>3505</v>
      </c>
      <c r="D91" s="1066" t="s">
        <v>3425</v>
      </c>
      <c r="E91" s="1066" t="s">
        <v>1149</v>
      </c>
      <c r="F91" s="1066" t="s">
        <v>2145</v>
      </c>
      <c r="G91" s="1066" t="s">
        <v>2145</v>
      </c>
      <c r="H91" s="1066" t="s">
        <v>2145</v>
      </c>
      <c r="I91" s="1066" t="s">
        <v>2145</v>
      </c>
      <c r="J91" s="1066" t="s">
        <v>2145</v>
      </c>
      <c r="K91" s="1066" t="s">
        <v>2145</v>
      </c>
      <c r="L91" s="1066" t="s">
        <v>2145</v>
      </c>
      <c r="M91" s="1066" t="s">
        <v>2145</v>
      </c>
      <c r="N91" s="1066" t="s">
        <v>2145</v>
      </c>
    </row>
    <row r="92" spans="2:14" x14ac:dyDescent="0.25">
      <c r="B92" s="1846"/>
      <c r="C92" s="162" t="s">
        <v>3506</v>
      </c>
      <c r="D92" s="1066" t="s">
        <v>1149</v>
      </c>
      <c r="E92" s="1066" t="s">
        <v>1149</v>
      </c>
      <c r="F92" s="1066" t="s">
        <v>3425</v>
      </c>
      <c r="G92" s="1066" t="s">
        <v>1149</v>
      </c>
      <c r="H92" s="1066" t="s">
        <v>1149</v>
      </c>
      <c r="I92" s="1066" t="s">
        <v>1278</v>
      </c>
      <c r="J92" s="1066" t="s">
        <v>1149</v>
      </c>
      <c r="K92" s="1066" t="s">
        <v>1278</v>
      </c>
      <c r="L92" s="1066" t="s">
        <v>1278</v>
      </c>
      <c r="M92" s="1066" t="s">
        <v>1278</v>
      </c>
      <c r="N92" s="1066" t="s">
        <v>2145</v>
      </c>
    </row>
    <row r="93" spans="2:14" x14ac:dyDescent="0.25">
      <c r="B93" s="1846"/>
      <c r="C93" s="162" t="s">
        <v>3507</v>
      </c>
      <c r="D93" s="1066" t="s">
        <v>1278</v>
      </c>
      <c r="E93" s="1066" t="s">
        <v>1149</v>
      </c>
      <c r="F93" s="1066" t="s">
        <v>1149</v>
      </c>
      <c r="G93" s="1066" t="s">
        <v>1278</v>
      </c>
      <c r="H93" s="1066" t="s">
        <v>1278</v>
      </c>
      <c r="I93" s="1066" t="s">
        <v>1278</v>
      </c>
      <c r="J93" s="1066" t="s">
        <v>1149</v>
      </c>
      <c r="K93" s="1066" t="s">
        <v>1278</v>
      </c>
      <c r="L93" s="1066" t="s">
        <v>1278</v>
      </c>
      <c r="M93" s="1066" t="s">
        <v>1149</v>
      </c>
      <c r="N93" s="1066" t="s">
        <v>1149</v>
      </c>
    </row>
    <row r="94" spans="2:14" x14ac:dyDescent="0.25">
      <c r="B94" s="1846"/>
      <c r="C94" s="162" t="s">
        <v>3508</v>
      </c>
      <c r="D94" s="1066" t="s">
        <v>2145</v>
      </c>
      <c r="E94" s="1066" t="s">
        <v>1149</v>
      </c>
      <c r="F94" s="1066" t="s">
        <v>2145</v>
      </c>
      <c r="G94" s="1066" t="s">
        <v>2145</v>
      </c>
      <c r="H94" s="1066" t="s">
        <v>2145</v>
      </c>
      <c r="I94" s="1066" t="s">
        <v>2145</v>
      </c>
      <c r="J94" s="1066" t="s">
        <v>2145</v>
      </c>
      <c r="K94" s="1066" t="s">
        <v>2145</v>
      </c>
      <c r="L94" s="1066" t="s">
        <v>2145</v>
      </c>
      <c r="M94" s="1066" t="s">
        <v>2145</v>
      </c>
      <c r="N94" s="1066" t="s">
        <v>2145</v>
      </c>
    </row>
    <row r="95" spans="2:14" x14ac:dyDescent="0.25">
      <c r="B95" s="1846"/>
      <c r="C95" s="162" t="s">
        <v>3509</v>
      </c>
      <c r="D95" s="1066" t="s">
        <v>2145</v>
      </c>
      <c r="E95" s="1066" t="s">
        <v>2145</v>
      </c>
      <c r="F95" s="1066" t="s">
        <v>1278</v>
      </c>
      <c r="G95" s="1066" t="s">
        <v>2145</v>
      </c>
      <c r="H95" s="1066" t="s">
        <v>3425</v>
      </c>
      <c r="I95" s="1066" t="s">
        <v>2145</v>
      </c>
      <c r="J95" s="1066" t="s">
        <v>2145</v>
      </c>
      <c r="K95" s="1066" t="s">
        <v>2145</v>
      </c>
      <c r="L95" s="1066" t="s">
        <v>3425</v>
      </c>
      <c r="M95" s="1066" t="s">
        <v>2145</v>
      </c>
      <c r="N95" s="1066" t="s">
        <v>2145</v>
      </c>
    </row>
    <row r="96" spans="2:14" x14ac:dyDescent="0.25">
      <c r="B96" s="1846"/>
      <c r="C96" s="162" t="s">
        <v>3510</v>
      </c>
      <c r="D96" s="1066" t="s">
        <v>3425</v>
      </c>
      <c r="E96" s="1066" t="s">
        <v>2145</v>
      </c>
      <c r="F96" s="1066" t="s">
        <v>1149</v>
      </c>
      <c r="G96" s="1066" t="s">
        <v>3425</v>
      </c>
      <c r="H96" s="1066" t="s">
        <v>2145</v>
      </c>
      <c r="I96" s="1066" t="s">
        <v>2145</v>
      </c>
      <c r="J96" s="1066" t="s">
        <v>2145</v>
      </c>
      <c r="K96" s="1066" t="s">
        <v>2145</v>
      </c>
      <c r="L96" s="1066" t="s">
        <v>2145</v>
      </c>
      <c r="M96" s="1066" t="s">
        <v>3425</v>
      </c>
      <c r="N96" s="1066" t="s">
        <v>1278</v>
      </c>
    </row>
    <row r="97" spans="2:14" x14ac:dyDescent="0.25">
      <c r="B97" s="1846"/>
      <c r="C97" s="162" t="s">
        <v>3511</v>
      </c>
      <c r="D97" s="1066" t="s">
        <v>3425</v>
      </c>
      <c r="E97" s="1066" t="s">
        <v>2145</v>
      </c>
      <c r="F97" s="1066" t="s">
        <v>1149</v>
      </c>
      <c r="G97" s="1066" t="s">
        <v>3425</v>
      </c>
      <c r="H97" s="1066" t="s">
        <v>2145</v>
      </c>
      <c r="I97" s="1066" t="s">
        <v>2145</v>
      </c>
      <c r="J97" s="1066" t="s">
        <v>2145</v>
      </c>
      <c r="K97" s="1066" t="s">
        <v>2145</v>
      </c>
      <c r="L97" s="1066" t="s">
        <v>2145</v>
      </c>
      <c r="M97" s="1066" t="s">
        <v>1149</v>
      </c>
      <c r="N97" s="1066" t="s">
        <v>3425</v>
      </c>
    </row>
    <row r="98" spans="2:14" x14ac:dyDescent="0.25">
      <c r="B98" s="1846"/>
      <c r="C98" s="162" t="s">
        <v>3512</v>
      </c>
      <c r="D98" s="1066" t="s">
        <v>3425</v>
      </c>
      <c r="E98" s="1066" t="s">
        <v>2145</v>
      </c>
      <c r="F98" s="1066" t="s">
        <v>1149</v>
      </c>
      <c r="G98" s="1066" t="s">
        <v>3425</v>
      </c>
      <c r="H98" s="1066" t="s">
        <v>3425</v>
      </c>
      <c r="I98" s="1066" t="s">
        <v>2145</v>
      </c>
      <c r="J98" s="1066" t="s">
        <v>2145</v>
      </c>
      <c r="K98" s="1066" t="s">
        <v>3425</v>
      </c>
      <c r="L98" s="1066" t="s">
        <v>3425</v>
      </c>
      <c r="M98" s="1066" t="s">
        <v>1149</v>
      </c>
      <c r="N98" s="1066" t="s">
        <v>1278</v>
      </c>
    </row>
    <row r="99" spans="2:14" x14ac:dyDescent="0.25">
      <c r="B99" s="1846"/>
      <c r="C99" s="162" t="s">
        <v>3513</v>
      </c>
      <c r="D99" s="1066" t="s">
        <v>1278</v>
      </c>
      <c r="E99" s="1066" t="s">
        <v>2145</v>
      </c>
      <c r="F99" s="1066" t="s">
        <v>1278</v>
      </c>
      <c r="G99" s="1066" t="s">
        <v>1278</v>
      </c>
      <c r="H99" s="1066" t="s">
        <v>1149</v>
      </c>
      <c r="I99" s="1066" t="s">
        <v>1149</v>
      </c>
      <c r="J99" s="1066" t="s">
        <v>2145</v>
      </c>
      <c r="K99" s="1066" t="s">
        <v>1278</v>
      </c>
      <c r="L99" s="1066" t="s">
        <v>1278</v>
      </c>
      <c r="M99" s="1066" t="s">
        <v>2145</v>
      </c>
      <c r="N99" s="1066" t="s">
        <v>2145</v>
      </c>
    </row>
    <row r="100" spans="2:14" x14ac:dyDescent="0.25">
      <c r="B100" s="1846"/>
      <c r="C100" s="162" t="s">
        <v>3514</v>
      </c>
      <c r="D100" s="1066" t="s">
        <v>1278</v>
      </c>
      <c r="E100" s="1066" t="s">
        <v>1278</v>
      </c>
      <c r="F100" s="1066" t="s">
        <v>1149</v>
      </c>
      <c r="G100" s="1066" t="s">
        <v>1278</v>
      </c>
      <c r="H100" s="1066" t="s">
        <v>1149</v>
      </c>
      <c r="I100" s="1066" t="s">
        <v>1149</v>
      </c>
      <c r="J100" s="1066" t="s">
        <v>1278</v>
      </c>
      <c r="K100" s="1066" t="s">
        <v>1149</v>
      </c>
      <c r="L100" s="1066" t="s">
        <v>1149</v>
      </c>
      <c r="M100" s="1066" t="s">
        <v>1149</v>
      </c>
      <c r="N100" s="1066" t="s">
        <v>1149</v>
      </c>
    </row>
    <row r="101" spans="2:14" x14ac:dyDescent="0.25">
      <c r="B101" s="1846"/>
      <c r="C101" s="162" t="s">
        <v>3515</v>
      </c>
      <c r="D101" s="1066" t="s">
        <v>1278</v>
      </c>
      <c r="E101" s="1066" t="s">
        <v>1278</v>
      </c>
      <c r="F101" s="1066" t="s">
        <v>1278</v>
      </c>
      <c r="G101" s="1066" t="s">
        <v>1278</v>
      </c>
      <c r="H101" s="1066" t="s">
        <v>1278</v>
      </c>
      <c r="I101" s="1066" t="s">
        <v>1278</v>
      </c>
      <c r="J101" s="1066" t="s">
        <v>1278</v>
      </c>
      <c r="K101" s="1066" t="s">
        <v>1149</v>
      </c>
      <c r="L101" s="1066" t="s">
        <v>1149</v>
      </c>
      <c r="M101" s="1066" t="s">
        <v>1149</v>
      </c>
      <c r="N101" s="1066" t="s">
        <v>1149</v>
      </c>
    </row>
    <row r="102" spans="2:14" x14ac:dyDescent="0.25">
      <c r="B102" s="1846"/>
      <c r="C102" s="162" t="s">
        <v>3516</v>
      </c>
      <c r="D102" s="1066" t="s">
        <v>1149</v>
      </c>
      <c r="E102" s="1066" t="s">
        <v>1278</v>
      </c>
      <c r="F102" s="1066" t="s">
        <v>1278</v>
      </c>
      <c r="G102" s="1066" t="s">
        <v>1149</v>
      </c>
      <c r="H102" s="1066" t="s">
        <v>1149</v>
      </c>
      <c r="I102" s="1066" t="s">
        <v>1278</v>
      </c>
      <c r="J102" s="1066" t="s">
        <v>1278</v>
      </c>
      <c r="K102" s="1066" t="s">
        <v>1278</v>
      </c>
      <c r="L102" s="1066" t="s">
        <v>1278</v>
      </c>
      <c r="M102" s="1066" t="s">
        <v>1278</v>
      </c>
      <c r="N102" s="1066" t="s">
        <v>1278</v>
      </c>
    </row>
    <row r="103" spans="2:14" x14ac:dyDescent="0.25">
      <c r="B103" s="1846"/>
      <c r="C103" s="162" t="s">
        <v>3517</v>
      </c>
      <c r="D103" s="1066" t="s">
        <v>1278</v>
      </c>
      <c r="E103" s="1066" t="s">
        <v>1278</v>
      </c>
      <c r="F103" s="1066" t="s">
        <v>1278</v>
      </c>
      <c r="G103" s="1066" t="s">
        <v>1278</v>
      </c>
      <c r="H103" s="1066" t="s">
        <v>1278</v>
      </c>
      <c r="I103" s="1066" t="s">
        <v>1278</v>
      </c>
      <c r="J103" s="1066" t="s">
        <v>1278</v>
      </c>
      <c r="K103" s="1066" t="s">
        <v>1278</v>
      </c>
      <c r="L103" s="1066" t="s">
        <v>1278</v>
      </c>
      <c r="M103" s="1066" t="s">
        <v>1278</v>
      </c>
      <c r="N103" s="1066" t="s">
        <v>1278</v>
      </c>
    </row>
    <row r="104" spans="2:14" x14ac:dyDescent="0.25">
      <c r="B104" s="1846"/>
      <c r="C104" s="162" t="s">
        <v>3518</v>
      </c>
      <c r="D104" s="1066" t="s">
        <v>1278</v>
      </c>
      <c r="E104" s="1066" t="s">
        <v>1278</v>
      </c>
      <c r="F104" s="1066" t="s">
        <v>1278</v>
      </c>
      <c r="G104" s="1066" t="s">
        <v>1278</v>
      </c>
      <c r="H104" s="1066" t="s">
        <v>1278</v>
      </c>
      <c r="I104" s="1066" t="s">
        <v>1278</v>
      </c>
      <c r="J104" s="1066" t="s">
        <v>1278</v>
      </c>
      <c r="K104" s="1066" t="s">
        <v>1278</v>
      </c>
      <c r="L104" s="1066" t="s">
        <v>1278</v>
      </c>
      <c r="M104" s="1066" t="s">
        <v>1278</v>
      </c>
      <c r="N104" s="1066" t="s">
        <v>1278</v>
      </c>
    </row>
    <row r="105" spans="2:14" x14ac:dyDescent="0.25">
      <c r="B105" s="1846"/>
      <c r="C105" s="162" t="s">
        <v>3519</v>
      </c>
      <c r="D105" s="1066" t="s">
        <v>1278</v>
      </c>
      <c r="E105" s="1066" t="s">
        <v>1278</v>
      </c>
      <c r="F105" s="1066" t="s">
        <v>1278</v>
      </c>
      <c r="G105" s="1066" t="s">
        <v>1278</v>
      </c>
      <c r="H105" s="1066" t="s">
        <v>1278</v>
      </c>
      <c r="I105" s="1066" t="s">
        <v>1278</v>
      </c>
      <c r="J105" s="1066" t="s">
        <v>1278</v>
      </c>
      <c r="K105" s="1066" t="s">
        <v>1278</v>
      </c>
      <c r="L105" s="1066" t="s">
        <v>1278</v>
      </c>
      <c r="M105" s="1066" t="s">
        <v>1278</v>
      </c>
      <c r="N105" s="1066" t="s">
        <v>1278</v>
      </c>
    </row>
    <row r="106" spans="2:14" x14ac:dyDescent="0.25">
      <c r="B106" s="1846"/>
      <c r="C106" s="162" t="s">
        <v>3520</v>
      </c>
      <c r="D106" s="1066" t="s">
        <v>1278</v>
      </c>
      <c r="E106" s="1066" t="s">
        <v>1278</v>
      </c>
      <c r="F106" s="1066" t="s">
        <v>2145</v>
      </c>
      <c r="G106" s="1066" t="s">
        <v>2145</v>
      </c>
      <c r="H106" s="1066" t="s">
        <v>2145</v>
      </c>
      <c r="I106" s="1066" t="s">
        <v>2145</v>
      </c>
      <c r="J106" s="1066" t="s">
        <v>1278</v>
      </c>
      <c r="K106" s="1066" t="s">
        <v>2145</v>
      </c>
      <c r="L106" s="1066" t="s">
        <v>2145</v>
      </c>
      <c r="M106" s="1066" t="s">
        <v>1278</v>
      </c>
      <c r="N106" s="1066" t="s">
        <v>2145</v>
      </c>
    </row>
    <row r="107" spans="2:14" x14ac:dyDescent="0.25">
      <c r="B107" s="1846"/>
      <c r="C107" s="162" t="s">
        <v>3521</v>
      </c>
      <c r="D107" s="1066" t="s">
        <v>1278</v>
      </c>
      <c r="E107" s="1066" t="s">
        <v>1278</v>
      </c>
      <c r="F107" s="1066" t="s">
        <v>1278</v>
      </c>
      <c r="G107" s="1066" t="s">
        <v>1278</v>
      </c>
      <c r="H107" s="1066" t="s">
        <v>1278</v>
      </c>
      <c r="I107" s="1066" t="s">
        <v>2145</v>
      </c>
      <c r="J107" s="1066" t="s">
        <v>1278</v>
      </c>
      <c r="K107" s="1066" t="s">
        <v>1278</v>
      </c>
      <c r="L107" s="1066" t="s">
        <v>1278</v>
      </c>
      <c r="M107" s="1066" t="s">
        <v>1278</v>
      </c>
      <c r="N107" s="1066" t="s">
        <v>1278</v>
      </c>
    </row>
    <row r="108" spans="2:14" x14ac:dyDescent="0.25">
      <c r="B108" s="1846"/>
      <c r="C108" s="162" t="s">
        <v>3522</v>
      </c>
      <c r="D108" s="1066" t="s">
        <v>1278</v>
      </c>
      <c r="E108" s="1066" t="s">
        <v>2145</v>
      </c>
      <c r="F108" s="1066" t="s">
        <v>1278</v>
      </c>
      <c r="G108" s="1066" t="s">
        <v>1278</v>
      </c>
      <c r="H108" s="1066" t="s">
        <v>1149</v>
      </c>
      <c r="I108" s="1066" t="s">
        <v>1149</v>
      </c>
      <c r="J108" s="1066" t="s">
        <v>2145</v>
      </c>
      <c r="K108" s="1066" t="s">
        <v>1278</v>
      </c>
      <c r="L108" s="1066" t="s">
        <v>1278</v>
      </c>
      <c r="M108" s="1066" t="s">
        <v>2145</v>
      </c>
      <c r="N108" s="1066" t="s">
        <v>2145</v>
      </c>
    </row>
    <row r="109" spans="2:14" x14ac:dyDescent="0.25">
      <c r="B109" s="1846"/>
      <c r="C109" s="162" t="s">
        <v>3523</v>
      </c>
      <c r="D109" s="1066" t="s">
        <v>1278</v>
      </c>
      <c r="E109" s="1066" t="s">
        <v>1278</v>
      </c>
      <c r="F109" s="1066" t="s">
        <v>2145</v>
      </c>
      <c r="G109" s="1066" t="s">
        <v>1278</v>
      </c>
      <c r="H109" s="1066" t="s">
        <v>2145</v>
      </c>
      <c r="I109" s="1066" t="s">
        <v>1278</v>
      </c>
      <c r="J109" s="1066" t="s">
        <v>1278</v>
      </c>
      <c r="K109" s="1066" t="s">
        <v>1278</v>
      </c>
      <c r="L109" s="1066" t="s">
        <v>1278</v>
      </c>
      <c r="M109" s="1066" t="s">
        <v>2145</v>
      </c>
      <c r="N109" s="1066" t="s">
        <v>2145</v>
      </c>
    </row>
    <row r="110" spans="2:14" x14ac:dyDescent="0.25">
      <c r="B110" s="1846"/>
      <c r="C110" s="162" t="s">
        <v>3524</v>
      </c>
      <c r="D110" s="1066" t="s">
        <v>1149</v>
      </c>
      <c r="E110" s="1066" t="s">
        <v>1278</v>
      </c>
      <c r="F110" s="1066" t="s">
        <v>1278</v>
      </c>
      <c r="G110" s="1066" t="s">
        <v>1278</v>
      </c>
      <c r="H110" s="1066" t="s">
        <v>1278</v>
      </c>
      <c r="I110" s="1066" t="s">
        <v>1149</v>
      </c>
      <c r="J110" s="1066" t="s">
        <v>1278</v>
      </c>
      <c r="K110" s="1066" t="s">
        <v>1278</v>
      </c>
      <c r="L110" s="1066" t="s">
        <v>1278</v>
      </c>
      <c r="M110" s="1066" t="s">
        <v>2145</v>
      </c>
      <c r="N110" s="1066" t="s">
        <v>2145</v>
      </c>
    </row>
    <row r="111" spans="2:14" x14ac:dyDescent="0.25">
      <c r="B111" s="1846"/>
      <c r="C111" s="162" t="s">
        <v>3525</v>
      </c>
      <c r="D111" s="1066" t="s">
        <v>1278</v>
      </c>
      <c r="E111" s="1066" t="s">
        <v>1278</v>
      </c>
      <c r="F111" s="1066" t="s">
        <v>1278</v>
      </c>
      <c r="G111" s="1066" t="s">
        <v>1278</v>
      </c>
      <c r="H111" s="1066" t="s">
        <v>1278</v>
      </c>
      <c r="I111" s="1066" t="s">
        <v>1278</v>
      </c>
      <c r="J111" s="1066" t="s">
        <v>1278</v>
      </c>
      <c r="K111" s="1066" t="s">
        <v>1278</v>
      </c>
      <c r="L111" s="1066" t="s">
        <v>1278</v>
      </c>
      <c r="M111" s="1066" t="s">
        <v>1278</v>
      </c>
      <c r="N111" s="1066" t="s">
        <v>1278</v>
      </c>
    </row>
    <row r="112" spans="2:14" x14ac:dyDescent="0.25">
      <c r="B112" s="1846"/>
      <c r="C112" s="162" t="s">
        <v>3526</v>
      </c>
      <c r="D112" s="1066" t="s">
        <v>1278</v>
      </c>
      <c r="E112" s="1066" t="s">
        <v>1149</v>
      </c>
      <c r="F112" s="1066" t="s">
        <v>1278</v>
      </c>
      <c r="G112" s="1066" t="s">
        <v>1278</v>
      </c>
      <c r="H112" s="1066" t="s">
        <v>1278</v>
      </c>
      <c r="I112" s="1066" t="s">
        <v>1149</v>
      </c>
      <c r="J112" s="1066" t="s">
        <v>1278</v>
      </c>
      <c r="K112" s="1066" t="s">
        <v>3425</v>
      </c>
      <c r="L112" s="1066" t="s">
        <v>3425</v>
      </c>
      <c r="M112" s="1066" t="s">
        <v>1149</v>
      </c>
      <c r="N112" s="1066" t="s">
        <v>1149</v>
      </c>
    </row>
    <row r="113" spans="2:14" x14ac:dyDescent="0.25">
      <c r="B113" s="1846"/>
      <c r="C113" s="162" t="s">
        <v>3527</v>
      </c>
      <c r="D113" s="1066" t="s">
        <v>1278</v>
      </c>
      <c r="E113" s="1066" t="s">
        <v>1278</v>
      </c>
      <c r="F113" s="1066" t="s">
        <v>1149</v>
      </c>
      <c r="G113" s="1066" t="s">
        <v>1149</v>
      </c>
      <c r="H113" s="1066" t="s">
        <v>1278</v>
      </c>
      <c r="I113" s="1066" t="s">
        <v>1278</v>
      </c>
      <c r="J113" s="1066" t="s">
        <v>1278</v>
      </c>
      <c r="K113" s="1066" t="s">
        <v>2145</v>
      </c>
      <c r="L113" s="1066" t="s">
        <v>1278</v>
      </c>
      <c r="M113" s="1066" t="s">
        <v>1149</v>
      </c>
      <c r="N113" s="1066" t="s">
        <v>1278</v>
      </c>
    </row>
    <row r="114" spans="2:14" x14ac:dyDescent="0.25">
      <c r="B114" s="1846"/>
      <c r="C114" s="162" t="s">
        <v>3528</v>
      </c>
      <c r="D114" s="1066" t="s">
        <v>3425</v>
      </c>
      <c r="E114" s="1066" t="s">
        <v>2145</v>
      </c>
      <c r="F114" s="1066" t="s">
        <v>1278</v>
      </c>
      <c r="G114" s="1066" t="s">
        <v>3425</v>
      </c>
      <c r="H114" s="1066" t="s">
        <v>3425</v>
      </c>
      <c r="I114" s="1066" t="s">
        <v>2145</v>
      </c>
      <c r="J114" s="1066" t="s">
        <v>2145</v>
      </c>
      <c r="K114" s="1066" t="s">
        <v>2145</v>
      </c>
      <c r="L114" s="1066" t="s">
        <v>2145</v>
      </c>
      <c r="M114" s="1066" t="s">
        <v>2145</v>
      </c>
      <c r="N114" s="1066" t="s">
        <v>2145</v>
      </c>
    </row>
    <row r="115" spans="2:14" x14ac:dyDescent="0.25">
      <c r="B115" s="1846"/>
      <c r="C115" s="162" t="s">
        <v>3529</v>
      </c>
      <c r="D115" s="1066" t="s">
        <v>1278</v>
      </c>
      <c r="E115" s="1066" t="s">
        <v>1278</v>
      </c>
      <c r="F115" s="1066" t="s">
        <v>1149</v>
      </c>
      <c r="G115" s="1066" t="s">
        <v>1278</v>
      </c>
      <c r="H115" s="1066" t="s">
        <v>3425</v>
      </c>
      <c r="I115" s="1066" t="s">
        <v>1278</v>
      </c>
      <c r="J115" s="1066" t="s">
        <v>2145</v>
      </c>
      <c r="K115" s="1066" t="s">
        <v>3425</v>
      </c>
      <c r="L115" s="1066" t="s">
        <v>3425</v>
      </c>
      <c r="M115" s="1066" t="s">
        <v>1149</v>
      </c>
      <c r="N115" s="1066" t="s">
        <v>1149</v>
      </c>
    </row>
    <row r="116" spans="2:14" x14ac:dyDescent="0.25">
      <c r="B116" s="1846"/>
      <c r="C116" s="162" t="s">
        <v>3530</v>
      </c>
      <c r="D116" s="1066" t="s">
        <v>2145</v>
      </c>
      <c r="E116" s="1066" t="s">
        <v>1278</v>
      </c>
      <c r="F116" s="1066" t="s">
        <v>1278</v>
      </c>
      <c r="G116" s="1066" t="s">
        <v>1149</v>
      </c>
      <c r="H116" s="1066" t="s">
        <v>1278</v>
      </c>
      <c r="I116" s="1066" t="s">
        <v>1278</v>
      </c>
      <c r="J116" s="1066" t="s">
        <v>1149</v>
      </c>
      <c r="K116" s="1066" t="s">
        <v>1278</v>
      </c>
      <c r="L116" s="1066" t="s">
        <v>1278</v>
      </c>
      <c r="M116" s="1066" t="s">
        <v>1278</v>
      </c>
      <c r="N116" s="1066" t="s">
        <v>1278</v>
      </c>
    </row>
    <row r="117" spans="2:14" x14ac:dyDescent="0.25">
      <c r="B117" s="1846"/>
      <c r="C117" s="162" t="s">
        <v>3531</v>
      </c>
      <c r="D117" s="1066" t="s">
        <v>1278</v>
      </c>
      <c r="E117" s="1066" t="s">
        <v>1278</v>
      </c>
      <c r="F117" s="1066" t="s">
        <v>1149</v>
      </c>
      <c r="G117" s="1066" t="s">
        <v>1149</v>
      </c>
      <c r="H117" s="1066" t="s">
        <v>1278</v>
      </c>
      <c r="I117" s="1066" t="s">
        <v>1278</v>
      </c>
      <c r="J117" s="1066" t="s">
        <v>1278</v>
      </c>
      <c r="K117" s="1066" t="s">
        <v>2145</v>
      </c>
      <c r="L117" s="1066" t="s">
        <v>1278</v>
      </c>
      <c r="M117" s="1066" t="s">
        <v>1149</v>
      </c>
      <c r="N117" s="1066" t="s">
        <v>1278</v>
      </c>
    </row>
    <row r="118" spans="2:14" x14ac:dyDescent="0.25">
      <c r="B118" s="1846"/>
      <c r="C118" s="162" t="s">
        <v>3532</v>
      </c>
      <c r="D118" s="1066" t="s">
        <v>1278</v>
      </c>
      <c r="E118" s="1066" t="s">
        <v>1278</v>
      </c>
      <c r="F118" s="1066" t="s">
        <v>1278</v>
      </c>
      <c r="G118" s="1066" t="s">
        <v>1278</v>
      </c>
      <c r="H118" s="1066" t="s">
        <v>1278</v>
      </c>
      <c r="I118" s="1066" t="s">
        <v>1278</v>
      </c>
      <c r="J118" s="1066" t="s">
        <v>2145</v>
      </c>
      <c r="K118" s="1066" t="s">
        <v>1278</v>
      </c>
      <c r="L118" s="1066" t="s">
        <v>1278</v>
      </c>
      <c r="M118" s="1066" t="s">
        <v>1278</v>
      </c>
      <c r="N118" s="1066" t="s">
        <v>2145</v>
      </c>
    </row>
    <row r="119" spans="2:14" x14ac:dyDescent="0.25">
      <c r="B119" s="1846"/>
      <c r="C119" s="162" t="s">
        <v>3533</v>
      </c>
      <c r="D119" s="1066" t="s">
        <v>1278</v>
      </c>
      <c r="E119" s="1066" t="s">
        <v>1149</v>
      </c>
      <c r="F119" s="1066" t="s">
        <v>1149</v>
      </c>
      <c r="G119" s="1066" t="s">
        <v>1278</v>
      </c>
      <c r="H119" s="1066" t="s">
        <v>1278</v>
      </c>
      <c r="I119" s="1066" t="s">
        <v>1278</v>
      </c>
      <c r="J119" s="1066" t="s">
        <v>1278</v>
      </c>
      <c r="K119" s="1066" t="s">
        <v>1278</v>
      </c>
      <c r="L119" s="1066" t="s">
        <v>1278</v>
      </c>
      <c r="M119" s="1066" t="s">
        <v>1149</v>
      </c>
      <c r="N119" s="1066" t="s">
        <v>1278</v>
      </c>
    </row>
    <row r="120" spans="2:14" x14ac:dyDescent="0.25">
      <c r="B120" s="1846"/>
      <c r="C120" s="162" t="s">
        <v>3534</v>
      </c>
      <c r="D120" s="1066" t="s">
        <v>1278</v>
      </c>
      <c r="E120" s="1066" t="s">
        <v>1278</v>
      </c>
      <c r="F120" s="1066" t="s">
        <v>3425</v>
      </c>
      <c r="G120" s="1066" t="s">
        <v>1278</v>
      </c>
      <c r="H120" s="1066" t="s">
        <v>2145</v>
      </c>
      <c r="I120" s="1066" t="s">
        <v>1278</v>
      </c>
      <c r="J120" s="1066" t="s">
        <v>1278</v>
      </c>
      <c r="K120" s="1066" t="s">
        <v>1278</v>
      </c>
      <c r="L120" s="1066" t="s">
        <v>1278</v>
      </c>
      <c r="M120" s="1066" t="s">
        <v>2145</v>
      </c>
      <c r="N120" s="1066" t="s">
        <v>1149</v>
      </c>
    </row>
    <row r="121" spans="2:14" x14ac:dyDescent="0.25">
      <c r="B121" s="1846"/>
      <c r="C121" s="162" t="s">
        <v>3535</v>
      </c>
      <c r="D121" s="1066" t="s">
        <v>1278</v>
      </c>
      <c r="E121" s="1066" t="s">
        <v>1149</v>
      </c>
      <c r="F121" s="1066" t="s">
        <v>1149</v>
      </c>
      <c r="G121" s="1066" t="s">
        <v>1278</v>
      </c>
      <c r="H121" s="1066" t="s">
        <v>1278</v>
      </c>
      <c r="I121" s="1066" t="s">
        <v>1278</v>
      </c>
      <c r="J121" s="1066" t="s">
        <v>1278</v>
      </c>
      <c r="K121" s="1066" t="s">
        <v>1278</v>
      </c>
      <c r="L121" s="1066" t="s">
        <v>1278</v>
      </c>
      <c r="M121" s="1066" t="s">
        <v>1149</v>
      </c>
      <c r="N121" s="1066" t="s">
        <v>1278</v>
      </c>
    </row>
    <row r="122" spans="2:14" x14ac:dyDescent="0.25">
      <c r="B122" s="1846"/>
      <c r="C122" s="162" t="s">
        <v>3536</v>
      </c>
      <c r="D122" s="1066" t="s">
        <v>1278</v>
      </c>
      <c r="E122" s="1066" t="s">
        <v>1149</v>
      </c>
      <c r="F122" s="1066" t="s">
        <v>1278</v>
      </c>
      <c r="G122" s="1066" t="s">
        <v>3425</v>
      </c>
      <c r="H122" s="1066" t="s">
        <v>3425</v>
      </c>
      <c r="I122" s="1066" t="s">
        <v>1278</v>
      </c>
      <c r="J122" s="1066" t="s">
        <v>3425</v>
      </c>
      <c r="K122" s="1066" t="s">
        <v>3425</v>
      </c>
      <c r="L122" s="1066" t="s">
        <v>3425</v>
      </c>
      <c r="M122" s="1066" t="s">
        <v>1149</v>
      </c>
      <c r="N122" s="1066" t="s">
        <v>3425</v>
      </c>
    </row>
    <row r="123" spans="2:14" x14ac:dyDescent="0.25">
      <c r="B123" s="1846"/>
      <c r="C123" s="162" t="s">
        <v>3537</v>
      </c>
      <c r="D123" s="1066" t="s">
        <v>1278</v>
      </c>
      <c r="E123" s="1066" t="s">
        <v>1278</v>
      </c>
      <c r="F123" s="1066" t="s">
        <v>1278</v>
      </c>
      <c r="G123" s="1066" t="s">
        <v>1278</v>
      </c>
      <c r="H123" s="1066" t="s">
        <v>2145</v>
      </c>
      <c r="I123" s="1066" t="s">
        <v>2145</v>
      </c>
      <c r="J123" s="1066" t="s">
        <v>1278</v>
      </c>
      <c r="K123" s="1066" t="s">
        <v>2145</v>
      </c>
      <c r="L123" s="1066" t="s">
        <v>2145</v>
      </c>
      <c r="M123" s="1066" t="s">
        <v>1278</v>
      </c>
      <c r="N123" s="1066" t="s">
        <v>2145</v>
      </c>
    </row>
    <row r="124" spans="2:14" x14ac:dyDescent="0.25">
      <c r="B124" s="1846"/>
      <c r="C124" s="162" t="s">
        <v>3538</v>
      </c>
      <c r="D124" s="1066" t="s">
        <v>1278</v>
      </c>
      <c r="E124" s="1066" t="s">
        <v>1278</v>
      </c>
      <c r="F124" s="1066" t="s">
        <v>2145</v>
      </c>
      <c r="G124" s="1066" t="s">
        <v>1278</v>
      </c>
      <c r="H124" s="1066" t="s">
        <v>1278</v>
      </c>
      <c r="I124" s="1066" t="s">
        <v>1278</v>
      </c>
      <c r="J124" s="1066" t="s">
        <v>2145</v>
      </c>
      <c r="K124" s="1066" t="s">
        <v>2145</v>
      </c>
      <c r="L124" s="1066" t="s">
        <v>1278</v>
      </c>
      <c r="M124" s="1066" t="s">
        <v>2145</v>
      </c>
      <c r="N124" s="1066" t="s">
        <v>2145</v>
      </c>
    </row>
    <row r="125" spans="2:14" x14ac:dyDescent="0.25">
      <c r="B125" s="1846"/>
      <c r="C125" s="162" t="s">
        <v>3539</v>
      </c>
      <c r="D125" s="1066" t="s">
        <v>1278</v>
      </c>
      <c r="E125" s="1066" t="s">
        <v>1278</v>
      </c>
      <c r="F125" s="1066" t="s">
        <v>1278</v>
      </c>
      <c r="G125" s="1066" t="s">
        <v>1278</v>
      </c>
      <c r="H125" s="1066" t="s">
        <v>1278</v>
      </c>
      <c r="I125" s="1066" t="s">
        <v>1278</v>
      </c>
      <c r="J125" s="1066" t="s">
        <v>1278</v>
      </c>
      <c r="K125" s="1066" t="s">
        <v>1278</v>
      </c>
      <c r="L125" s="1066" t="s">
        <v>1278</v>
      </c>
      <c r="M125" s="1066" t="s">
        <v>1149</v>
      </c>
      <c r="N125" s="1066" t="s">
        <v>1149</v>
      </c>
    </row>
    <row r="126" spans="2:14" x14ac:dyDescent="0.25">
      <c r="B126" s="1846"/>
      <c r="C126" s="162" t="s">
        <v>3540</v>
      </c>
      <c r="D126" s="1066" t="s">
        <v>1278</v>
      </c>
      <c r="E126" s="1066" t="s">
        <v>2145</v>
      </c>
      <c r="F126" s="1066" t="s">
        <v>2145</v>
      </c>
      <c r="G126" s="1066" t="s">
        <v>1278</v>
      </c>
      <c r="H126" s="1066" t="s">
        <v>1149</v>
      </c>
      <c r="I126" s="1066" t="s">
        <v>2145</v>
      </c>
      <c r="J126" s="1066" t="s">
        <v>2145</v>
      </c>
      <c r="K126" s="1066" t="s">
        <v>2145</v>
      </c>
      <c r="L126" s="1066" t="s">
        <v>2145</v>
      </c>
      <c r="M126" s="1066" t="s">
        <v>2145</v>
      </c>
      <c r="N126" s="1066" t="s">
        <v>2145</v>
      </c>
    </row>
    <row r="127" spans="2:14" x14ac:dyDescent="0.25">
      <c r="B127" s="1846"/>
      <c r="C127" s="162" t="s">
        <v>3541</v>
      </c>
      <c r="D127" s="1066" t="s">
        <v>1278</v>
      </c>
      <c r="E127" s="1066" t="s">
        <v>1278</v>
      </c>
      <c r="F127" s="1066" t="s">
        <v>1278</v>
      </c>
      <c r="G127" s="1066" t="s">
        <v>1278</v>
      </c>
      <c r="H127" s="1066" t="s">
        <v>1278</v>
      </c>
      <c r="I127" s="1066" t="s">
        <v>1278</v>
      </c>
      <c r="J127" s="1066" t="s">
        <v>1278</v>
      </c>
      <c r="K127" s="1066" t="s">
        <v>1278</v>
      </c>
      <c r="L127" s="1066" t="s">
        <v>1278</v>
      </c>
      <c r="M127" s="1066" t="s">
        <v>1278</v>
      </c>
      <c r="N127" s="1066" t="s">
        <v>1278</v>
      </c>
    </row>
    <row r="128" spans="2:14" x14ac:dyDescent="0.25">
      <c r="B128" s="1846"/>
      <c r="C128" s="162" t="s">
        <v>3542</v>
      </c>
      <c r="D128" s="1066" t="s">
        <v>3543</v>
      </c>
      <c r="E128" s="1066" t="s">
        <v>1278</v>
      </c>
      <c r="F128" s="1066" t="s">
        <v>1149</v>
      </c>
      <c r="G128" s="1066" t="s">
        <v>1278</v>
      </c>
      <c r="H128" s="1066" t="s">
        <v>3425</v>
      </c>
      <c r="I128" s="1066" t="s">
        <v>1278</v>
      </c>
      <c r="J128" s="1066" t="s">
        <v>1278</v>
      </c>
      <c r="K128" s="1066" t="s">
        <v>1149</v>
      </c>
      <c r="L128" s="1066" t="s">
        <v>3425</v>
      </c>
      <c r="M128" s="1066" t="s">
        <v>1149</v>
      </c>
      <c r="N128" s="1066" t="s">
        <v>2145</v>
      </c>
    </row>
    <row r="129" spans="2:14" x14ac:dyDescent="0.25">
      <c r="B129" s="1846"/>
      <c r="C129" s="162" t="s">
        <v>3544</v>
      </c>
      <c r="D129" s="1066" t="s">
        <v>1278</v>
      </c>
      <c r="E129" s="1066" t="s">
        <v>1149</v>
      </c>
      <c r="F129" s="1066" t="s">
        <v>1278</v>
      </c>
      <c r="G129" s="1066" t="s">
        <v>1278</v>
      </c>
      <c r="H129" s="1066" t="s">
        <v>1149</v>
      </c>
      <c r="I129" s="1066" t="s">
        <v>1149</v>
      </c>
      <c r="J129" s="1066" t="s">
        <v>1149</v>
      </c>
      <c r="K129" s="1066" t="s">
        <v>1278</v>
      </c>
      <c r="L129" s="1066" t="s">
        <v>1278</v>
      </c>
      <c r="M129" s="1066" t="s">
        <v>1149</v>
      </c>
      <c r="N129" s="1066" t="s">
        <v>1278</v>
      </c>
    </row>
    <row r="130" spans="2:14" x14ac:dyDescent="0.25">
      <c r="B130" s="1846"/>
      <c r="C130" s="162" t="s">
        <v>3545</v>
      </c>
      <c r="D130" s="1066" t="s">
        <v>1278</v>
      </c>
      <c r="E130" s="1066" t="s">
        <v>1278</v>
      </c>
      <c r="F130" s="1066" t="s">
        <v>1149</v>
      </c>
      <c r="G130" s="1066" t="s">
        <v>1278</v>
      </c>
      <c r="H130" s="1066" t="s">
        <v>1278</v>
      </c>
      <c r="I130" s="1066" t="s">
        <v>1278</v>
      </c>
      <c r="J130" s="1066" t="s">
        <v>1149</v>
      </c>
      <c r="K130" s="1066" t="s">
        <v>1278</v>
      </c>
      <c r="L130" s="1066" t="s">
        <v>1278</v>
      </c>
      <c r="M130" s="1066" t="s">
        <v>1149</v>
      </c>
      <c r="N130" s="1066" t="s">
        <v>2145</v>
      </c>
    </row>
    <row r="131" spans="2:14" x14ac:dyDescent="0.25">
      <c r="B131" s="1846"/>
      <c r="C131" s="162" t="s">
        <v>3546</v>
      </c>
      <c r="D131" s="1066" t="s">
        <v>1278</v>
      </c>
      <c r="E131" s="1066" t="s">
        <v>1278</v>
      </c>
      <c r="F131" s="1066" t="s">
        <v>1149</v>
      </c>
      <c r="G131" s="1066" t="s">
        <v>1278</v>
      </c>
      <c r="H131" s="1066" t="s">
        <v>3425</v>
      </c>
      <c r="I131" s="1066" t="s">
        <v>1278</v>
      </c>
      <c r="J131" s="1066" t="s">
        <v>1278</v>
      </c>
      <c r="K131" s="1066" t="s">
        <v>1149</v>
      </c>
      <c r="L131" s="1066" t="s">
        <v>3425</v>
      </c>
      <c r="M131" s="1066" t="s">
        <v>1149</v>
      </c>
      <c r="N131" s="1066" t="s">
        <v>2145</v>
      </c>
    </row>
    <row r="132" spans="2:14" x14ac:dyDescent="0.25">
      <c r="B132" s="1846"/>
      <c r="C132" s="162" t="s">
        <v>3547</v>
      </c>
      <c r="D132" s="1066" t="s">
        <v>1149</v>
      </c>
      <c r="E132" s="1066" t="s">
        <v>1149</v>
      </c>
      <c r="F132" s="1066" t="s">
        <v>1278</v>
      </c>
      <c r="G132" s="1066" t="s">
        <v>1149</v>
      </c>
      <c r="H132" s="1066" t="s">
        <v>1149</v>
      </c>
      <c r="I132" s="1066" t="s">
        <v>1149</v>
      </c>
      <c r="J132" s="1066" t="s">
        <v>1149</v>
      </c>
      <c r="K132" s="1066" t="s">
        <v>1149</v>
      </c>
      <c r="L132" s="1066" t="s">
        <v>1149</v>
      </c>
      <c r="M132" s="1066" t="s">
        <v>2145</v>
      </c>
      <c r="N132" s="1066" t="s">
        <v>2145</v>
      </c>
    </row>
    <row r="133" spans="2:14" x14ac:dyDescent="0.25">
      <c r="B133" s="1846"/>
      <c r="C133" s="162" t="s">
        <v>3548</v>
      </c>
      <c r="D133" s="1066" t="s">
        <v>1149</v>
      </c>
      <c r="E133" s="1066" t="s">
        <v>1149</v>
      </c>
      <c r="F133" s="1066" t="s">
        <v>1149</v>
      </c>
      <c r="G133" s="1066" t="s">
        <v>1149</v>
      </c>
      <c r="H133" s="1066" t="s">
        <v>1149</v>
      </c>
      <c r="I133" s="1066" t="s">
        <v>1149</v>
      </c>
      <c r="J133" s="1066" t="s">
        <v>1149</v>
      </c>
      <c r="K133" s="1066" t="s">
        <v>1149</v>
      </c>
      <c r="L133" s="1066" t="s">
        <v>1149</v>
      </c>
      <c r="M133" s="1066" t="s">
        <v>1149</v>
      </c>
      <c r="N133" s="1066" t="s">
        <v>1278</v>
      </c>
    </row>
    <row r="134" spans="2:14" x14ac:dyDescent="0.25">
      <c r="B134" s="1846"/>
      <c r="C134" s="162" t="s">
        <v>3549</v>
      </c>
      <c r="D134" s="1066" t="s">
        <v>1278</v>
      </c>
      <c r="E134" s="1066" t="s">
        <v>1149</v>
      </c>
      <c r="F134" s="1066" t="s">
        <v>1278</v>
      </c>
      <c r="G134" s="1066" t="s">
        <v>1278</v>
      </c>
      <c r="H134" s="1066" t="s">
        <v>3425</v>
      </c>
      <c r="I134" s="1066" t="s">
        <v>1149</v>
      </c>
      <c r="J134" s="1066" t="s">
        <v>1149</v>
      </c>
      <c r="K134" s="1066" t="s">
        <v>1149</v>
      </c>
      <c r="L134" s="1066" t="s">
        <v>1278</v>
      </c>
      <c r="M134" s="1066" t="s">
        <v>1149</v>
      </c>
      <c r="N134" s="1066" t="s">
        <v>1149</v>
      </c>
    </row>
    <row r="135" spans="2:14" x14ac:dyDescent="0.25">
      <c r="B135" s="1846"/>
      <c r="C135" s="162" t="s">
        <v>3550</v>
      </c>
      <c r="D135" s="1066" t="s">
        <v>1278</v>
      </c>
      <c r="E135" s="1066" t="s">
        <v>2145</v>
      </c>
      <c r="F135" s="1066" t="s">
        <v>2145</v>
      </c>
      <c r="G135" s="1066" t="s">
        <v>1278</v>
      </c>
      <c r="H135" s="1066" t="s">
        <v>2145</v>
      </c>
      <c r="I135" s="1066" t="s">
        <v>2145</v>
      </c>
      <c r="J135" s="1066" t="s">
        <v>2145</v>
      </c>
      <c r="K135" s="1066" t="s">
        <v>2145</v>
      </c>
      <c r="L135" s="1066" t="s">
        <v>2145</v>
      </c>
      <c r="M135" s="1066" t="s">
        <v>2145</v>
      </c>
      <c r="N135" s="1066" t="s">
        <v>2145</v>
      </c>
    </row>
    <row r="136" spans="2:14" x14ac:dyDescent="0.25">
      <c r="B136" s="1846"/>
      <c r="C136" s="162" t="s">
        <v>3551</v>
      </c>
      <c r="D136" s="1066" t="s">
        <v>1278</v>
      </c>
      <c r="E136" s="1066" t="s">
        <v>1149</v>
      </c>
      <c r="F136" s="1066" t="s">
        <v>3425</v>
      </c>
      <c r="G136" s="1066" t="s">
        <v>1278</v>
      </c>
      <c r="H136" s="1066" t="s">
        <v>2145</v>
      </c>
      <c r="I136" s="1066" t="s">
        <v>1278</v>
      </c>
      <c r="J136" s="1066" t="s">
        <v>1278</v>
      </c>
      <c r="K136" s="1066" t="s">
        <v>1149</v>
      </c>
      <c r="L136" s="1066" t="s">
        <v>1149</v>
      </c>
      <c r="M136" s="1066" t="s">
        <v>1149</v>
      </c>
      <c r="N136" s="1066" t="s">
        <v>2145</v>
      </c>
    </row>
    <row r="137" spans="2:14" x14ac:dyDescent="0.25">
      <c r="B137" s="1846"/>
      <c r="C137" s="162" t="s">
        <v>3552</v>
      </c>
      <c r="D137" s="1066" t="s">
        <v>1278</v>
      </c>
      <c r="E137" s="1066" t="s">
        <v>1278</v>
      </c>
      <c r="F137" s="1066" t="s">
        <v>1278</v>
      </c>
      <c r="G137" s="1066" t="s">
        <v>1278</v>
      </c>
      <c r="H137" s="1066" t="s">
        <v>1278</v>
      </c>
      <c r="I137" s="1066" t="s">
        <v>1278</v>
      </c>
      <c r="J137" s="1066" t="s">
        <v>1278</v>
      </c>
      <c r="K137" s="1066" t="s">
        <v>1278</v>
      </c>
      <c r="L137" s="1066" t="s">
        <v>1278</v>
      </c>
      <c r="M137" s="1066" t="s">
        <v>1278</v>
      </c>
      <c r="N137" s="1066" t="s">
        <v>1278</v>
      </c>
    </row>
    <row r="138" spans="2:14" x14ac:dyDescent="0.25">
      <c r="B138" s="1846"/>
      <c r="C138" s="162" t="s">
        <v>3553</v>
      </c>
      <c r="D138" s="1066" t="s">
        <v>1278</v>
      </c>
      <c r="E138" s="1066" t="s">
        <v>1278</v>
      </c>
      <c r="F138" s="1066" t="s">
        <v>1278</v>
      </c>
      <c r="G138" s="1066" t="s">
        <v>1278</v>
      </c>
      <c r="H138" s="1066" t="s">
        <v>1149</v>
      </c>
      <c r="I138" s="1066" t="s">
        <v>1278</v>
      </c>
      <c r="J138" s="1066" t="s">
        <v>1278</v>
      </c>
      <c r="K138" s="1066" t="s">
        <v>1149</v>
      </c>
      <c r="L138" s="1066" t="s">
        <v>1149</v>
      </c>
      <c r="M138" s="1066" t="s">
        <v>1278</v>
      </c>
      <c r="N138" s="1066" t="s">
        <v>1278</v>
      </c>
    </row>
    <row r="139" spans="2:14" x14ac:dyDescent="0.25">
      <c r="B139" s="1846"/>
      <c r="C139" s="162" t="s">
        <v>3554</v>
      </c>
      <c r="D139" s="1066" t="s">
        <v>3425</v>
      </c>
      <c r="E139" s="1066" t="s">
        <v>1149</v>
      </c>
      <c r="F139" s="1066" t="s">
        <v>1149</v>
      </c>
      <c r="G139" s="1066" t="s">
        <v>3425</v>
      </c>
      <c r="H139" s="1066" t="s">
        <v>3425</v>
      </c>
      <c r="I139" s="1066" t="s">
        <v>1278</v>
      </c>
      <c r="J139" s="1066" t="s">
        <v>1149</v>
      </c>
      <c r="K139" s="1066" t="s">
        <v>3425</v>
      </c>
      <c r="L139" s="1066" t="s">
        <v>1278</v>
      </c>
      <c r="M139" s="1066" t="s">
        <v>1149</v>
      </c>
      <c r="N139" s="1066" t="s">
        <v>1149</v>
      </c>
    </row>
    <row r="140" spans="2:14" x14ac:dyDescent="0.25">
      <c r="B140" s="1846"/>
      <c r="C140" s="162" t="s">
        <v>3555</v>
      </c>
      <c r="D140" s="1066" t="s">
        <v>3425</v>
      </c>
      <c r="E140" s="1066" t="s">
        <v>1278</v>
      </c>
      <c r="F140" s="1066" t="s">
        <v>1149</v>
      </c>
      <c r="G140" s="1066" t="s">
        <v>3425</v>
      </c>
      <c r="H140" s="1066" t="s">
        <v>1278</v>
      </c>
      <c r="I140" s="1066" t="s">
        <v>2145</v>
      </c>
      <c r="J140" s="1066" t="s">
        <v>2145</v>
      </c>
      <c r="K140" s="1066" t="s">
        <v>2145</v>
      </c>
      <c r="L140" s="1066" t="s">
        <v>2145</v>
      </c>
      <c r="M140" s="1066" t="s">
        <v>1149</v>
      </c>
      <c r="N140" s="1066" t="s">
        <v>1149</v>
      </c>
    </row>
    <row r="141" spans="2:14" x14ac:dyDescent="0.25">
      <c r="B141" s="1846"/>
      <c r="C141" s="162" t="s">
        <v>3556</v>
      </c>
      <c r="D141" s="1066" t="s">
        <v>3425</v>
      </c>
      <c r="E141" s="1066" t="s">
        <v>1149</v>
      </c>
      <c r="F141" s="1066" t="s">
        <v>1278</v>
      </c>
      <c r="G141" s="1066" t="s">
        <v>3425</v>
      </c>
      <c r="H141" s="1066" t="s">
        <v>3425</v>
      </c>
      <c r="I141" s="1066" t="s">
        <v>1278</v>
      </c>
      <c r="J141" s="1066" t="s">
        <v>3425</v>
      </c>
      <c r="K141" s="1066" t="s">
        <v>3425</v>
      </c>
      <c r="L141" s="1066" t="s">
        <v>3425</v>
      </c>
      <c r="M141" s="1066" t="s">
        <v>2145</v>
      </c>
      <c r="N141" s="1066" t="s">
        <v>2145</v>
      </c>
    </row>
    <row r="142" spans="2:14" x14ac:dyDescent="0.25">
      <c r="B142" s="1846"/>
      <c r="C142" s="162" t="s">
        <v>3557</v>
      </c>
      <c r="D142" s="1066" t="s">
        <v>3425</v>
      </c>
      <c r="E142" s="1066" t="s">
        <v>3558</v>
      </c>
      <c r="F142" s="1066" t="s">
        <v>1149</v>
      </c>
      <c r="G142" s="1066" t="s">
        <v>3425</v>
      </c>
      <c r="H142" s="1066" t="s">
        <v>2145</v>
      </c>
      <c r="I142" s="1066" t="s">
        <v>3559</v>
      </c>
      <c r="J142" s="1066" t="s">
        <v>3560</v>
      </c>
      <c r="K142" s="1066" t="s">
        <v>2145</v>
      </c>
      <c r="L142" s="1066" t="s">
        <v>2145</v>
      </c>
      <c r="M142" s="1066" t="s">
        <v>1149</v>
      </c>
      <c r="N142" s="1066" t="s">
        <v>2145</v>
      </c>
    </row>
    <row r="143" spans="2:14" x14ac:dyDescent="0.25">
      <c r="B143" s="1846"/>
      <c r="C143" s="162" t="s">
        <v>3561</v>
      </c>
      <c r="D143" s="1066" t="s">
        <v>1278</v>
      </c>
      <c r="E143" s="1066" t="s">
        <v>1278</v>
      </c>
      <c r="F143" s="1066" t="s">
        <v>1149</v>
      </c>
      <c r="G143" s="1066" t="s">
        <v>3425</v>
      </c>
      <c r="H143" s="1066" t="s">
        <v>1149</v>
      </c>
      <c r="I143" s="1066" t="s">
        <v>1149</v>
      </c>
      <c r="J143" s="1066" t="s">
        <v>1278</v>
      </c>
      <c r="K143" s="1066" t="s">
        <v>1278</v>
      </c>
      <c r="L143" s="1066" t="s">
        <v>1278</v>
      </c>
      <c r="M143" s="1066" t="s">
        <v>3425</v>
      </c>
      <c r="N143" s="1066" t="s">
        <v>1278</v>
      </c>
    </row>
    <row r="144" spans="2:14" x14ac:dyDescent="0.25">
      <c r="B144" s="1846"/>
      <c r="C144" s="162" t="s">
        <v>3562</v>
      </c>
      <c r="D144" s="1066" t="s">
        <v>3425</v>
      </c>
      <c r="E144" s="1066" t="s">
        <v>1149</v>
      </c>
      <c r="F144" s="1066" t="s">
        <v>1149</v>
      </c>
      <c r="G144" s="1066" t="s">
        <v>3425</v>
      </c>
      <c r="H144" s="1066" t="s">
        <v>3425</v>
      </c>
      <c r="I144" s="1066" t="s">
        <v>3425</v>
      </c>
      <c r="J144" s="1066" t="s">
        <v>3425</v>
      </c>
      <c r="K144" s="1066" t="s">
        <v>3425</v>
      </c>
      <c r="L144" s="1066" t="s">
        <v>3425</v>
      </c>
      <c r="M144" s="1066" t="s">
        <v>1149</v>
      </c>
      <c r="N144" s="1066" t="s">
        <v>3425</v>
      </c>
    </row>
    <row r="145" spans="2:14" x14ac:dyDescent="0.25">
      <c r="B145" s="1846"/>
      <c r="C145" s="162" t="s">
        <v>3563</v>
      </c>
      <c r="D145" s="1066" t="s">
        <v>2145</v>
      </c>
      <c r="E145" s="1066" t="s">
        <v>1149</v>
      </c>
      <c r="F145" s="1066" t="s">
        <v>1278</v>
      </c>
      <c r="G145" s="1066" t="s">
        <v>1278</v>
      </c>
      <c r="H145" s="1066" t="s">
        <v>1278</v>
      </c>
      <c r="I145" s="1066" t="s">
        <v>2145</v>
      </c>
      <c r="J145" s="1066" t="s">
        <v>2145</v>
      </c>
      <c r="K145" s="1066" t="s">
        <v>2145</v>
      </c>
      <c r="L145" s="1066" t="s">
        <v>2145</v>
      </c>
      <c r="M145" s="1066" t="s">
        <v>2145</v>
      </c>
      <c r="N145" s="1066" t="s">
        <v>2145</v>
      </c>
    </row>
    <row r="146" spans="2:14" x14ac:dyDescent="0.25">
      <c r="B146" s="1846"/>
      <c r="C146" s="162" t="s">
        <v>3564</v>
      </c>
      <c r="D146" s="1066" t="s">
        <v>3425</v>
      </c>
      <c r="E146" s="1066" t="s">
        <v>1149</v>
      </c>
      <c r="F146" s="1066" t="s">
        <v>1278</v>
      </c>
      <c r="G146" s="1066" t="s">
        <v>3425</v>
      </c>
      <c r="H146" s="1066" t="s">
        <v>3425</v>
      </c>
      <c r="I146" s="1066" t="s">
        <v>3425</v>
      </c>
      <c r="J146" s="1066" t="s">
        <v>2145</v>
      </c>
      <c r="K146" s="1066" t="s">
        <v>3425</v>
      </c>
      <c r="L146" s="1066" t="s">
        <v>3425</v>
      </c>
      <c r="M146" s="1066" t="s">
        <v>1149</v>
      </c>
      <c r="N146" s="1066" t="s">
        <v>3425</v>
      </c>
    </row>
    <row r="147" spans="2:14" x14ac:dyDescent="0.25">
      <c r="B147" s="1846"/>
      <c r="C147" s="162" t="s">
        <v>3565</v>
      </c>
      <c r="D147" s="1066" t="s">
        <v>1278</v>
      </c>
      <c r="E147" s="1066" t="s">
        <v>1149</v>
      </c>
      <c r="F147" s="1066" t="s">
        <v>1278</v>
      </c>
      <c r="G147" s="1066" t="s">
        <v>1278</v>
      </c>
      <c r="H147" s="1066" t="s">
        <v>1278</v>
      </c>
      <c r="I147" s="1066" t="s">
        <v>1278</v>
      </c>
      <c r="J147" s="1066" t="s">
        <v>1278</v>
      </c>
      <c r="K147" s="1066" t="s">
        <v>1278</v>
      </c>
      <c r="L147" s="1066" t="s">
        <v>1278</v>
      </c>
      <c r="M147" s="1066" t="s">
        <v>1278</v>
      </c>
      <c r="N147" s="1066" t="s">
        <v>1278</v>
      </c>
    </row>
    <row r="148" spans="2:14" x14ac:dyDescent="0.25">
      <c r="B148" s="1846"/>
      <c r="C148" s="162" t="s">
        <v>3566</v>
      </c>
      <c r="D148" s="1066" t="s">
        <v>1149</v>
      </c>
      <c r="E148" s="1066" t="s">
        <v>1278</v>
      </c>
      <c r="F148" s="1066" t="s">
        <v>1149</v>
      </c>
      <c r="G148" s="1066" t="s">
        <v>1149</v>
      </c>
      <c r="H148" s="1066" t="s">
        <v>1149</v>
      </c>
      <c r="I148" s="1066" t="s">
        <v>1278</v>
      </c>
      <c r="J148" s="1066" t="s">
        <v>1278</v>
      </c>
      <c r="K148" s="1066" t="s">
        <v>1278</v>
      </c>
      <c r="L148" s="1066" t="s">
        <v>1149</v>
      </c>
      <c r="M148" s="1066" t="s">
        <v>1149</v>
      </c>
      <c r="N148" s="1066" t="s">
        <v>1149</v>
      </c>
    </row>
    <row r="149" spans="2:14" x14ac:dyDescent="0.25">
      <c r="B149" s="1846"/>
      <c r="C149" s="162" t="s">
        <v>3567</v>
      </c>
      <c r="D149" s="1066" t="s">
        <v>3425</v>
      </c>
      <c r="E149" s="1066" t="s">
        <v>1149</v>
      </c>
      <c r="F149" s="1066" t="s">
        <v>1278</v>
      </c>
      <c r="G149" s="1066" t="s">
        <v>3425</v>
      </c>
      <c r="H149" s="1066" t="s">
        <v>1278</v>
      </c>
      <c r="I149" s="1066" t="s">
        <v>1278</v>
      </c>
      <c r="J149" s="1066" t="s">
        <v>1149</v>
      </c>
      <c r="K149" s="1066" t="s">
        <v>1278</v>
      </c>
      <c r="L149" s="1066" t="s">
        <v>1278</v>
      </c>
      <c r="M149" s="1066" t="s">
        <v>1149</v>
      </c>
      <c r="N149" s="1066" t="s">
        <v>2145</v>
      </c>
    </row>
    <row r="150" spans="2:14" x14ac:dyDescent="0.25">
      <c r="B150" s="1846"/>
      <c r="C150" s="162" t="s">
        <v>3568</v>
      </c>
      <c r="D150" s="1066" t="s">
        <v>1278</v>
      </c>
      <c r="E150" s="1066" t="s">
        <v>2145</v>
      </c>
      <c r="F150" s="1066" t="s">
        <v>2145</v>
      </c>
      <c r="G150" s="1066" t="s">
        <v>2145</v>
      </c>
      <c r="H150" s="1066" t="s">
        <v>2145</v>
      </c>
      <c r="I150" s="1066" t="s">
        <v>2145</v>
      </c>
      <c r="J150" s="1066" t="s">
        <v>2145</v>
      </c>
      <c r="K150" s="1066" t="s">
        <v>2145</v>
      </c>
      <c r="L150" s="1066" t="s">
        <v>2145</v>
      </c>
      <c r="M150" s="1066" t="s">
        <v>2145</v>
      </c>
      <c r="N150" s="1066" t="s">
        <v>2145</v>
      </c>
    </row>
    <row r="151" spans="2:14" x14ac:dyDescent="0.25">
      <c r="B151" s="1846"/>
      <c r="C151" s="162" t="s">
        <v>3569</v>
      </c>
      <c r="D151" s="1066" t="s">
        <v>1278</v>
      </c>
      <c r="E151" s="1066" t="s">
        <v>2145</v>
      </c>
      <c r="F151" s="1066" t="s">
        <v>2145</v>
      </c>
      <c r="G151" s="1066" t="s">
        <v>1278</v>
      </c>
      <c r="H151" s="1066" t="s">
        <v>1278</v>
      </c>
      <c r="I151" s="1066" t="s">
        <v>1149</v>
      </c>
      <c r="J151" s="1066" t="s">
        <v>2145</v>
      </c>
      <c r="K151" s="1066" t="s">
        <v>2145</v>
      </c>
      <c r="L151" s="1066" t="s">
        <v>2145</v>
      </c>
      <c r="M151" s="1066" t="s">
        <v>2145</v>
      </c>
      <c r="N151" s="1066" t="s">
        <v>2145</v>
      </c>
    </row>
    <row r="152" spans="2:14" x14ac:dyDescent="0.25">
      <c r="B152" s="1846"/>
      <c r="C152" s="162" t="s">
        <v>3570</v>
      </c>
      <c r="D152" s="1066" t="s">
        <v>1278</v>
      </c>
      <c r="E152" s="1066" t="s">
        <v>1278</v>
      </c>
      <c r="F152" s="1066" t="s">
        <v>1149</v>
      </c>
      <c r="G152" s="1066" t="s">
        <v>1278</v>
      </c>
      <c r="H152" s="1066" t="s">
        <v>1278</v>
      </c>
      <c r="I152" s="1066" t="s">
        <v>1278</v>
      </c>
      <c r="J152" s="1066" t="s">
        <v>3425</v>
      </c>
      <c r="K152" s="1066" t="s">
        <v>1278</v>
      </c>
      <c r="L152" s="1066" t="s">
        <v>1278</v>
      </c>
      <c r="M152" s="1066" t="s">
        <v>1149</v>
      </c>
      <c r="N152" s="1066" t="s">
        <v>1149</v>
      </c>
    </row>
    <row r="153" spans="2:14" x14ac:dyDescent="0.25">
      <c r="B153" s="1846"/>
      <c r="C153" s="162" t="s">
        <v>3571</v>
      </c>
      <c r="D153" s="1066" t="s">
        <v>1278</v>
      </c>
      <c r="E153" s="1066" t="s">
        <v>1278</v>
      </c>
      <c r="F153" s="1066" t="s">
        <v>1278</v>
      </c>
      <c r="G153" s="1066" t="s">
        <v>1149</v>
      </c>
      <c r="H153" s="1066" t="s">
        <v>3425</v>
      </c>
      <c r="I153" s="1066" t="s">
        <v>1278</v>
      </c>
      <c r="J153" s="1066" t="s">
        <v>3425</v>
      </c>
      <c r="K153" s="1066" t="s">
        <v>1278</v>
      </c>
      <c r="L153" s="1066" t="s">
        <v>3425</v>
      </c>
      <c r="M153" s="1066" t="s">
        <v>1149</v>
      </c>
      <c r="N153" s="1066" t="s">
        <v>1149</v>
      </c>
    </row>
    <row r="154" spans="2:14" x14ac:dyDescent="0.25">
      <c r="B154" s="1846"/>
      <c r="C154" s="162" t="s">
        <v>3572</v>
      </c>
      <c r="D154" s="1066" t="s">
        <v>1278</v>
      </c>
      <c r="E154" s="1066" t="s">
        <v>1278</v>
      </c>
      <c r="F154" s="1066" t="s">
        <v>1278</v>
      </c>
      <c r="G154" s="1066" t="s">
        <v>1149</v>
      </c>
      <c r="H154" s="1066" t="s">
        <v>3425</v>
      </c>
      <c r="I154" s="1066" t="s">
        <v>1278</v>
      </c>
      <c r="J154" s="1066" t="s">
        <v>3425</v>
      </c>
      <c r="K154" s="1066" t="s">
        <v>1278</v>
      </c>
      <c r="L154" s="1066" t="s">
        <v>3425</v>
      </c>
      <c r="M154" s="1066" t="s">
        <v>1149</v>
      </c>
      <c r="N154" s="1066" t="s">
        <v>1149</v>
      </c>
    </row>
    <row r="155" spans="2:14" x14ac:dyDescent="0.25">
      <c r="B155" s="1846"/>
      <c r="C155" s="162" t="s">
        <v>3573</v>
      </c>
      <c r="D155" s="1066" t="s">
        <v>1149</v>
      </c>
      <c r="E155" s="1066" t="s">
        <v>1149</v>
      </c>
      <c r="F155" s="1066" t="s">
        <v>1278</v>
      </c>
      <c r="G155" s="1066" t="s">
        <v>1149</v>
      </c>
      <c r="H155" s="1066" t="s">
        <v>1278</v>
      </c>
      <c r="I155" s="1066" t="s">
        <v>1278</v>
      </c>
      <c r="J155" s="1066" t="s">
        <v>1149</v>
      </c>
      <c r="K155" s="1066" t="s">
        <v>1278</v>
      </c>
      <c r="L155" s="1066" t="s">
        <v>1278</v>
      </c>
      <c r="M155" s="1066" t="s">
        <v>1149</v>
      </c>
      <c r="N155" s="1066" t="s">
        <v>1149</v>
      </c>
    </row>
    <row r="156" spans="2:14" x14ac:dyDescent="0.25">
      <c r="B156" s="1846"/>
      <c r="C156" s="162" t="s">
        <v>3574</v>
      </c>
      <c r="D156" s="1066" t="s">
        <v>1278</v>
      </c>
      <c r="E156" s="1066" t="s">
        <v>1278</v>
      </c>
      <c r="F156" s="1066" t="s">
        <v>1278</v>
      </c>
      <c r="G156" s="1066" t="s">
        <v>1278</v>
      </c>
      <c r="H156" s="1066" t="s">
        <v>1278</v>
      </c>
      <c r="I156" s="1066" t="s">
        <v>1278</v>
      </c>
      <c r="J156" s="1066" t="s">
        <v>1278</v>
      </c>
      <c r="K156" s="1066" t="s">
        <v>1278</v>
      </c>
      <c r="L156" s="1066" t="s">
        <v>1278</v>
      </c>
      <c r="M156" s="1066" t="s">
        <v>1278</v>
      </c>
      <c r="N156" s="1066" t="s">
        <v>2145</v>
      </c>
    </row>
    <row r="157" spans="2:14" x14ac:dyDescent="0.25">
      <c r="B157" s="1846"/>
      <c r="C157" s="162" t="s">
        <v>3575</v>
      </c>
      <c r="D157" s="1066" t="s">
        <v>1278</v>
      </c>
      <c r="E157" s="1066" t="s">
        <v>1149</v>
      </c>
      <c r="F157" s="1066" t="s">
        <v>1149</v>
      </c>
      <c r="G157" s="1066" t="s">
        <v>1278</v>
      </c>
      <c r="H157" s="1066" t="s">
        <v>1278</v>
      </c>
      <c r="I157" s="1066" t="s">
        <v>1278</v>
      </c>
      <c r="J157" s="1066" t="s">
        <v>1149</v>
      </c>
      <c r="K157" s="1066" t="s">
        <v>1278</v>
      </c>
      <c r="L157" s="1066" t="s">
        <v>1278</v>
      </c>
      <c r="M157" s="1066" t="s">
        <v>1149</v>
      </c>
      <c r="N157" s="1066" t="s">
        <v>1149</v>
      </c>
    </row>
    <row r="158" spans="2:14" x14ac:dyDescent="0.25">
      <c r="B158" s="1846"/>
      <c r="C158" s="162" t="s">
        <v>3576</v>
      </c>
      <c r="D158" s="1066" t="s">
        <v>1149</v>
      </c>
      <c r="E158" s="1066" t="s">
        <v>1149</v>
      </c>
      <c r="F158" s="1066" t="s">
        <v>1149</v>
      </c>
      <c r="G158" s="1066" t="s">
        <v>1278</v>
      </c>
      <c r="H158" s="1066" t="s">
        <v>1278</v>
      </c>
      <c r="I158" s="1066" t="s">
        <v>1149</v>
      </c>
      <c r="J158" s="1066" t="s">
        <v>1149</v>
      </c>
      <c r="K158" s="1066" t="s">
        <v>1278</v>
      </c>
      <c r="L158" s="1066" t="s">
        <v>1278</v>
      </c>
      <c r="M158" s="1066" t="s">
        <v>1149</v>
      </c>
      <c r="N158" s="1066" t="s">
        <v>1149</v>
      </c>
    </row>
    <row r="159" spans="2:14" x14ac:dyDescent="0.25">
      <c r="B159" s="1846"/>
      <c r="C159" s="162" t="s">
        <v>3577</v>
      </c>
      <c r="D159" s="1066" t="s">
        <v>1278</v>
      </c>
      <c r="E159" s="1066" t="s">
        <v>2145</v>
      </c>
      <c r="F159" s="1066" t="s">
        <v>2145</v>
      </c>
      <c r="G159" s="1066" t="s">
        <v>1278</v>
      </c>
      <c r="H159" s="1066" t="s">
        <v>1278</v>
      </c>
      <c r="I159" s="1066" t="s">
        <v>1278</v>
      </c>
      <c r="J159" s="1066" t="s">
        <v>2145</v>
      </c>
      <c r="K159" s="1066" t="s">
        <v>2145</v>
      </c>
      <c r="L159" s="1066" t="s">
        <v>2145</v>
      </c>
      <c r="M159" s="1066" t="s">
        <v>2145</v>
      </c>
      <c r="N159" s="1066" t="s">
        <v>2145</v>
      </c>
    </row>
    <row r="160" spans="2:14" x14ac:dyDescent="0.25">
      <c r="B160" s="1846"/>
      <c r="C160" s="162" t="s">
        <v>3578</v>
      </c>
      <c r="D160" s="1066" t="s">
        <v>1278</v>
      </c>
      <c r="E160" s="1066" t="s">
        <v>2145</v>
      </c>
      <c r="F160" s="1066" t="s">
        <v>2145</v>
      </c>
      <c r="G160" s="1066" t="s">
        <v>1278</v>
      </c>
      <c r="H160" s="1066" t="s">
        <v>1278</v>
      </c>
      <c r="I160" s="1066" t="s">
        <v>1149</v>
      </c>
      <c r="J160" s="1066" t="s">
        <v>2145</v>
      </c>
      <c r="K160" s="1066" t="s">
        <v>2145</v>
      </c>
      <c r="L160" s="1066" t="s">
        <v>2145</v>
      </c>
      <c r="M160" s="1066" t="s">
        <v>2145</v>
      </c>
      <c r="N160" s="1066" t="s">
        <v>2145</v>
      </c>
    </row>
    <row r="161" spans="2:14" x14ac:dyDescent="0.25">
      <c r="B161" s="1846"/>
      <c r="C161" s="162" t="s">
        <v>3579</v>
      </c>
      <c r="D161" s="1066" t="s">
        <v>1278</v>
      </c>
      <c r="E161" s="1066" t="s">
        <v>1278</v>
      </c>
      <c r="F161" s="1066" t="s">
        <v>1149</v>
      </c>
      <c r="G161" s="1066" t="s">
        <v>1278</v>
      </c>
      <c r="H161" s="1066" t="s">
        <v>1278</v>
      </c>
      <c r="I161" s="1066" t="s">
        <v>1278</v>
      </c>
      <c r="J161" s="1066" t="s">
        <v>1278</v>
      </c>
      <c r="K161" s="1066" t="s">
        <v>1278</v>
      </c>
      <c r="L161" s="1066" t="s">
        <v>1278</v>
      </c>
      <c r="M161" s="1066" t="s">
        <v>2145</v>
      </c>
      <c r="N161" s="1066" t="s">
        <v>1278</v>
      </c>
    </row>
    <row r="162" spans="2:14" x14ac:dyDescent="0.25">
      <c r="B162" s="1846"/>
      <c r="C162" s="162" t="s">
        <v>3580</v>
      </c>
      <c r="D162" s="1066" t="s">
        <v>1278</v>
      </c>
      <c r="E162" s="1066" t="s">
        <v>2145</v>
      </c>
      <c r="F162" s="1066" t="s">
        <v>1149</v>
      </c>
      <c r="G162" s="1066" t="s">
        <v>1278</v>
      </c>
      <c r="H162" s="1066" t="s">
        <v>3425</v>
      </c>
      <c r="I162" s="1066" t="s">
        <v>2145</v>
      </c>
      <c r="J162" s="1066" t="s">
        <v>2145</v>
      </c>
      <c r="K162" s="1066" t="s">
        <v>1278</v>
      </c>
      <c r="L162" s="1066" t="s">
        <v>3425</v>
      </c>
      <c r="M162" s="1066" t="s">
        <v>1149</v>
      </c>
      <c r="N162" s="1066" t="s">
        <v>2145</v>
      </c>
    </row>
    <row r="163" spans="2:14" x14ac:dyDescent="0.25">
      <c r="B163" s="1846"/>
      <c r="C163" s="162" t="s">
        <v>3581</v>
      </c>
      <c r="D163" s="1066" t="s">
        <v>3425</v>
      </c>
      <c r="E163" s="1066" t="s">
        <v>1278</v>
      </c>
      <c r="F163" s="1066" t="s">
        <v>1149</v>
      </c>
      <c r="G163" s="1066" t="s">
        <v>3425</v>
      </c>
      <c r="H163" s="1066" t="s">
        <v>3425</v>
      </c>
      <c r="I163" s="1066" t="s">
        <v>3425</v>
      </c>
      <c r="J163" s="1066" t="s">
        <v>1278</v>
      </c>
      <c r="K163" s="1066" t="s">
        <v>3425</v>
      </c>
      <c r="L163" s="1066" t="s">
        <v>3425</v>
      </c>
      <c r="M163" s="1066" t="s">
        <v>1149</v>
      </c>
      <c r="N163" s="1066" t="s">
        <v>3425</v>
      </c>
    </row>
    <row r="164" spans="2:14" x14ac:dyDescent="0.25">
      <c r="B164" s="1846"/>
      <c r="C164" s="162" t="s">
        <v>3582</v>
      </c>
      <c r="D164" s="1066" t="s">
        <v>1278</v>
      </c>
      <c r="E164" s="1066" t="s">
        <v>1149</v>
      </c>
      <c r="F164" s="1066" t="s">
        <v>1278</v>
      </c>
      <c r="G164" s="1066" t="s">
        <v>1278</v>
      </c>
      <c r="H164" s="1066" t="s">
        <v>3425</v>
      </c>
      <c r="I164" s="1066" t="s">
        <v>1278</v>
      </c>
      <c r="J164" s="1066" t="s">
        <v>1278</v>
      </c>
      <c r="K164" s="1066" t="s">
        <v>1278</v>
      </c>
      <c r="L164" s="1066" t="s">
        <v>3425</v>
      </c>
      <c r="M164" s="1066" t="s">
        <v>1149</v>
      </c>
      <c r="N164" s="1066" t="s">
        <v>3425</v>
      </c>
    </row>
    <row r="165" spans="2:14" x14ac:dyDescent="0.25">
      <c r="B165" s="1846"/>
      <c r="C165" s="162" t="s">
        <v>3583</v>
      </c>
      <c r="D165" s="1066" t="s">
        <v>1149</v>
      </c>
      <c r="E165" s="1066" t="s">
        <v>1278</v>
      </c>
      <c r="F165" s="1066" t="s">
        <v>1278</v>
      </c>
      <c r="G165" s="1066" t="s">
        <v>1149</v>
      </c>
      <c r="H165" s="1066" t="s">
        <v>3425</v>
      </c>
      <c r="I165" s="1066" t="s">
        <v>1149</v>
      </c>
      <c r="J165" s="1066" t="s">
        <v>3425</v>
      </c>
      <c r="K165" s="1066" t="s">
        <v>3425</v>
      </c>
      <c r="L165" s="1066" t="s">
        <v>3425</v>
      </c>
      <c r="M165" s="1066" t="s">
        <v>1149</v>
      </c>
      <c r="N165" s="1066" t="s">
        <v>3425</v>
      </c>
    </row>
    <row r="166" spans="2:14" x14ac:dyDescent="0.25">
      <c r="B166" s="1846"/>
      <c r="C166" s="162" t="s">
        <v>3584</v>
      </c>
      <c r="D166" s="1066" t="s">
        <v>1278</v>
      </c>
      <c r="E166" s="1066" t="s">
        <v>1149</v>
      </c>
      <c r="F166" s="1066" t="s">
        <v>1149</v>
      </c>
      <c r="G166" s="1066" t="s">
        <v>1278</v>
      </c>
      <c r="H166" s="1066" t="s">
        <v>3425</v>
      </c>
      <c r="I166" s="1066" t="s">
        <v>1278</v>
      </c>
      <c r="J166" s="1066" t="s">
        <v>1278</v>
      </c>
      <c r="K166" s="1066" t="s">
        <v>1278</v>
      </c>
      <c r="L166" s="1066" t="s">
        <v>3425</v>
      </c>
      <c r="M166" s="1066" t="s">
        <v>1149</v>
      </c>
      <c r="N166" s="1066" t="s">
        <v>1149</v>
      </c>
    </row>
    <row r="167" spans="2:14" x14ac:dyDescent="0.25">
      <c r="B167" s="1846"/>
      <c r="C167" s="162" t="s">
        <v>3585</v>
      </c>
      <c r="D167" s="1066" t="s">
        <v>1278</v>
      </c>
      <c r="E167" s="1066" t="s">
        <v>2145</v>
      </c>
      <c r="F167" s="1066" t="s">
        <v>2145</v>
      </c>
      <c r="G167" s="1066" t="s">
        <v>2145</v>
      </c>
      <c r="H167" s="1066" t="s">
        <v>1278</v>
      </c>
      <c r="I167" s="1066" t="s">
        <v>1278</v>
      </c>
      <c r="J167" s="1066" t="s">
        <v>2145</v>
      </c>
      <c r="K167" s="1066" t="s">
        <v>2145</v>
      </c>
      <c r="L167" s="1066" t="s">
        <v>2145</v>
      </c>
      <c r="M167" s="1066" t="s">
        <v>2145</v>
      </c>
      <c r="N167" s="1066" t="s">
        <v>2145</v>
      </c>
    </row>
    <row r="168" spans="2:14" x14ac:dyDescent="0.25">
      <c r="B168" s="1846"/>
      <c r="C168" s="162" t="s">
        <v>3586</v>
      </c>
      <c r="D168" s="1066" t="s">
        <v>1278</v>
      </c>
      <c r="E168" s="1066" t="s">
        <v>2145</v>
      </c>
      <c r="F168" s="1066" t="s">
        <v>2145</v>
      </c>
      <c r="G168" s="1066" t="s">
        <v>1278</v>
      </c>
      <c r="H168" s="1066" t="s">
        <v>1149</v>
      </c>
      <c r="I168" s="1066" t="s">
        <v>2145</v>
      </c>
      <c r="J168" s="1066" t="s">
        <v>2145</v>
      </c>
      <c r="K168" s="1066" t="s">
        <v>2145</v>
      </c>
      <c r="L168" s="1066" t="s">
        <v>1149</v>
      </c>
      <c r="M168" s="1066" t="s">
        <v>2145</v>
      </c>
      <c r="N168" s="1066" t="s">
        <v>2145</v>
      </c>
    </row>
    <row r="169" spans="2:14" x14ac:dyDescent="0.25">
      <c r="B169" s="1846"/>
      <c r="C169" s="162" t="s">
        <v>3587</v>
      </c>
      <c r="D169" s="1066" t="s">
        <v>1278</v>
      </c>
      <c r="E169" s="1066" t="s">
        <v>1278</v>
      </c>
      <c r="F169" s="1066" t="s">
        <v>2145</v>
      </c>
      <c r="G169" s="1066" t="s">
        <v>1149</v>
      </c>
      <c r="H169" s="1066" t="s">
        <v>1149</v>
      </c>
      <c r="I169" s="1066" t="s">
        <v>2145</v>
      </c>
      <c r="J169" s="1066" t="s">
        <v>1278</v>
      </c>
      <c r="K169" s="1066" t="s">
        <v>1149</v>
      </c>
      <c r="L169" s="1066" t="s">
        <v>1149</v>
      </c>
      <c r="M169" s="1066" t="s">
        <v>1278</v>
      </c>
      <c r="N169" s="1066" t="s">
        <v>2145</v>
      </c>
    </row>
    <row r="170" spans="2:14" x14ac:dyDescent="0.25">
      <c r="B170" s="1846"/>
      <c r="C170" s="162" t="s">
        <v>3588</v>
      </c>
      <c r="D170" s="1066" t="s">
        <v>1278</v>
      </c>
      <c r="E170" s="1066" t="s">
        <v>1149</v>
      </c>
      <c r="F170" s="1066" t="s">
        <v>1278</v>
      </c>
      <c r="G170" s="1066" t="s">
        <v>1278</v>
      </c>
      <c r="H170" s="1066" t="s">
        <v>3425</v>
      </c>
      <c r="I170" s="1066" t="s">
        <v>1149</v>
      </c>
      <c r="J170" s="1066" t="s">
        <v>1149</v>
      </c>
      <c r="K170" s="1066" t="s">
        <v>1278</v>
      </c>
      <c r="L170" s="1066" t="s">
        <v>1278</v>
      </c>
      <c r="M170" s="1066" t="s">
        <v>1278</v>
      </c>
      <c r="N170" s="1066" t="s">
        <v>1278</v>
      </c>
    </row>
    <row r="171" spans="2:14" x14ac:dyDescent="0.25">
      <c r="B171" s="1846"/>
      <c r="C171" s="162" t="s">
        <v>3589</v>
      </c>
      <c r="D171" s="1066" t="s">
        <v>1278</v>
      </c>
      <c r="E171" s="1066" t="s">
        <v>1278</v>
      </c>
      <c r="F171" s="1066" t="s">
        <v>1278</v>
      </c>
      <c r="G171" s="1066" t="s">
        <v>1278</v>
      </c>
      <c r="H171" s="1066" t="s">
        <v>3425</v>
      </c>
      <c r="I171" s="1066" t="s">
        <v>1278</v>
      </c>
      <c r="J171" s="1066" t="s">
        <v>1278</v>
      </c>
      <c r="K171" s="1066" t="s">
        <v>2145</v>
      </c>
      <c r="L171" s="1066" t="s">
        <v>1278</v>
      </c>
      <c r="M171" s="1066" t="s">
        <v>2145</v>
      </c>
      <c r="N171" s="1066" t="s">
        <v>2145</v>
      </c>
    </row>
    <row r="172" spans="2:14" x14ac:dyDescent="0.25">
      <c r="B172" s="1846"/>
      <c r="C172" s="162" t="s">
        <v>3590</v>
      </c>
      <c r="D172" s="1066" t="s">
        <v>1149</v>
      </c>
      <c r="E172" s="1066" t="s">
        <v>1278</v>
      </c>
      <c r="F172" s="1066" t="s">
        <v>1278</v>
      </c>
      <c r="G172" s="1066" t="s">
        <v>1149</v>
      </c>
      <c r="H172" s="1066" t="s">
        <v>1278</v>
      </c>
      <c r="I172" s="1066" t="s">
        <v>1278</v>
      </c>
      <c r="J172" s="1066" t="s">
        <v>1278</v>
      </c>
      <c r="K172" s="1066" t="s">
        <v>1278</v>
      </c>
      <c r="L172" s="1066" t="s">
        <v>1278</v>
      </c>
      <c r="M172" s="1066" t="s">
        <v>2145</v>
      </c>
      <c r="N172" s="1066" t="s">
        <v>1278</v>
      </c>
    </row>
    <row r="173" spans="2:14" x14ac:dyDescent="0.25">
      <c r="B173" s="1846"/>
      <c r="C173" s="162" t="s">
        <v>3591</v>
      </c>
      <c r="D173" s="1066" t="s">
        <v>1149</v>
      </c>
      <c r="E173" s="1066" t="s">
        <v>2145</v>
      </c>
      <c r="F173" s="1066" t="s">
        <v>1149</v>
      </c>
      <c r="G173" s="1066" t="s">
        <v>1149</v>
      </c>
      <c r="H173" s="1066" t="s">
        <v>1149</v>
      </c>
      <c r="I173" s="1066" t="s">
        <v>1149</v>
      </c>
      <c r="J173" s="1066" t="s">
        <v>1149</v>
      </c>
      <c r="K173" s="1066" t="s">
        <v>2145</v>
      </c>
      <c r="L173" s="1066" t="s">
        <v>2145</v>
      </c>
      <c r="M173" s="1066" t="s">
        <v>1149</v>
      </c>
      <c r="N173" s="1066" t="s">
        <v>2145</v>
      </c>
    </row>
    <row r="174" spans="2:14" x14ac:dyDescent="0.25">
      <c r="B174" s="1846"/>
      <c r="C174" s="162" t="s">
        <v>3592</v>
      </c>
      <c r="D174" s="1066" t="s">
        <v>1278</v>
      </c>
      <c r="E174" s="1066" t="s">
        <v>2145</v>
      </c>
      <c r="F174" s="1066" t="s">
        <v>2145</v>
      </c>
      <c r="G174" s="1066" t="s">
        <v>1278</v>
      </c>
      <c r="H174" s="1066" t="s">
        <v>1278</v>
      </c>
      <c r="I174" s="1066" t="s">
        <v>2145</v>
      </c>
      <c r="J174" s="1066" t="s">
        <v>2145</v>
      </c>
      <c r="K174" s="1066" t="s">
        <v>1278</v>
      </c>
      <c r="L174" s="1066" t="s">
        <v>1278</v>
      </c>
      <c r="M174" s="1066" t="s">
        <v>2145</v>
      </c>
      <c r="N174" s="1066" t="s">
        <v>2145</v>
      </c>
    </row>
    <row r="175" spans="2:14" x14ac:dyDescent="0.25">
      <c r="B175" s="1846"/>
      <c r="C175" s="162" t="s">
        <v>3593</v>
      </c>
      <c r="D175" s="1066" t="s">
        <v>2145</v>
      </c>
      <c r="E175" s="1066" t="s">
        <v>2145</v>
      </c>
      <c r="F175" s="1066" t="s">
        <v>1278</v>
      </c>
      <c r="G175" s="1066" t="s">
        <v>2145</v>
      </c>
      <c r="H175" s="1066" t="s">
        <v>2145</v>
      </c>
      <c r="I175" s="1066" t="s">
        <v>1278</v>
      </c>
      <c r="J175" s="1066" t="s">
        <v>2145</v>
      </c>
      <c r="K175" s="1066" t="s">
        <v>2145</v>
      </c>
      <c r="L175" s="1066" t="s">
        <v>2145</v>
      </c>
      <c r="M175" s="1066" t="s">
        <v>1278</v>
      </c>
      <c r="N175" s="1066" t="s">
        <v>1278</v>
      </c>
    </row>
    <row r="176" spans="2:14" x14ac:dyDescent="0.25">
      <c r="B176" s="1846"/>
      <c r="C176" s="162" t="s">
        <v>3594</v>
      </c>
      <c r="D176" s="1066" t="s">
        <v>1278</v>
      </c>
      <c r="E176" s="1066" t="s">
        <v>1278</v>
      </c>
      <c r="F176" s="1066" t="s">
        <v>1278</v>
      </c>
      <c r="G176" s="1066" t="s">
        <v>1278</v>
      </c>
      <c r="H176" s="1066" t="s">
        <v>1149</v>
      </c>
      <c r="I176" s="1066" t="s">
        <v>1149</v>
      </c>
      <c r="J176" s="1066" t="s">
        <v>1278</v>
      </c>
      <c r="K176" s="1066" t="s">
        <v>1278</v>
      </c>
      <c r="L176" s="1066" t="s">
        <v>1278</v>
      </c>
      <c r="M176" s="1066" t="s">
        <v>1149</v>
      </c>
      <c r="N176" s="1066" t="s">
        <v>1149</v>
      </c>
    </row>
    <row r="177" spans="2:14" x14ac:dyDescent="0.25">
      <c r="B177" s="1846"/>
      <c r="C177" s="162" t="s">
        <v>3595</v>
      </c>
      <c r="D177" s="1066" t="s">
        <v>1278</v>
      </c>
      <c r="E177" s="1066" t="s">
        <v>1278</v>
      </c>
      <c r="F177" s="1066" t="s">
        <v>1278</v>
      </c>
      <c r="G177" s="1066" t="s">
        <v>1278</v>
      </c>
      <c r="H177" s="1066" t="s">
        <v>1278</v>
      </c>
      <c r="I177" s="1066" t="s">
        <v>1278</v>
      </c>
      <c r="J177" s="1066" t="s">
        <v>1278</v>
      </c>
      <c r="K177" s="1066" t="s">
        <v>1278</v>
      </c>
      <c r="L177" s="1066" t="s">
        <v>1278</v>
      </c>
      <c r="M177" s="1066" t="s">
        <v>1278</v>
      </c>
      <c r="N177" s="1066" t="s">
        <v>1278</v>
      </c>
    </row>
    <row r="178" spans="2:14" x14ac:dyDescent="0.25">
      <c r="B178" s="1846"/>
      <c r="C178" s="162" t="s">
        <v>3596</v>
      </c>
      <c r="D178" s="1066" t="s">
        <v>1278</v>
      </c>
      <c r="E178" s="1066" t="s">
        <v>1278</v>
      </c>
      <c r="F178" s="1066" t="s">
        <v>1278</v>
      </c>
      <c r="G178" s="1066" t="s">
        <v>1278</v>
      </c>
      <c r="H178" s="1066" t="s">
        <v>1278</v>
      </c>
      <c r="I178" s="1066" t="s">
        <v>1278</v>
      </c>
      <c r="J178" s="1066" t="s">
        <v>1278</v>
      </c>
      <c r="K178" s="1066" t="s">
        <v>1278</v>
      </c>
      <c r="L178" s="1066" t="s">
        <v>1278</v>
      </c>
      <c r="M178" s="1066" t="s">
        <v>1278</v>
      </c>
      <c r="N178" s="1066" t="s">
        <v>1278</v>
      </c>
    </row>
    <row r="179" spans="2:14" x14ac:dyDescent="0.25">
      <c r="B179" s="1846"/>
      <c r="C179" s="162" t="s">
        <v>3597</v>
      </c>
      <c r="D179" s="1066" t="s">
        <v>1278</v>
      </c>
      <c r="E179" s="1066" t="s">
        <v>2145</v>
      </c>
      <c r="F179" s="1066" t="s">
        <v>1278</v>
      </c>
      <c r="G179" s="1066" t="s">
        <v>2145</v>
      </c>
      <c r="H179" s="1066" t="s">
        <v>1278</v>
      </c>
      <c r="I179" s="1066" t="s">
        <v>2145</v>
      </c>
      <c r="J179" s="1066" t="s">
        <v>2145</v>
      </c>
      <c r="K179" s="1066" t="s">
        <v>2145</v>
      </c>
      <c r="L179" s="1066" t="s">
        <v>1278</v>
      </c>
      <c r="M179" s="1066" t="s">
        <v>2145</v>
      </c>
      <c r="N179" s="1066" t="s">
        <v>3425</v>
      </c>
    </row>
    <row r="180" spans="2:14" x14ac:dyDescent="0.25">
      <c r="B180" s="1846"/>
      <c r="C180" s="162" t="s">
        <v>3598</v>
      </c>
      <c r="D180" s="1066" t="s">
        <v>2145</v>
      </c>
      <c r="E180" s="1066" t="s">
        <v>1278</v>
      </c>
      <c r="F180" s="1066" t="s">
        <v>1278</v>
      </c>
      <c r="G180" s="1066" t="s">
        <v>2145</v>
      </c>
      <c r="H180" s="1066" t="s">
        <v>1278</v>
      </c>
      <c r="I180" s="1066" t="s">
        <v>2145</v>
      </c>
      <c r="J180" s="1066" t="s">
        <v>2145</v>
      </c>
      <c r="K180" s="1066" t="s">
        <v>2145</v>
      </c>
      <c r="L180" s="1066" t="s">
        <v>1278</v>
      </c>
      <c r="M180" s="1066" t="s">
        <v>2145</v>
      </c>
      <c r="N180" s="1066" t="s">
        <v>2145</v>
      </c>
    </row>
    <row r="181" spans="2:14" x14ac:dyDescent="0.25">
      <c r="B181" s="1846"/>
      <c r="C181" s="162" t="s">
        <v>3599</v>
      </c>
      <c r="D181" s="1066" t="s">
        <v>1278</v>
      </c>
      <c r="E181" s="1066" t="s">
        <v>2145</v>
      </c>
      <c r="F181" s="1066" t="s">
        <v>2145</v>
      </c>
      <c r="G181" s="1066" t="s">
        <v>1278</v>
      </c>
      <c r="H181" s="1066" t="s">
        <v>1149</v>
      </c>
      <c r="I181" s="1066" t="s">
        <v>2145</v>
      </c>
      <c r="J181" s="1066" t="s">
        <v>2145</v>
      </c>
      <c r="K181" s="1066" t="s">
        <v>2145</v>
      </c>
      <c r="L181" s="1066" t="s">
        <v>2145</v>
      </c>
      <c r="M181" s="1066" t="s">
        <v>2145</v>
      </c>
      <c r="N181" s="1066" t="s">
        <v>2145</v>
      </c>
    </row>
    <row r="182" spans="2:14" x14ac:dyDescent="0.25">
      <c r="B182" s="1846"/>
      <c r="C182" s="162" t="s">
        <v>3600</v>
      </c>
      <c r="D182" s="1066" t="s">
        <v>1278</v>
      </c>
      <c r="E182" s="1066" t="s">
        <v>1278</v>
      </c>
      <c r="F182" s="1066" t="s">
        <v>1278</v>
      </c>
      <c r="G182" s="1066" t="s">
        <v>1278</v>
      </c>
      <c r="H182" s="1066" t="s">
        <v>1278</v>
      </c>
      <c r="I182" s="1066" t="s">
        <v>1278</v>
      </c>
      <c r="J182" s="1066" t="s">
        <v>1278</v>
      </c>
      <c r="K182" s="1066" t="s">
        <v>1278</v>
      </c>
      <c r="L182" s="1066" t="s">
        <v>1278</v>
      </c>
      <c r="M182" s="1066" t="s">
        <v>1278</v>
      </c>
      <c r="N182" s="1066" t="s">
        <v>1278</v>
      </c>
    </row>
    <row r="183" spans="2:14" x14ac:dyDescent="0.25">
      <c r="B183" s="1846"/>
      <c r="C183" s="162" t="s">
        <v>3601</v>
      </c>
      <c r="D183" s="1066" t="s">
        <v>2145</v>
      </c>
      <c r="E183" s="1066" t="s">
        <v>2145</v>
      </c>
      <c r="F183" s="1066" t="s">
        <v>1149</v>
      </c>
      <c r="G183" s="1066" t="s">
        <v>2145</v>
      </c>
      <c r="H183" s="1066" t="s">
        <v>2145</v>
      </c>
      <c r="I183" s="1066" t="s">
        <v>2145</v>
      </c>
      <c r="J183" s="1066" t="s">
        <v>2145</v>
      </c>
      <c r="K183" s="1066" t="s">
        <v>2145</v>
      </c>
      <c r="L183" s="1066" t="s">
        <v>2145</v>
      </c>
      <c r="M183" s="1066" t="s">
        <v>1149</v>
      </c>
      <c r="N183" s="1066" t="s">
        <v>3425</v>
      </c>
    </row>
    <row r="184" spans="2:14" x14ac:dyDescent="0.25">
      <c r="B184" s="1846"/>
      <c r="C184" s="162" t="s">
        <v>3602</v>
      </c>
      <c r="D184" s="1066" t="s">
        <v>1278</v>
      </c>
      <c r="E184" s="1066" t="s">
        <v>2145</v>
      </c>
      <c r="F184" s="1066" t="s">
        <v>2145</v>
      </c>
      <c r="G184" s="1066" t="s">
        <v>2145</v>
      </c>
      <c r="H184" s="1066" t="s">
        <v>2145</v>
      </c>
      <c r="I184" s="1066" t="s">
        <v>2145</v>
      </c>
      <c r="J184" s="1066" t="s">
        <v>2145</v>
      </c>
      <c r="K184" s="1066" t="s">
        <v>2145</v>
      </c>
      <c r="L184" s="1066" t="s">
        <v>2145</v>
      </c>
      <c r="M184" s="1066" t="s">
        <v>2145</v>
      </c>
      <c r="N184" s="1066" t="s">
        <v>2145</v>
      </c>
    </row>
    <row r="185" spans="2:14" x14ac:dyDescent="0.25">
      <c r="B185" s="1846"/>
      <c r="C185" s="162" t="s">
        <v>3603</v>
      </c>
      <c r="D185" s="1066" t="s">
        <v>1278</v>
      </c>
      <c r="E185" s="1066" t="s">
        <v>1278</v>
      </c>
      <c r="F185" s="1066" t="s">
        <v>1149</v>
      </c>
      <c r="G185" s="1066" t="s">
        <v>1278</v>
      </c>
      <c r="H185" s="1066" t="s">
        <v>1149</v>
      </c>
      <c r="I185" s="1066" t="s">
        <v>1278</v>
      </c>
      <c r="J185" s="1066" t="s">
        <v>1149</v>
      </c>
      <c r="K185" s="1066" t="s">
        <v>1278</v>
      </c>
      <c r="L185" s="1066" t="s">
        <v>3425</v>
      </c>
      <c r="M185" s="1066" t="s">
        <v>1278</v>
      </c>
      <c r="N185" s="1066" t="s">
        <v>1278</v>
      </c>
    </row>
    <row r="186" spans="2:14" x14ac:dyDescent="0.25">
      <c r="B186" s="1846"/>
      <c r="C186" s="162" t="s">
        <v>3604</v>
      </c>
      <c r="D186" s="1066" t="s">
        <v>1278</v>
      </c>
      <c r="E186" s="1066" t="s">
        <v>1278</v>
      </c>
      <c r="F186" s="1066" t="s">
        <v>1278</v>
      </c>
      <c r="G186" s="1066" t="s">
        <v>1278</v>
      </c>
      <c r="H186" s="1066" t="s">
        <v>1278</v>
      </c>
      <c r="I186" s="1066" t="s">
        <v>1278</v>
      </c>
      <c r="J186" s="1066" t="s">
        <v>1278</v>
      </c>
      <c r="K186" s="1066" t="s">
        <v>1278</v>
      </c>
      <c r="L186" s="1066" t="s">
        <v>1278</v>
      </c>
      <c r="M186" s="1066" t="s">
        <v>1278</v>
      </c>
      <c r="N186" s="1066" t="s">
        <v>1278</v>
      </c>
    </row>
    <row r="187" spans="2:14" x14ac:dyDescent="0.25">
      <c r="B187" s="1846"/>
      <c r="C187" s="162" t="s">
        <v>3605</v>
      </c>
      <c r="D187" s="1066" t="s">
        <v>1149</v>
      </c>
      <c r="E187" s="1066" t="s">
        <v>1278</v>
      </c>
      <c r="F187" s="1066" t="s">
        <v>2145</v>
      </c>
      <c r="G187" s="1066" t="s">
        <v>1149</v>
      </c>
      <c r="H187" s="1066" t="s">
        <v>2145</v>
      </c>
      <c r="I187" s="1066" t="s">
        <v>2145</v>
      </c>
      <c r="J187" s="1066" t="s">
        <v>1278</v>
      </c>
      <c r="K187" s="1066" t="s">
        <v>2145</v>
      </c>
      <c r="L187" s="1066" t="s">
        <v>2145</v>
      </c>
      <c r="M187" s="1066" t="s">
        <v>1278</v>
      </c>
      <c r="N187" s="1066" t="s">
        <v>1278</v>
      </c>
    </row>
    <row r="188" spans="2:14" x14ac:dyDescent="0.25">
      <c r="B188" s="1846"/>
      <c r="C188" s="162" t="s">
        <v>3606</v>
      </c>
      <c r="D188" s="1066" t="s">
        <v>1278</v>
      </c>
      <c r="E188" s="1066" t="s">
        <v>2145</v>
      </c>
      <c r="F188" s="1066" t="s">
        <v>2145</v>
      </c>
      <c r="G188" s="1066" t="s">
        <v>1278</v>
      </c>
      <c r="H188" s="1066" t="s">
        <v>1149</v>
      </c>
      <c r="I188" s="1066" t="s">
        <v>1149</v>
      </c>
      <c r="J188" s="1066" t="s">
        <v>2145</v>
      </c>
      <c r="K188" s="1066" t="s">
        <v>2145</v>
      </c>
      <c r="L188" s="1066" t="s">
        <v>2145</v>
      </c>
      <c r="M188" s="1066" t="s">
        <v>2145</v>
      </c>
      <c r="N188" s="1066" t="s">
        <v>2145</v>
      </c>
    </row>
    <row r="189" spans="2:14" x14ac:dyDescent="0.25">
      <c r="B189" s="1846"/>
      <c r="C189" s="162" t="s">
        <v>3607</v>
      </c>
      <c r="D189" s="1066" t="s">
        <v>2145</v>
      </c>
      <c r="E189" s="1066" t="s">
        <v>2145</v>
      </c>
      <c r="F189" s="1066" t="s">
        <v>2145</v>
      </c>
      <c r="G189" s="1066" t="s">
        <v>1278</v>
      </c>
      <c r="H189" s="1066" t="s">
        <v>2145</v>
      </c>
      <c r="I189" s="1066" t="s">
        <v>2145</v>
      </c>
      <c r="J189" s="1066" t="s">
        <v>2145</v>
      </c>
      <c r="K189" s="1066" t="s">
        <v>2145</v>
      </c>
      <c r="L189" s="1066" t="s">
        <v>2145</v>
      </c>
      <c r="M189" s="1066" t="s">
        <v>2145</v>
      </c>
      <c r="N189" s="1066" t="s">
        <v>2145</v>
      </c>
    </row>
    <row r="190" spans="2:14" x14ac:dyDescent="0.25">
      <c r="B190" s="1846"/>
      <c r="C190" s="162" t="s">
        <v>3608</v>
      </c>
      <c r="D190" s="1066" t="s">
        <v>1278</v>
      </c>
      <c r="E190" s="1066" t="s">
        <v>1278</v>
      </c>
      <c r="F190" s="1066" t="s">
        <v>1278</v>
      </c>
      <c r="G190" s="1066" t="s">
        <v>1278</v>
      </c>
      <c r="H190" s="1066" t="s">
        <v>1278</v>
      </c>
      <c r="I190" s="1066" t="s">
        <v>1278</v>
      </c>
      <c r="J190" s="1066" t="s">
        <v>1278</v>
      </c>
      <c r="K190" s="1066" t="s">
        <v>1278</v>
      </c>
      <c r="L190" s="1066" t="s">
        <v>1278</v>
      </c>
      <c r="M190" s="1066" t="s">
        <v>1278</v>
      </c>
      <c r="N190" s="1066" t="s">
        <v>2145</v>
      </c>
    </row>
    <row r="191" spans="2:14" x14ac:dyDescent="0.25">
      <c r="B191" s="1846"/>
      <c r="C191" s="162" t="s">
        <v>3609</v>
      </c>
      <c r="D191" s="1066" t="s">
        <v>2145</v>
      </c>
      <c r="E191" s="1066" t="s">
        <v>2145</v>
      </c>
      <c r="F191" s="1066" t="s">
        <v>1278</v>
      </c>
      <c r="G191" s="1066" t="s">
        <v>2145</v>
      </c>
      <c r="H191" s="1066" t="s">
        <v>2145</v>
      </c>
      <c r="I191" s="1066" t="s">
        <v>2145</v>
      </c>
      <c r="J191" s="1066" t="s">
        <v>2145</v>
      </c>
      <c r="K191" s="1066" t="s">
        <v>2145</v>
      </c>
      <c r="L191" s="1066" t="s">
        <v>2145</v>
      </c>
      <c r="M191" s="1066" t="s">
        <v>1149</v>
      </c>
      <c r="N191" s="1066" t="s">
        <v>2145</v>
      </c>
    </row>
    <row r="192" spans="2:14" x14ac:dyDescent="0.25">
      <c r="B192" s="1846"/>
      <c r="C192" s="162" t="s">
        <v>3610</v>
      </c>
      <c r="D192" s="1066" t="s">
        <v>1278</v>
      </c>
      <c r="E192" s="1066" t="s">
        <v>1278</v>
      </c>
      <c r="F192" s="1066" t="s">
        <v>1278</v>
      </c>
      <c r="G192" s="1066" t="s">
        <v>1278</v>
      </c>
      <c r="H192" s="1066" t="s">
        <v>1278</v>
      </c>
      <c r="I192" s="1066" t="s">
        <v>1278</v>
      </c>
      <c r="J192" s="1066" t="s">
        <v>1278</v>
      </c>
      <c r="K192" s="1066" t="s">
        <v>1278</v>
      </c>
      <c r="L192" s="1066" t="s">
        <v>1278</v>
      </c>
      <c r="M192" s="1066" t="s">
        <v>1278</v>
      </c>
      <c r="N192" s="1066" t="s">
        <v>1278</v>
      </c>
    </row>
    <row r="193" spans="2:14" x14ac:dyDescent="0.25">
      <c r="B193" s="1846"/>
      <c r="C193" s="162" t="s">
        <v>3611</v>
      </c>
      <c r="D193" s="1066" t="s">
        <v>1278</v>
      </c>
      <c r="E193" s="1066" t="s">
        <v>1278</v>
      </c>
      <c r="F193" s="1066" t="s">
        <v>1278</v>
      </c>
      <c r="G193" s="1066" t="s">
        <v>1278</v>
      </c>
      <c r="H193" s="1066" t="s">
        <v>1278</v>
      </c>
      <c r="I193" s="1066" t="s">
        <v>1278</v>
      </c>
      <c r="J193" s="1066" t="s">
        <v>2145</v>
      </c>
      <c r="K193" s="1066" t="s">
        <v>1278</v>
      </c>
      <c r="L193" s="1066" t="s">
        <v>1278</v>
      </c>
      <c r="M193" s="1066" t="s">
        <v>1278</v>
      </c>
      <c r="N193" s="1066" t="s">
        <v>2145</v>
      </c>
    </row>
    <row r="194" spans="2:14" x14ac:dyDescent="0.25">
      <c r="B194" s="1846"/>
      <c r="C194" s="162" t="s">
        <v>3612</v>
      </c>
      <c r="D194" s="1066" t="s">
        <v>2145</v>
      </c>
      <c r="E194" s="1066" t="s">
        <v>2145</v>
      </c>
      <c r="F194" s="1066" t="s">
        <v>1278</v>
      </c>
      <c r="G194" s="1066" t="s">
        <v>2145</v>
      </c>
      <c r="H194" s="1066" t="s">
        <v>2145</v>
      </c>
      <c r="I194" s="1066" t="s">
        <v>2145</v>
      </c>
      <c r="J194" s="1066" t="s">
        <v>2145</v>
      </c>
      <c r="K194" s="1066" t="s">
        <v>2145</v>
      </c>
      <c r="L194" s="1066" t="s">
        <v>2145</v>
      </c>
      <c r="M194" s="1066" t="s">
        <v>2145</v>
      </c>
      <c r="N194" s="1066" t="s">
        <v>2145</v>
      </c>
    </row>
    <row r="195" spans="2:14" x14ac:dyDescent="0.25">
      <c r="B195" s="1846"/>
      <c r="C195" s="162" t="s">
        <v>3613</v>
      </c>
      <c r="D195" s="1066" t="s">
        <v>1278</v>
      </c>
      <c r="E195" s="1066" t="s">
        <v>1278</v>
      </c>
      <c r="F195" s="1066" t="s">
        <v>1278</v>
      </c>
      <c r="G195" s="1066" t="s">
        <v>1278</v>
      </c>
      <c r="H195" s="1066" t="s">
        <v>1278</v>
      </c>
      <c r="I195" s="1066" t="s">
        <v>1278</v>
      </c>
      <c r="J195" s="1066" t="s">
        <v>1278</v>
      </c>
      <c r="K195" s="1066" t="s">
        <v>1278</v>
      </c>
      <c r="L195" s="1066" t="s">
        <v>1278</v>
      </c>
      <c r="M195" s="1066" t="s">
        <v>1149</v>
      </c>
      <c r="N195" s="1066" t="s">
        <v>1149</v>
      </c>
    </row>
    <row r="196" spans="2:14" x14ac:dyDescent="0.25">
      <c r="B196" s="1846"/>
      <c r="C196" s="162" t="s">
        <v>3614</v>
      </c>
      <c r="D196" s="1066" t="s">
        <v>1278</v>
      </c>
      <c r="E196" s="1066" t="s">
        <v>2145</v>
      </c>
      <c r="F196" s="1066" t="s">
        <v>2145</v>
      </c>
      <c r="G196" s="1066" t="s">
        <v>2145</v>
      </c>
      <c r="H196" s="1066" t="s">
        <v>1278</v>
      </c>
      <c r="I196" s="1066" t="s">
        <v>2145</v>
      </c>
      <c r="J196" s="1066" t="s">
        <v>2145</v>
      </c>
      <c r="K196" s="1066" t="s">
        <v>2145</v>
      </c>
      <c r="L196" s="1066" t="s">
        <v>2145</v>
      </c>
      <c r="M196" s="1066" t="s">
        <v>2145</v>
      </c>
      <c r="N196" s="1066" t="s">
        <v>2145</v>
      </c>
    </row>
    <row r="197" spans="2:14" x14ac:dyDescent="0.25">
      <c r="B197" s="1846"/>
      <c r="C197" s="162" t="s">
        <v>3615</v>
      </c>
      <c r="D197" s="1066" t="s">
        <v>1149</v>
      </c>
      <c r="E197" s="1066" t="s">
        <v>2145</v>
      </c>
      <c r="F197" s="1066" t="s">
        <v>2145</v>
      </c>
      <c r="G197" s="1066" t="s">
        <v>1149</v>
      </c>
      <c r="H197" s="1066" t="s">
        <v>2145</v>
      </c>
      <c r="I197" s="1066" t="s">
        <v>2145</v>
      </c>
      <c r="J197" s="1066" t="s">
        <v>2145</v>
      </c>
      <c r="K197" s="1066" t="s">
        <v>2145</v>
      </c>
      <c r="L197" s="1066" t="s">
        <v>2145</v>
      </c>
      <c r="M197" s="1066" t="s">
        <v>2145</v>
      </c>
      <c r="N197" s="1066" t="s">
        <v>2145</v>
      </c>
    </row>
    <row r="198" spans="2:14" x14ac:dyDescent="0.25">
      <c r="B198" s="1846"/>
      <c r="C198" s="162" t="s">
        <v>3616</v>
      </c>
      <c r="D198" s="1066" t="s">
        <v>1278</v>
      </c>
      <c r="E198" s="1066" t="s">
        <v>2145</v>
      </c>
      <c r="F198" s="1066" t="s">
        <v>2145</v>
      </c>
      <c r="G198" s="1066" t="s">
        <v>1278</v>
      </c>
      <c r="H198" s="1066" t="s">
        <v>2145</v>
      </c>
      <c r="I198" s="1066" t="s">
        <v>2145</v>
      </c>
      <c r="J198" s="1066" t="s">
        <v>2145</v>
      </c>
      <c r="K198" s="1066" t="s">
        <v>2145</v>
      </c>
      <c r="L198" s="1066" t="s">
        <v>2145</v>
      </c>
      <c r="M198" s="1066" t="s">
        <v>2145</v>
      </c>
      <c r="N198" s="1066" t="s">
        <v>2145</v>
      </c>
    </row>
    <row r="199" spans="2:14" x14ac:dyDescent="0.25">
      <c r="B199" s="1846"/>
      <c r="C199" s="162" t="s">
        <v>3617</v>
      </c>
      <c r="D199" s="1066" t="s">
        <v>1278</v>
      </c>
      <c r="E199" s="1066" t="s">
        <v>1278</v>
      </c>
      <c r="F199" s="1066" t="s">
        <v>1278</v>
      </c>
      <c r="G199" s="1066" t="s">
        <v>1278</v>
      </c>
      <c r="H199" s="1066" t="s">
        <v>1278</v>
      </c>
      <c r="I199" s="1066" t="s">
        <v>1278</v>
      </c>
      <c r="J199" s="1066" t="s">
        <v>1278</v>
      </c>
      <c r="K199" s="1066" t="s">
        <v>1278</v>
      </c>
      <c r="L199" s="1066" t="s">
        <v>1278</v>
      </c>
      <c r="M199" s="1066" t="s">
        <v>1278</v>
      </c>
      <c r="N199" s="1066" t="s">
        <v>1149</v>
      </c>
    </row>
    <row r="200" spans="2:14" x14ac:dyDescent="0.25">
      <c r="B200" s="1846"/>
      <c r="C200" s="162" t="s">
        <v>3610</v>
      </c>
      <c r="D200" s="1066" t="s">
        <v>1278</v>
      </c>
      <c r="E200" s="1066" t="s">
        <v>1278</v>
      </c>
      <c r="F200" s="1066" t="s">
        <v>1278</v>
      </c>
      <c r="G200" s="1066" t="s">
        <v>1278</v>
      </c>
      <c r="H200" s="1066" t="s">
        <v>1278</v>
      </c>
      <c r="I200" s="1066" t="s">
        <v>1278</v>
      </c>
      <c r="J200" s="1066" t="s">
        <v>1278</v>
      </c>
      <c r="K200" s="1066" t="s">
        <v>1278</v>
      </c>
      <c r="L200" s="1066" t="s">
        <v>1278</v>
      </c>
      <c r="M200" s="1066" t="s">
        <v>1278</v>
      </c>
      <c r="N200" s="1066" t="s">
        <v>1278</v>
      </c>
    </row>
    <row r="201" spans="2:14" x14ac:dyDescent="0.25">
      <c r="B201" s="1846"/>
      <c r="C201" s="162" t="s">
        <v>3618</v>
      </c>
      <c r="D201" s="1066" t="s">
        <v>1149</v>
      </c>
      <c r="E201" s="1066" t="s">
        <v>2145</v>
      </c>
      <c r="F201" s="1066" t="s">
        <v>2145</v>
      </c>
      <c r="G201" s="1066" t="s">
        <v>2145</v>
      </c>
      <c r="H201" s="1066" t="s">
        <v>2145</v>
      </c>
      <c r="I201" s="1066" t="s">
        <v>2145</v>
      </c>
      <c r="J201" s="1066" t="s">
        <v>2145</v>
      </c>
      <c r="K201" s="1066" t="s">
        <v>2145</v>
      </c>
      <c r="L201" s="1066" t="s">
        <v>2145</v>
      </c>
      <c r="M201" s="1066" t="s">
        <v>2145</v>
      </c>
      <c r="N201" s="1066" t="s">
        <v>2145</v>
      </c>
    </row>
    <row r="202" spans="2:14" x14ac:dyDescent="0.25">
      <c r="B202" s="1846"/>
      <c r="C202" s="162" t="s">
        <v>3619</v>
      </c>
      <c r="D202" s="1066" t="s">
        <v>1278</v>
      </c>
      <c r="E202" s="1066" t="s">
        <v>1149</v>
      </c>
      <c r="F202" s="1066" t="s">
        <v>1278</v>
      </c>
      <c r="G202" s="1066" t="s">
        <v>1278</v>
      </c>
      <c r="H202" s="1066" t="s">
        <v>1278</v>
      </c>
      <c r="I202" s="1066" t="s">
        <v>1278</v>
      </c>
      <c r="J202" s="1066" t="s">
        <v>1149</v>
      </c>
      <c r="K202" s="1066" t="s">
        <v>1278</v>
      </c>
      <c r="L202" s="1066" t="s">
        <v>1278</v>
      </c>
      <c r="M202" s="1066" t="s">
        <v>2145</v>
      </c>
      <c r="N202" s="1066" t="s">
        <v>2145</v>
      </c>
    </row>
    <row r="203" spans="2:14" x14ac:dyDescent="0.25">
      <c r="B203" s="1846"/>
      <c r="C203" s="162" t="s">
        <v>3620</v>
      </c>
      <c r="D203" s="1066" t="s">
        <v>1278</v>
      </c>
      <c r="E203" s="1066" t="s">
        <v>2145</v>
      </c>
      <c r="F203" s="1066" t="s">
        <v>2145</v>
      </c>
      <c r="G203" s="1066" t="s">
        <v>2145</v>
      </c>
      <c r="H203" s="1066" t="s">
        <v>2145</v>
      </c>
      <c r="I203" s="1066" t="s">
        <v>2145</v>
      </c>
      <c r="J203" s="1066" t="s">
        <v>2145</v>
      </c>
      <c r="K203" s="1066" t="s">
        <v>2145</v>
      </c>
      <c r="L203" s="1066" t="s">
        <v>2145</v>
      </c>
      <c r="M203" s="1066" t="s">
        <v>1149</v>
      </c>
      <c r="N203" s="1066" t="s">
        <v>2145</v>
      </c>
    </row>
    <row r="204" spans="2:14" x14ac:dyDescent="0.25">
      <c r="B204" s="1846"/>
      <c r="C204" s="162" t="s">
        <v>3621</v>
      </c>
      <c r="D204" s="1066" t="s">
        <v>1149</v>
      </c>
      <c r="E204" s="1066" t="s">
        <v>1278</v>
      </c>
      <c r="F204" s="1066" t="s">
        <v>1278</v>
      </c>
      <c r="G204" s="1066" t="s">
        <v>1149</v>
      </c>
      <c r="H204" s="1066" t="s">
        <v>1278</v>
      </c>
      <c r="I204" s="1066" t="s">
        <v>1278</v>
      </c>
      <c r="J204" s="1066" t="s">
        <v>1278</v>
      </c>
      <c r="K204" s="1066" t="s">
        <v>1278</v>
      </c>
      <c r="L204" s="1066" t="s">
        <v>1278</v>
      </c>
      <c r="M204" s="1066" t="s">
        <v>1278</v>
      </c>
      <c r="N204" s="1066" t="s">
        <v>2145</v>
      </c>
    </row>
    <row r="205" spans="2:14" x14ac:dyDescent="0.25">
      <c r="B205" s="1846"/>
      <c r="C205" s="162" t="s">
        <v>3622</v>
      </c>
      <c r="D205" s="1066" t="s">
        <v>1278</v>
      </c>
      <c r="E205" s="1066" t="s">
        <v>1278</v>
      </c>
      <c r="F205" s="1066" t="s">
        <v>1278</v>
      </c>
      <c r="G205" s="1066" t="s">
        <v>1278</v>
      </c>
      <c r="H205" s="1066" t="s">
        <v>1278</v>
      </c>
      <c r="I205" s="1066" t="s">
        <v>1278</v>
      </c>
      <c r="J205" s="1066" t="s">
        <v>1278</v>
      </c>
      <c r="K205" s="1066" t="s">
        <v>1278</v>
      </c>
      <c r="L205" s="1066" t="s">
        <v>1278</v>
      </c>
      <c r="M205" s="1066" t="s">
        <v>1149</v>
      </c>
      <c r="N205" s="1066" t="s">
        <v>1149</v>
      </c>
    </row>
    <row r="206" spans="2:14" x14ac:dyDescent="0.25">
      <c r="B206" s="1846"/>
      <c r="C206" s="162" t="s">
        <v>3623</v>
      </c>
      <c r="D206" s="1066" t="s">
        <v>1278</v>
      </c>
      <c r="E206" s="1066" t="s">
        <v>2145</v>
      </c>
      <c r="F206" s="1066" t="s">
        <v>1278</v>
      </c>
      <c r="G206" s="1066" t="s">
        <v>2145</v>
      </c>
      <c r="H206" s="1066" t="s">
        <v>2145</v>
      </c>
      <c r="I206" s="1066" t="s">
        <v>2145</v>
      </c>
      <c r="J206" s="1066" t="s">
        <v>2145</v>
      </c>
      <c r="K206" s="1066" t="s">
        <v>2145</v>
      </c>
      <c r="L206" s="1066" t="s">
        <v>2145</v>
      </c>
      <c r="M206" s="1066" t="s">
        <v>2145</v>
      </c>
      <c r="N206" s="1066" t="s">
        <v>2145</v>
      </c>
    </row>
    <row r="207" spans="2:14" x14ac:dyDescent="0.25">
      <c r="B207" s="1846"/>
      <c r="C207" s="162" t="s">
        <v>3624</v>
      </c>
      <c r="D207" s="1066" t="s">
        <v>1278</v>
      </c>
      <c r="E207" s="1066" t="s">
        <v>2145</v>
      </c>
      <c r="F207" s="1066" t="s">
        <v>1278</v>
      </c>
      <c r="G207" s="1066" t="s">
        <v>1278</v>
      </c>
      <c r="H207" s="1066" t="s">
        <v>2145</v>
      </c>
      <c r="I207" s="1066" t="s">
        <v>2145</v>
      </c>
      <c r="J207" s="1066" t="s">
        <v>2145</v>
      </c>
      <c r="K207" s="1066" t="s">
        <v>2145</v>
      </c>
      <c r="L207" s="1066" t="s">
        <v>2145</v>
      </c>
      <c r="M207" s="1066" t="s">
        <v>2145</v>
      </c>
      <c r="N207" s="1066" t="s">
        <v>2145</v>
      </c>
    </row>
    <row r="208" spans="2:14" x14ac:dyDescent="0.25">
      <c r="B208" s="1846"/>
      <c r="C208" s="162" t="s">
        <v>3625</v>
      </c>
      <c r="D208" s="1066" t="s">
        <v>1278</v>
      </c>
      <c r="E208" s="1066" t="s">
        <v>1149</v>
      </c>
      <c r="F208" s="1066" t="s">
        <v>1149</v>
      </c>
      <c r="G208" s="1066" t="s">
        <v>1278</v>
      </c>
      <c r="H208" s="1066" t="s">
        <v>1278</v>
      </c>
      <c r="I208" s="1066" t="s">
        <v>1278</v>
      </c>
      <c r="J208" s="1066" t="s">
        <v>1149</v>
      </c>
      <c r="K208" s="1066" t="s">
        <v>1278</v>
      </c>
      <c r="L208" s="1066" t="s">
        <v>1278</v>
      </c>
      <c r="M208" s="1066" t="s">
        <v>1149</v>
      </c>
      <c r="N208" s="1066" t="s">
        <v>1149</v>
      </c>
    </row>
    <row r="209" spans="2:14" x14ac:dyDescent="0.25">
      <c r="B209" s="1846"/>
      <c r="C209" s="162" t="s">
        <v>3626</v>
      </c>
      <c r="D209" s="1066" t="s">
        <v>1149</v>
      </c>
      <c r="E209" s="1066" t="s">
        <v>1278</v>
      </c>
      <c r="F209" s="1066" t="s">
        <v>1149</v>
      </c>
      <c r="G209" s="1066" t="s">
        <v>1149</v>
      </c>
      <c r="H209" s="1066" t="s">
        <v>1278</v>
      </c>
      <c r="I209" s="1066" t="s">
        <v>1149</v>
      </c>
      <c r="J209" s="1066" t="s">
        <v>1278</v>
      </c>
      <c r="K209" s="1066" t="s">
        <v>1149</v>
      </c>
      <c r="L209" s="1066" t="s">
        <v>1149</v>
      </c>
      <c r="M209" s="1066" t="s">
        <v>1149</v>
      </c>
      <c r="N209" s="1066" t="s">
        <v>1149</v>
      </c>
    </row>
    <row r="210" spans="2:14" x14ac:dyDescent="0.25">
      <c r="B210" s="1846"/>
      <c r="C210" s="162" t="s">
        <v>3627</v>
      </c>
      <c r="D210" s="1066" t="s">
        <v>1278</v>
      </c>
      <c r="E210" s="1066" t="s">
        <v>1278</v>
      </c>
      <c r="F210" s="1066" t="s">
        <v>1149</v>
      </c>
      <c r="G210" s="1066" t="s">
        <v>1278</v>
      </c>
      <c r="H210" s="1066" t="s">
        <v>1278</v>
      </c>
      <c r="I210" s="1066" t="s">
        <v>1278</v>
      </c>
      <c r="J210" s="1066" t="s">
        <v>1278</v>
      </c>
      <c r="K210" s="1066" t="s">
        <v>1278</v>
      </c>
      <c r="L210" s="1066" t="s">
        <v>1278</v>
      </c>
      <c r="M210" s="1066" t="s">
        <v>1149</v>
      </c>
      <c r="N210" s="1066" t="s">
        <v>1278</v>
      </c>
    </row>
    <row r="211" spans="2:14" x14ac:dyDescent="0.25">
      <c r="B211" s="1846"/>
      <c r="C211" s="162" t="s">
        <v>3628</v>
      </c>
      <c r="D211" s="1066" t="s">
        <v>1149</v>
      </c>
      <c r="E211" s="1066" t="s">
        <v>1149</v>
      </c>
      <c r="F211" s="1066" t="s">
        <v>1278</v>
      </c>
      <c r="G211" s="1066" t="s">
        <v>1149</v>
      </c>
      <c r="H211" s="1066" t="s">
        <v>1278</v>
      </c>
      <c r="I211" s="1066" t="s">
        <v>1149</v>
      </c>
      <c r="J211" s="1066" t="s">
        <v>1149</v>
      </c>
      <c r="K211" s="1066" t="s">
        <v>1278</v>
      </c>
      <c r="L211" s="1066" t="s">
        <v>1278</v>
      </c>
      <c r="M211" s="1066" t="s">
        <v>1278</v>
      </c>
      <c r="N211" s="1066" t="s">
        <v>1278</v>
      </c>
    </row>
    <row r="212" spans="2:14" x14ac:dyDescent="0.25">
      <c r="B212" s="1846"/>
      <c r="C212" s="162" t="s">
        <v>3629</v>
      </c>
      <c r="D212" s="1066" t="s">
        <v>1278</v>
      </c>
      <c r="E212" s="1066" t="s">
        <v>2145</v>
      </c>
      <c r="F212" s="1066" t="s">
        <v>1278</v>
      </c>
      <c r="G212" s="1066" t="s">
        <v>1278</v>
      </c>
      <c r="H212" s="1066" t="s">
        <v>1278</v>
      </c>
      <c r="I212" s="1066" t="s">
        <v>1278</v>
      </c>
      <c r="J212" s="1066" t="s">
        <v>1149</v>
      </c>
      <c r="K212" s="1066" t="s">
        <v>1278</v>
      </c>
      <c r="L212" s="1066" t="s">
        <v>1278</v>
      </c>
      <c r="M212" s="1066" t="s">
        <v>1149</v>
      </c>
      <c r="N212" s="1066" t="s">
        <v>3425</v>
      </c>
    </row>
    <row r="213" spans="2:14" x14ac:dyDescent="0.25">
      <c r="B213" s="1846"/>
      <c r="C213" s="162" t="s">
        <v>3630</v>
      </c>
      <c r="D213" s="1066" t="s">
        <v>1278</v>
      </c>
      <c r="E213" s="1066" t="s">
        <v>1278</v>
      </c>
      <c r="F213" s="1066" t="s">
        <v>1278</v>
      </c>
      <c r="G213" s="1066" t="s">
        <v>1278</v>
      </c>
      <c r="H213" s="1066" t="s">
        <v>1278</v>
      </c>
      <c r="I213" s="1066" t="s">
        <v>1278</v>
      </c>
      <c r="J213" s="1066" t="s">
        <v>1278</v>
      </c>
      <c r="K213" s="1066" t="s">
        <v>1278</v>
      </c>
      <c r="L213" s="1066" t="s">
        <v>1278</v>
      </c>
      <c r="M213" s="1066" t="s">
        <v>1278</v>
      </c>
      <c r="N213" s="1066" t="s">
        <v>1278</v>
      </c>
    </row>
    <row r="214" spans="2:14" x14ac:dyDescent="0.25">
      <c r="B214" s="1846"/>
      <c r="C214" s="162" t="s">
        <v>3631</v>
      </c>
      <c r="D214" s="1066" t="s">
        <v>1278</v>
      </c>
      <c r="E214" s="1066" t="s">
        <v>3425</v>
      </c>
      <c r="F214" s="1066" t="s">
        <v>1278</v>
      </c>
      <c r="G214" s="1066" t="s">
        <v>1278</v>
      </c>
      <c r="H214" s="1066" t="s">
        <v>2145</v>
      </c>
      <c r="I214" s="1066" t="s">
        <v>1278</v>
      </c>
      <c r="J214" s="1066" t="s">
        <v>1278</v>
      </c>
      <c r="K214" s="1066" t="s">
        <v>2145</v>
      </c>
      <c r="L214" s="1066" t="s">
        <v>2145</v>
      </c>
      <c r="M214" s="1066" t="s">
        <v>1149</v>
      </c>
      <c r="N214" s="1066" t="s">
        <v>3425</v>
      </c>
    </row>
    <row r="215" spans="2:14" x14ac:dyDescent="0.25">
      <c r="B215" s="1846"/>
      <c r="C215" s="162" t="s">
        <v>3632</v>
      </c>
      <c r="D215" s="1066" t="s">
        <v>1278</v>
      </c>
      <c r="E215" s="1066" t="s">
        <v>1278</v>
      </c>
      <c r="F215" s="1066" t="s">
        <v>1149</v>
      </c>
      <c r="G215" s="1066" t="s">
        <v>1278</v>
      </c>
      <c r="H215" s="1066" t="s">
        <v>1149</v>
      </c>
      <c r="I215" s="1066" t="s">
        <v>1149</v>
      </c>
      <c r="J215" s="1066" t="s">
        <v>1149</v>
      </c>
      <c r="K215" s="1066" t="s">
        <v>1278</v>
      </c>
      <c r="L215" s="1066" t="s">
        <v>3425</v>
      </c>
      <c r="M215" s="1066" t="s">
        <v>1278</v>
      </c>
      <c r="N215" s="1066" t="s">
        <v>1278</v>
      </c>
    </row>
    <row r="216" spans="2:14" x14ac:dyDescent="0.25">
      <c r="B216" s="1846"/>
      <c r="C216" s="162" t="s">
        <v>3633</v>
      </c>
      <c r="D216" s="1066" t="s">
        <v>1278</v>
      </c>
      <c r="E216" s="1066" t="s">
        <v>1149</v>
      </c>
      <c r="F216" s="1066" t="s">
        <v>1149</v>
      </c>
      <c r="G216" s="1066" t="s">
        <v>1278</v>
      </c>
      <c r="H216" s="1066" t="s">
        <v>1278</v>
      </c>
      <c r="I216" s="1066" t="s">
        <v>1149</v>
      </c>
      <c r="J216" s="1066" t="s">
        <v>1149</v>
      </c>
      <c r="K216" s="1066" t="s">
        <v>1278</v>
      </c>
      <c r="L216" s="1066" t="s">
        <v>1278</v>
      </c>
      <c r="M216" s="1066" t="s">
        <v>1149</v>
      </c>
      <c r="N216" s="1066" t="s">
        <v>1149</v>
      </c>
    </row>
    <row r="217" spans="2:14" x14ac:dyDescent="0.25">
      <c r="B217" s="1846"/>
      <c r="C217" s="162" t="s">
        <v>3634</v>
      </c>
      <c r="D217" s="1066" t="s">
        <v>1278</v>
      </c>
      <c r="E217" s="1066" t="s">
        <v>1149</v>
      </c>
      <c r="F217" s="1066" t="s">
        <v>1149</v>
      </c>
      <c r="G217" s="1066" t="s">
        <v>1278</v>
      </c>
      <c r="H217" s="1066" t="s">
        <v>1278</v>
      </c>
      <c r="I217" s="1066" t="s">
        <v>1278</v>
      </c>
      <c r="J217" s="1066" t="s">
        <v>1149</v>
      </c>
      <c r="K217" s="1066" t="s">
        <v>1278</v>
      </c>
      <c r="L217" s="1066" t="s">
        <v>1278</v>
      </c>
      <c r="M217" s="1066" t="s">
        <v>1149</v>
      </c>
      <c r="N217" s="1066" t="s">
        <v>1149</v>
      </c>
    </row>
    <row r="218" spans="2:14" x14ac:dyDescent="0.25">
      <c r="B218" s="1846"/>
      <c r="C218" s="162" t="s">
        <v>3635</v>
      </c>
      <c r="D218" s="1066" t="s">
        <v>1149</v>
      </c>
      <c r="E218" s="1066" t="s">
        <v>1149</v>
      </c>
      <c r="F218" s="1066" t="s">
        <v>1149</v>
      </c>
      <c r="G218" s="1066" t="s">
        <v>1278</v>
      </c>
      <c r="H218" s="1066" t="s">
        <v>1278</v>
      </c>
      <c r="I218" s="1066" t="s">
        <v>1149</v>
      </c>
      <c r="J218" s="1066" t="s">
        <v>1149</v>
      </c>
      <c r="K218" s="1066" t="s">
        <v>1278</v>
      </c>
      <c r="L218" s="1066" t="s">
        <v>1149</v>
      </c>
      <c r="M218" s="1066" t="s">
        <v>1149</v>
      </c>
      <c r="N218" s="1066" t="s">
        <v>1149</v>
      </c>
    </row>
    <row r="219" spans="2:14" x14ac:dyDescent="0.25">
      <c r="B219" s="1846"/>
      <c r="C219" s="162" t="s">
        <v>3636</v>
      </c>
      <c r="D219" s="1066" t="s">
        <v>3425</v>
      </c>
      <c r="E219" s="1066" t="s">
        <v>1278</v>
      </c>
      <c r="F219" s="1066" t="s">
        <v>1149</v>
      </c>
      <c r="G219" s="1066" t="s">
        <v>3425</v>
      </c>
      <c r="H219" s="1066" t="s">
        <v>3425</v>
      </c>
      <c r="I219" s="1066" t="s">
        <v>3425</v>
      </c>
      <c r="J219" s="1066" t="s">
        <v>1278</v>
      </c>
      <c r="K219" s="1066" t="s">
        <v>3425</v>
      </c>
      <c r="L219" s="1066" t="s">
        <v>3425</v>
      </c>
      <c r="M219" s="1066" t="s">
        <v>1149</v>
      </c>
      <c r="N219" s="1066" t="s">
        <v>3425</v>
      </c>
    </row>
    <row r="220" spans="2:14" x14ac:dyDescent="0.25">
      <c r="B220" s="1846"/>
      <c r="C220" s="162" t="s">
        <v>3637</v>
      </c>
      <c r="D220" s="1066" t="s">
        <v>3425</v>
      </c>
      <c r="E220" s="1066" t="s">
        <v>3425</v>
      </c>
      <c r="F220" s="1066" t="s">
        <v>1149</v>
      </c>
      <c r="G220" s="1066" t="s">
        <v>3425</v>
      </c>
      <c r="H220" s="1066" t="s">
        <v>3425</v>
      </c>
      <c r="I220" s="1066" t="s">
        <v>3425</v>
      </c>
      <c r="J220" s="1066" t="s">
        <v>3425</v>
      </c>
      <c r="K220" s="1066" t="s">
        <v>3425</v>
      </c>
      <c r="L220" s="1066" t="s">
        <v>3425</v>
      </c>
      <c r="M220" s="1066" t="s">
        <v>1149</v>
      </c>
      <c r="N220" s="1066" t="s">
        <v>3425</v>
      </c>
    </row>
    <row r="221" spans="2:14" x14ac:dyDescent="0.25">
      <c r="B221" s="1846"/>
      <c r="C221" s="162" t="s">
        <v>3638</v>
      </c>
      <c r="D221" s="1066" t="s">
        <v>1149</v>
      </c>
      <c r="E221" s="1066" t="s">
        <v>2145</v>
      </c>
      <c r="F221" s="1066" t="s">
        <v>1149</v>
      </c>
      <c r="G221" s="1066" t="s">
        <v>1149</v>
      </c>
      <c r="H221" s="1066" t="s">
        <v>1278</v>
      </c>
      <c r="I221" s="1066" t="s">
        <v>2145</v>
      </c>
      <c r="J221" s="1066" t="s">
        <v>2145</v>
      </c>
      <c r="K221" s="1066" t="s">
        <v>1278</v>
      </c>
      <c r="L221" s="1066" t="s">
        <v>1278</v>
      </c>
      <c r="M221" s="1066" t="s">
        <v>2145</v>
      </c>
      <c r="N221" s="1066" t="s">
        <v>2145</v>
      </c>
    </row>
    <row r="222" spans="2:14" x14ac:dyDescent="0.25">
      <c r="B222" s="1846"/>
      <c r="C222" s="162" t="s">
        <v>3639</v>
      </c>
      <c r="D222" s="1066" t="s">
        <v>1278</v>
      </c>
      <c r="E222" s="1066" t="s">
        <v>1149</v>
      </c>
      <c r="F222" s="1066" t="s">
        <v>1278</v>
      </c>
      <c r="G222" s="1066" t="s">
        <v>1278</v>
      </c>
      <c r="H222" s="1066" t="s">
        <v>3425</v>
      </c>
      <c r="I222" s="1066" t="s">
        <v>1149</v>
      </c>
      <c r="J222" s="1066" t="s">
        <v>2145</v>
      </c>
      <c r="K222" s="1066" t="s">
        <v>3425</v>
      </c>
      <c r="L222" s="1066" t="s">
        <v>3425</v>
      </c>
      <c r="M222" s="1066" t="s">
        <v>1149</v>
      </c>
      <c r="N222" s="1066" t="s">
        <v>2145</v>
      </c>
    </row>
    <row r="223" spans="2:14" x14ac:dyDescent="0.25">
      <c r="B223" s="1846"/>
      <c r="C223" s="162" t="s">
        <v>3640</v>
      </c>
      <c r="D223" s="1066" t="s">
        <v>1149</v>
      </c>
      <c r="E223" s="1066" t="s">
        <v>1149</v>
      </c>
      <c r="F223" s="1066" t="s">
        <v>1149</v>
      </c>
      <c r="G223" s="1066" t="s">
        <v>1278</v>
      </c>
      <c r="H223" s="1066" t="s">
        <v>1278</v>
      </c>
      <c r="I223" s="1066" t="s">
        <v>1149</v>
      </c>
      <c r="J223" s="1066" t="s">
        <v>3425</v>
      </c>
      <c r="K223" s="1066" t="s">
        <v>3425</v>
      </c>
      <c r="L223" s="1066" t="s">
        <v>3425</v>
      </c>
      <c r="M223" s="1066" t="s">
        <v>1149</v>
      </c>
      <c r="N223" s="1066" t="s">
        <v>1149</v>
      </c>
    </row>
    <row r="224" spans="2:14" x14ac:dyDescent="0.25">
      <c r="B224" s="1846"/>
      <c r="C224" s="162" t="s">
        <v>3641</v>
      </c>
      <c r="D224" s="1066" t="s">
        <v>3425</v>
      </c>
      <c r="E224" s="1066" t="s">
        <v>1278</v>
      </c>
      <c r="F224" s="1066" t="s">
        <v>1149</v>
      </c>
      <c r="G224" s="1066" t="s">
        <v>3425</v>
      </c>
      <c r="H224" s="1066" t="s">
        <v>3425</v>
      </c>
      <c r="I224" s="1066" t="s">
        <v>3425</v>
      </c>
      <c r="J224" s="1066" t="s">
        <v>1278</v>
      </c>
      <c r="K224" s="1066" t="s">
        <v>3425</v>
      </c>
      <c r="L224" s="1066" t="s">
        <v>3425</v>
      </c>
      <c r="M224" s="1066" t="s">
        <v>1149</v>
      </c>
      <c r="N224" s="1066" t="s">
        <v>1149</v>
      </c>
    </row>
    <row r="225" spans="2:14" x14ac:dyDescent="0.25">
      <c r="B225" s="1846"/>
      <c r="C225" s="162" t="s">
        <v>3642</v>
      </c>
      <c r="D225" s="1066" t="s">
        <v>1278</v>
      </c>
      <c r="E225" s="1066" t="s">
        <v>1278</v>
      </c>
      <c r="F225" s="1066" t="s">
        <v>1278</v>
      </c>
      <c r="G225" s="1066" t="s">
        <v>1278</v>
      </c>
      <c r="H225" s="1066" t="s">
        <v>1278</v>
      </c>
      <c r="I225" s="1066" t="s">
        <v>1278</v>
      </c>
      <c r="J225" s="1066" t="s">
        <v>1278</v>
      </c>
      <c r="K225" s="1066" t="s">
        <v>3425</v>
      </c>
      <c r="L225" s="1066" t="s">
        <v>1278</v>
      </c>
      <c r="M225" s="1066" t="s">
        <v>1149</v>
      </c>
      <c r="N225" s="1066" t="s">
        <v>1149</v>
      </c>
    </row>
    <row r="226" spans="2:14" x14ac:dyDescent="0.25">
      <c r="B226" s="1846"/>
      <c r="C226" s="162" t="s">
        <v>3643</v>
      </c>
      <c r="D226" s="1066" t="s">
        <v>1149</v>
      </c>
      <c r="E226" s="1066" t="s">
        <v>1149</v>
      </c>
      <c r="F226" s="1066" t="s">
        <v>3425</v>
      </c>
      <c r="G226" s="1066" t="s">
        <v>1149</v>
      </c>
      <c r="H226" s="1066" t="s">
        <v>1149</v>
      </c>
      <c r="I226" s="1066" t="s">
        <v>1149</v>
      </c>
      <c r="J226" s="1066" t="s">
        <v>1278</v>
      </c>
      <c r="K226" s="1066" t="s">
        <v>1149</v>
      </c>
      <c r="L226" s="1066" t="s">
        <v>1149</v>
      </c>
      <c r="M226" s="1066" t="s">
        <v>1149</v>
      </c>
      <c r="N226" s="1066" t="s">
        <v>3425</v>
      </c>
    </row>
    <row r="227" spans="2:14" x14ac:dyDescent="0.25">
      <c r="B227" s="1846"/>
      <c r="C227" s="162" t="s">
        <v>3644</v>
      </c>
      <c r="D227" s="1066" t="s">
        <v>1149</v>
      </c>
      <c r="E227" s="1066" t="s">
        <v>1149</v>
      </c>
      <c r="F227" s="1066" t="s">
        <v>3425</v>
      </c>
      <c r="G227" s="1066" t="s">
        <v>1278</v>
      </c>
      <c r="H227" s="1066" t="s">
        <v>1278</v>
      </c>
      <c r="I227" s="1066" t="s">
        <v>1149</v>
      </c>
      <c r="J227" s="1066" t="s">
        <v>1149</v>
      </c>
      <c r="K227" s="1066" t="s">
        <v>2145</v>
      </c>
      <c r="L227" s="1066" t="s">
        <v>2145</v>
      </c>
      <c r="M227" s="1066" t="s">
        <v>3425</v>
      </c>
      <c r="N227" s="1066" t="s">
        <v>3425</v>
      </c>
    </row>
    <row r="228" spans="2:14" x14ac:dyDescent="0.25">
      <c r="B228" s="1846"/>
      <c r="C228" s="162" t="s">
        <v>3645</v>
      </c>
      <c r="D228" s="1066" t="s">
        <v>1278</v>
      </c>
      <c r="E228" s="1066" t="s">
        <v>1278</v>
      </c>
      <c r="F228" s="1066" t="s">
        <v>3425</v>
      </c>
      <c r="G228" s="1066" t="s">
        <v>3425</v>
      </c>
      <c r="H228" s="1066" t="s">
        <v>1149</v>
      </c>
      <c r="I228" s="1066" t="s">
        <v>1278</v>
      </c>
      <c r="J228" s="1066" t="s">
        <v>1278</v>
      </c>
      <c r="K228" s="1066" t="s">
        <v>1149</v>
      </c>
      <c r="L228" s="1066" t="s">
        <v>1149</v>
      </c>
      <c r="M228" s="1066" t="s">
        <v>3425</v>
      </c>
      <c r="N228" s="1066" t="s">
        <v>3425</v>
      </c>
    </row>
    <row r="229" spans="2:14" x14ac:dyDescent="0.25">
      <c r="B229" s="1846"/>
      <c r="C229" s="162" t="s">
        <v>3646</v>
      </c>
      <c r="D229" s="1066" t="s">
        <v>1149</v>
      </c>
      <c r="E229" s="1066" t="s">
        <v>1278</v>
      </c>
      <c r="F229" s="1066" t="s">
        <v>1278</v>
      </c>
      <c r="G229" s="1066" t="s">
        <v>1149</v>
      </c>
      <c r="H229" s="1066" t="s">
        <v>1278</v>
      </c>
      <c r="I229" s="1066" t="s">
        <v>1278</v>
      </c>
      <c r="J229" s="1066" t="s">
        <v>1278</v>
      </c>
      <c r="K229" s="1066" t="s">
        <v>1278</v>
      </c>
      <c r="L229" s="1066" t="s">
        <v>1278</v>
      </c>
      <c r="M229" s="1066" t="s">
        <v>1149</v>
      </c>
      <c r="N229" s="1066" t="s">
        <v>1149</v>
      </c>
    </row>
    <row r="230" spans="2:14" x14ac:dyDescent="0.25">
      <c r="B230" s="1846"/>
      <c r="C230" s="162" t="s">
        <v>3647</v>
      </c>
      <c r="D230" s="1066" t="s">
        <v>1149</v>
      </c>
      <c r="E230" s="1066" t="s">
        <v>1278</v>
      </c>
      <c r="F230" s="1066" t="s">
        <v>1278</v>
      </c>
      <c r="G230" s="1066" t="s">
        <v>1149</v>
      </c>
      <c r="H230" s="1066" t="s">
        <v>1278</v>
      </c>
      <c r="I230" s="1066" t="s">
        <v>1149</v>
      </c>
      <c r="J230" s="1066" t="s">
        <v>1278</v>
      </c>
      <c r="K230" s="1066" t="s">
        <v>1278</v>
      </c>
      <c r="L230" s="1066" t="s">
        <v>1278</v>
      </c>
      <c r="M230" s="1066" t="s">
        <v>1149</v>
      </c>
      <c r="N230" s="1066" t="s">
        <v>1149</v>
      </c>
    </row>
    <row r="231" spans="2:14" x14ac:dyDescent="0.25">
      <c r="B231" s="1846"/>
      <c r="C231" s="162" t="s">
        <v>3648</v>
      </c>
      <c r="D231" s="1066" t="s">
        <v>1149</v>
      </c>
      <c r="E231" s="1066" t="s">
        <v>1278</v>
      </c>
      <c r="F231" s="1066" t="s">
        <v>1149</v>
      </c>
      <c r="G231" s="1066" t="s">
        <v>1149</v>
      </c>
      <c r="H231" s="1066" t="s">
        <v>1278</v>
      </c>
      <c r="I231" s="1066" t="s">
        <v>1149</v>
      </c>
      <c r="J231" s="1066" t="s">
        <v>1278</v>
      </c>
      <c r="K231" s="1066" t="s">
        <v>1278</v>
      </c>
      <c r="L231" s="1066" t="s">
        <v>1149</v>
      </c>
      <c r="M231" s="1066" t="s">
        <v>1149</v>
      </c>
      <c r="N231" s="1066" t="s">
        <v>1149</v>
      </c>
    </row>
    <row r="232" spans="2:14" x14ac:dyDescent="0.25">
      <c r="B232" s="1846"/>
      <c r="C232" s="162" t="s">
        <v>3649</v>
      </c>
      <c r="D232" s="1066" t="s">
        <v>1149</v>
      </c>
      <c r="E232" s="1066" t="s">
        <v>1149</v>
      </c>
      <c r="F232" s="1066" t="s">
        <v>1149</v>
      </c>
      <c r="G232" s="1066" t="s">
        <v>1278</v>
      </c>
      <c r="H232" s="1066" t="s">
        <v>1278</v>
      </c>
      <c r="I232" s="1066" t="s">
        <v>1149</v>
      </c>
      <c r="J232" s="1066" t="s">
        <v>1149</v>
      </c>
      <c r="K232" s="1066" t="s">
        <v>1278</v>
      </c>
      <c r="L232" s="1066" t="s">
        <v>1278</v>
      </c>
      <c r="M232" s="1066" t="s">
        <v>1278</v>
      </c>
      <c r="N232" s="1066" t="s">
        <v>1149</v>
      </c>
    </row>
    <row r="233" spans="2:14" x14ac:dyDescent="0.25">
      <c r="B233" s="1846"/>
      <c r="C233" s="162" t="s">
        <v>3650</v>
      </c>
      <c r="D233" s="1066" t="s">
        <v>1278</v>
      </c>
      <c r="E233" s="1066" t="s">
        <v>1149</v>
      </c>
      <c r="F233" s="1066" t="s">
        <v>1149</v>
      </c>
      <c r="G233" s="1066" t="s">
        <v>1149</v>
      </c>
      <c r="H233" s="1066" t="s">
        <v>1278</v>
      </c>
      <c r="I233" s="1066" t="s">
        <v>1149</v>
      </c>
      <c r="J233" s="1066" t="s">
        <v>1278</v>
      </c>
      <c r="K233" s="1066" t="s">
        <v>1278</v>
      </c>
      <c r="L233" s="1066" t="s">
        <v>1278</v>
      </c>
      <c r="M233" s="1066" t="s">
        <v>1278</v>
      </c>
      <c r="N233" s="1066" t="s">
        <v>1149</v>
      </c>
    </row>
    <row r="234" spans="2:14" x14ac:dyDescent="0.25">
      <c r="B234" s="1846"/>
      <c r="C234" s="162" t="s">
        <v>3651</v>
      </c>
      <c r="D234" s="1066" t="s">
        <v>1278</v>
      </c>
      <c r="E234" s="1066" t="s">
        <v>1278</v>
      </c>
      <c r="F234" s="1066" t="s">
        <v>1278</v>
      </c>
      <c r="G234" s="1066" t="s">
        <v>1278</v>
      </c>
      <c r="H234" s="1066" t="s">
        <v>1278</v>
      </c>
      <c r="I234" s="1066" t="s">
        <v>2145</v>
      </c>
      <c r="J234" s="1066" t="s">
        <v>1278</v>
      </c>
      <c r="K234" s="1066" t="s">
        <v>1278</v>
      </c>
      <c r="L234" s="1066" t="s">
        <v>1278</v>
      </c>
      <c r="M234" s="1066" t="s">
        <v>1149</v>
      </c>
      <c r="N234" s="1066" t="s">
        <v>2145</v>
      </c>
    </row>
    <row r="235" spans="2:14" x14ac:dyDescent="0.25">
      <c r="B235" s="1846"/>
      <c r="C235" s="162" t="s">
        <v>3652</v>
      </c>
      <c r="D235" s="1066" t="s">
        <v>1278</v>
      </c>
      <c r="E235" s="1066" t="s">
        <v>1278</v>
      </c>
      <c r="F235" s="1066" t="s">
        <v>1149</v>
      </c>
      <c r="G235" s="1066" t="s">
        <v>1278</v>
      </c>
      <c r="H235" s="1066" t="s">
        <v>1278</v>
      </c>
      <c r="I235" s="1066" t="s">
        <v>1278</v>
      </c>
      <c r="J235" s="1066" t="s">
        <v>1278</v>
      </c>
      <c r="K235" s="1066" t="s">
        <v>1278</v>
      </c>
      <c r="L235" s="1066" t="s">
        <v>1149</v>
      </c>
      <c r="M235" s="1066" t="s">
        <v>1149</v>
      </c>
      <c r="N235" s="1066" t="s">
        <v>1149</v>
      </c>
    </row>
    <row r="236" spans="2:14" x14ac:dyDescent="0.25">
      <c r="B236" s="1846"/>
      <c r="C236" s="162" t="s">
        <v>3653</v>
      </c>
      <c r="D236" s="1066" t="s">
        <v>1278</v>
      </c>
      <c r="E236" s="1066" t="s">
        <v>1278</v>
      </c>
      <c r="F236" s="1066" t="s">
        <v>1278</v>
      </c>
      <c r="G236" s="1066" t="s">
        <v>1278</v>
      </c>
      <c r="H236" s="1066" t="s">
        <v>1278</v>
      </c>
      <c r="I236" s="1066" t="s">
        <v>1278</v>
      </c>
      <c r="J236" s="1066" t="s">
        <v>1278</v>
      </c>
      <c r="K236" s="1066" t="s">
        <v>1278</v>
      </c>
      <c r="L236" s="1066" t="s">
        <v>1278</v>
      </c>
      <c r="M236" s="1066" t="s">
        <v>2145</v>
      </c>
      <c r="N236" s="1066" t="s">
        <v>2145</v>
      </c>
    </row>
    <row r="237" spans="2:14" x14ac:dyDescent="0.25">
      <c r="B237" s="1846"/>
      <c r="C237" s="162" t="s">
        <v>3654</v>
      </c>
      <c r="D237" s="1066" t="s">
        <v>1278</v>
      </c>
      <c r="E237" s="1066" t="s">
        <v>2145</v>
      </c>
      <c r="F237" s="1066" t="s">
        <v>2145</v>
      </c>
      <c r="G237" s="1066" t="s">
        <v>1278</v>
      </c>
      <c r="H237" s="1066" t="s">
        <v>1149</v>
      </c>
      <c r="I237" s="1066" t="s">
        <v>1278</v>
      </c>
      <c r="J237" s="1066" t="s">
        <v>2145</v>
      </c>
      <c r="K237" s="1066" t="s">
        <v>2145</v>
      </c>
      <c r="L237" s="1066" t="s">
        <v>1149</v>
      </c>
      <c r="M237" s="1066" t="s">
        <v>2145</v>
      </c>
      <c r="N237" s="1066" t="s">
        <v>2145</v>
      </c>
    </row>
    <row r="238" spans="2:14" x14ac:dyDescent="0.25">
      <c r="B238" s="1846"/>
      <c r="C238" s="162" t="s">
        <v>3655</v>
      </c>
      <c r="D238" s="1066" t="s">
        <v>1278</v>
      </c>
      <c r="E238" s="1066" t="s">
        <v>1149</v>
      </c>
      <c r="F238" s="1066" t="s">
        <v>1149</v>
      </c>
      <c r="G238" s="1066" t="s">
        <v>1278</v>
      </c>
      <c r="H238" s="1066" t="s">
        <v>1278</v>
      </c>
      <c r="I238" s="1066" t="s">
        <v>1278</v>
      </c>
      <c r="J238" s="1066" t="s">
        <v>1149</v>
      </c>
      <c r="K238" s="1066" t="s">
        <v>1149</v>
      </c>
      <c r="L238" s="1066" t="s">
        <v>1278</v>
      </c>
      <c r="M238" s="1066" t="s">
        <v>1149</v>
      </c>
      <c r="N238" s="1066" t="s">
        <v>2145</v>
      </c>
    </row>
    <row r="239" spans="2:14" x14ac:dyDescent="0.25">
      <c r="B239" s="1846"/>
      <c r="C239" s="162" t="s">
        <v>3656</v>
      </c>
      <c r="D239" s="1066" t="s">
        <v>1278</v>
      </c>
      <c r="E239" s="1066" t="s">
        <v>1278</v>
      </c>
      <c r="F239" s="1066" t="s">
        <v>1278</v>
      </c>
      <c r="G239" s="1066" t="s">
        <v>1278</v>
      </c>
      <c r="H239" s="1066" t="s">
        <v>1278</v>
      </c>
      <c r="I239" s="1066" t="s">
        <v>1278</v>
      </c>
      <c r="J239" s="1066" t="s">
        <v>1278</v>
      </c>
      <c r="K239" s="1066" t="s">
        <v>2145</v>
      </c>
      <c r="L239" s="1066" t="s">
        <v>1278</v>
      </c>
      <c r="M239" s="1066" t="s">
        <v>2145</v>
      </c>
      <c r="N239" s="1066" t="s">
        <v>2145</v>
      </c>
    </row>
    <row r="240" spans="2:14" x14ac:dyDescent="0.25">
      <c r="B240" s="1846"/>
      <c r="C240" s="162" t="s">
        <v>3657</v>
      </c>
      <c r="D240" s="1066" t="s">
        <v>1278</v>
      </c>
      <c r="E240" s="1066" t="s">
        <v>1278</v>
      </c>
      <c r="F240" s="1066" t="s">
        <v>1278</v>
      </c>
      <c r="G240" s="1066" t="s">
        <v>1278</v>
      </c>
      <c r="H240" s="1066" t="s">
        <v>3425</v>
      </c>
      <c r="I240" s="1066" t="s">
        <v>1278</v>
      </c>
      <c r="J240" s="1066" t="s">
        <v>1278</v>
      </c>
      <c r="K240" s="1066" t="s">
        <v>2145</v>
      </c>
      <c r="L240" s="1066" t="s">
        <v>3425</v>
      </c>
      <c r="M240" s="1066" t="s">
        <v>2145</v>
      </c>
      <c r="N240" s="1066" t="s">
        <v>2145</v>
      </c>
    </row>
    <row r="241" spans="2:14" x14ac:dyDescent="0.25">
      <c r="B241" s="1846"/>
      <c r="C241" s="162" t="s">
        <v>3658</v>
      </c>
      <c r="D241" s="1066" t="s">
        <v>1278</v>
      </c>
      <c r="E241" s="1066" t="s">
        <v>1149</v>
      </c>
      <c r="F241" s="1066" t="s">
        <v>1149</v>
      </c>
      <c r="G241" s="1066" t="s">
        <v>1278</v>
      </c>
      <c r="H241" s="1066" t="s">
        <v>1278</v>
      </c>
      <c r="I241" s="1066" t="s">
        <v>1278</v>
      </c>
      <c r="J241" s="1066" t="s">
        <v>1149</v>
      </c>
      <c r="K241" s="1066" t="s">
        <v>1149</v>
      </c>
      <c r="L241" s="1066" t="s">
        <v>1149</v>
      </c>
      <c r="M241" s="1066" t="s">
        <v>1278</v>
      </c>
      <c r="N241" s="1066" t="s">
        <v>2145</v>
      </c>
    </row>
    <row r="242" spans="2:14" x14ac:dyDescent="0.25">
      <c r="B242" s="1846"/>
      <c r="C242" s="162" t="s">
        <v>3659</v>
      </c>
      <c r="D242" s="1066" t="s">
        <v>1149</v>
      </c>
      <c r="E242" s="1066" t="s">
        <v>1149</v>
      </c>
      <c r="F242" s="1066" t="s">
        <v>1278</v>
      </c>
      <c r="G242" s="1066" t="s">
        <v>1149</v>
      </c>
      <c r="H242" s="1066" t="s">
        <v>1149</v>
      </c>
      <c r="I242" s="1066" t="s">
        <v>1149</v>
      </c>
      <c r="J242" s="1066" t="s">
        <v>1149</v>
      </c>
      <c r="K242" s="1066" t="s">
        <v>1149</v>
      </c>
      <c r="L242" s="1066" t="s">
        <v>1149</v>
      </c>
      <c r="M242" s="1066" t="s">
        <v>1149</v>
      </c>
      <c r="N242" s="1066" t="s">
        <v>2145</v>
      </c>
    </row>
    <row r="243" spans="2:14" x14ac:dyDescent="0.25">
      <c r="B243" s="1846"/>
      <c r="C243" s="162" t="s">
        <v>3660</v>
      </c>
      <c r="D243" s="1066" t="s">
        <v>1278</v>
      </c>
      <c r="E243" s="1066" t="s">
        <v>1278</v>
      </c>
      <c r="F243" s="1066" t="s">
        <v>1278</v>
      </c>
      <c r="G243" s="1066" t="s">
        <v>1278</v>
      </c>
      <c r="H243" s="1066" t="s">
        <v>1278</v>
      </c>
      <c r="I243" s="1066" t="s">
        <v>1278</v>
      </c>
      <c r="J243" s="1066" t="s">
        <v>1278</v>
      </c>
      <c r="K243" s="1066" t="s">
        <v>1278</v>
      </c>
      <c r="L243" s="1066" t="s">
        <v>1278</v>
      </c>
      <c r="M243" s="1066" t="s">
        <v>1149</v>
      </c>
      <c r="N243" s="1066" t="s">
        <v>1149</v>
      </c>
    </row>
    <row r="244" spans="2:14" x14ac:dyDescent="0.25">
      <c r="B244" s="1846"/>
      <c r="C244" s="162" t="s">
        <v>3661</v>
      </c>
      <c r="D244" s="1066" t="s">
        <v>1278</v>
      </c>
      <c r="E244" s="1066" t="s">
        <v>2145</v>
      </c>
      <c r="F244" s="1066" t="s">
        <v>2145</v>
      </c>
      <c r="G244" s="1066" t="s">
        <v>1278</v>
      </c>
      <c r="H244" s="1066" t="s">
        <v>1278</v>
      </c>
      <c r="I244" s="1066" t="s">
        <v>1278</v>
      </c>
      <c r="J244" s="1066" t="s">
        <v>2145</v>
      </c>
      <c r="K244" s="1066" t="s">
        <v>1278</v>
      </c>
      <c r="L244" s="1066" t="s">
        <v>2145</v>
      </c>
      <c r="M244" s="1066" t="s">
        <v>2145</v>
      </c>
      <c r="N244" s="1066" t="s">
        <v>2145</v>
      </c>
    </row>
    <row r="245" spans="2:14" x14ac:dyDescent="0.25">
      <c r="B245" s="1846"/>
      <c r="C245" s="162" t="s">
        <v>3662</v>
      </c>
      <c r="D245" s="1066" t="s">
        <v>2145</v>
      </c>
      <c r="E245" s="1066" t="s">
        <v>2145</v>
      </c>
      <c r="F245" s="1066" t="s">
        <v>2145</v>
      </c>
      <c r="G245" s="1066" t="s">
        <v>2145</v>
      </c>
      <c r="H245" s="1066" t="s">
        <v>2145</v>
      </c>
      <c r="I245" s="1066" t="s">
        <v>1278</v>
      </c>
      <c r="J245" s="1066" t="s">
        <v>2145</v>
      </c>
      <c r="K245" s="1066" t="s">
        <v>2145</v>
      </c>
      <c r="L245" s="1066" t="s">
        <v>1278</v>
      </c>
      <c r="M245" s="1066" t="s">
        <v>2145</v>
      </c>
      <c r="N245" s="1066" t="s">
        <v>2145</v>
      </c>
    </row>
    <row r="246" spans="2:14" x14ac:dyDescent="0.25">
      <c r="B246" s="1846"/>
      <c r="C246" s="162" t="s">
        <v>3663</v>
      </c>
      <c r="D246" s="1066" t="s">
        <v>1278</v>
      </c>
      <c r="E246" s="1066" t="s">
        <v>1149</v>
      </c>
      <c r="F246" s="1066" t="s">
        <v>1278</v>
      </c>
      <c r="G246" s="1066" t="s">
        <v>1278</v>
      </c>
      <c r="H246" s="1066" t="s">
        <v>1278</v>
      </c>
      <c r="I246" s="1066" t="s">
        <v>1278</v>
      </c>
      <c r="J246" s="1066" t="s">
        <v>1149</v>
      </c>
      <c r="K246" s="1066" t="s">
        <v>1278</v>
      </c>
      <c r="L246" s="1066" t="s">
        <v>1278</v>
      </c>
      <c r="M246" s="1066" t="s">
        <v>1278</v>
      </c>
      <c r="N246" s="1066" t="s">
        <v>1278</v>
      </c>
    </row>
    <row r="247" spans="2:14" x14ac:dyDescent="0.25">
      <c r="B247" s="1846"/>
      <c r="C247" s="162" t="s">
        <v>3664</v>
      </c>
      <c r="D247" s="1066" t="s">
        <v>1149</v>
      </c>
      <c r="E247" s="1066" t="s">
        <v>1149</v>
      </c>
      <c r="F247" s="1066" t="s">
        <v>1278</v>
      </c>
      <c r="G247" s="1066" t="s">
        <v>1149</v>
      </c>
      <c r="H247" s="1066" t="s">
        <v>1278</v>
      </c>
      <c r="I247" s="1066" t="s">
        <v>1278</v>
      </c>
      <c r="J247" s="1066" t="s">
        <v>1149</v>
      </c>
      <c r="K247" s="1066" t="s">
        <v>2145</v>
      </c>
      <c r="L247" s="1066" t="s">
        <v>1278</v>
      </c>
      <c r="M247" s="1066" t="s">
        <v>1149</v>
      </c>
      <c r="N247" s="1066" t="s">
        <v>2145</v>
      </c>
    </row>
    <row r="248" spans="2:14" x14ac:dyDescent="0.25">
      <c r="B248" s="1846"/>
      <c r="C248" s="162" t="s">
        <v>3665</v>
      </c>
      <c r="D248" s="1066" t="s">
        <v>1278</v>
      </c>
      <c r="E248" s="1066" t="s">
        <v>1149</v>
      </c>
      <c r="F248" s="1066" t="s">
        <v>1278</v>
      </c>
      <c r="G248" s="1066" t="s">
        <v>1278</v>
      </c>
      <c r="H248" s="1066" t="s">
        <v>1278</v>
      </c>
      <c r="I248" s="1066" t="s">
        <v>1278</v>
      </c>
      <c r="J248" s="1066" t="s">
        <v>1149</v>
      </c>
      <c r="K248" s="1066" t="s">
        <v>2145</v>
      </c>
      <c r="L248" s="1066" t="s">
        <v>1278</v>
      </c>
      <c r="M248" s="1066" t="s">
        <v>2145</v>
      </c>
      <c r="N248" s="1066" t="s">
        <v>2145</v>
      </c>
    </row>
    <row r="249" spans="2:14" x14ac:dyDescent="0.25">
      <c r="B249" s="1846"/>
      <c r="C249" s="162" t="s">
        <v>3666</v>
      </c>
      <c r="D249" s="1066" t="s">
        <v>3425</v>
      </c>
      <c r="E249" s="1066" t="s">
        <v>2145</v>
      </c>
      <c r="F249" s="1066" t="s">
        <v>1149</v>
      </c>
      <c r="G249" s="1066" t="s">
        <v>3425</v>
      </c>
      <c r="H249" s="1066" t="s">
        <v>3425</v>
      </c>
      <c r="I249" s="1066" t="s">
        <v>3425</v>
      </c>
      <c r="J249" s="1066" t="s">
        <v>1278</v>
      </c>
      <c r="K249" s="1066" t="s">
        <v>3425</v>
      </c>
      <c r="L249" s="1066" t="s">
        <v>3425</v>
      </c>
      <c r="M249" s="1066" t="s">
        <v>1149</v>
      </c>
      <c r="N249" s="1066" t="s">
        <v>3425</v>
      </c>
    </row>
    <row r="250" spans="2:14" x14ac:dyDescent="0.25">
      <c r="B250" s="1846"/>
      <c r="C250" s="162" t="s">
        <v>3667</v>
      </c>
      <c r="D250" s="1066" t="s">
        <v>3425</v>
      </c>
      <c r="E250" s="1066" t="s">
        <v>1149</v>
      </c>
      <c r="F250" s="1066" t="s">
        <v>1149</v>
      </c>
      <c r="G250" s="1066" t="s">
        <v>3425</v>
      </c>
      <c r="H250" s="1066" t="s">
        <v>3425</v>
      </c>
      <c r="I250" s="1066" t="s">
        <v>3425</v>
      </c>
      <c r="J250" s="1066" t="s">
        <v>1278</v>
      </c>
      <c r="K250" s="1066" t="s">
        <v>1278</v>
      </c>
      <c r="L250" s="1066" t="s">
        <v>3425</v>
      </c>
      <c r="M250" s="1066" t="s">
        <v>1149</v>
      </c>
      <c r="N250" s="1066" t="s">
        <v>3425</v>
      </c>
    </row>
    <row r="251" spans="2:14" x14ac:dyDescent="0.25">
      <c r="B251" s="1846"/>
      <c r="C251" s="162" t="s">
        <v>3668</v>
      </c>
      <c r="D251" s="1066" t="s">
        <v>3425</v>
      </c>
      <c r="E251" s="1066" t="s">
        <v>2145</v>
      </c>
      <c r="F251" s="1066" t="s">
        <v>1149</v>
      </c>
      <c r="G251" s="1066" t="s">
        <v>3425</v>
      </c>
      <c r="H251" s="1066" t="s">
        <v>3425</v>
      </c>
      <c r="I251" s="1066" t="s">
        <v>3425</v>
      </c>
      <c r="J251" s="1066" t="s">
        <v>1278</v>
      </c>
      <c r="K251" s="1066" t="s">
        <v>1278</v>
      </c>
      <c r="L251" s="1066" t="s">
        <v>3425</v>
      </c>
      <c r="M251" s="1066" t="s">
        <v>1149</v>
      </c>
      <c r="N251" s="1066" t="s">
        <v>1278</v>
      </c>
    </row>
    <row r="252" spans="2:14" x14ac:dyDescent="0.25">
      <c r="B252" s="1846"/>
      <c r="C252" s="162" t="s">
        <v>3669</v>
      </c>
      <c r="D252" s="1066" t="s">
        <v>3425</v>
      </c>
      <c r="E252" s="1066" t="s">
        <v>1278</v>
      </c>
      <c r="F252" s="1066" t="s">
        <v>1149</v>
      </c>
      <c r="G252" s="1066" t="s">
        <v>3425</v>
      </c>
      <c r="H252" s="1066" t="s">
        <v>3425</v>
      </c>
      <c r="I252" s="1066" t="s">
        <v>3425</v>
      </c>
      <c r="J252" s="1066" t="s">
        <v>1278</v>
      </c>
      <c r="K252" s="1066" t="s">
        <v>3425</v>
      </c>
      <c r="L252" s="1066" t="s">
        <v>3425</v>
      </c>
      <c r="M252" s="1066" t="s">
        <v>3425</v>
      </c>
      <c r="N252" s="1066" t="s">
        <v>1149</v>
      </c>
    </row>
    <row r="253" spans="2:14" x14ac:dyDescent="0.25">
      <c r="B253" s="1846"/>
      <c r="C253" s="162" t="s">
        <v>3670</v>
      </c>
      <c r="D253" s="1066" t="s">
        <v>3425</v>
      </c>
      <c r="E253" s="1066" t="s">
        <v>1149</v>
      </c>
      <c r="F253" s="1066" t="s">
        <v>1149</v>
      </c>
      <c r="G253" s="1066" t="s">
        <v>3425</v>
      </c>
      <c r="H253" s="1066" t="s">
        <v>3425</v>
      </c>
      <c r="I253" s="1066" t="s">
        <v>3425</v>
      </c>
      <c r="J253" s="1066" t="s">
        <v>1149</v>
      </c>
      <c r="K253" s="1066" t="s">
        <v>3425</v>
      </c>
      <c r="L253" s="1066" t="s">
        <v>3425</v>
      </c>
      <c r="M253" s="1066" t="s">
        <v>3425</v>
      </c>
      <c r="N253" s="1066" t="s">
        <v>1149</v>
      </c>
    </row>
    <row r="254" spans="2:14" x14ac:dyDescent="0.25">
      <c r="B254" s="1846"/>
      <c r="C254" s="162" t="s">
        <v>3671</v>
      </c>
      <c r="D254" s="1066" t="s">
        <v>3425</v>
      </c>
      <c r="E254" s="1066" t="s">
        <v>1149</v>
      </c>
      <c r="F254" s="1066" t="s">
        <v>1149</v>
      </c>
      <c r="G254" s="1066" t="s">
        <v>3425</v>
      </c>
      <c r="H254" s="1066" t="s">
        <v>3425</v>
      </c>
      <c r="I254" s="1066" t="s">
        <v>3425</v>
      </c>
      <c r="J254" s="1066" t="s">
        <v>1149</v>
      </c>
      <c r="K254" s="1066" t="s">
        <v>3425</v>
      </c>
      <c r="L254" s="1066" t="s">
        <v>3425</v>
      </c>
      <c r="M254" s="1066" t="s">
        <v>3425</v>
      </c>
      <c r="N254" s="1066" t="s">
        <v>1149</v>
      </c>
    </row>
    <row r="255" spans="2:14" x14ac:dyDescent="0.25">
      <c r="B255" s="1846"/>
      <c r="C255" s="162" t="s">
        <v>3672</v>
      </c>
      <c r="D255" s="1066" t="s">
        <v>3425</v>
      </c>
      <c r="E255" s="1066" t="s">
        <v>1149</v>
      </c>
      <c r="F255" s="1066" t="s">
        <v>1149</v>
      </c>
      <c r="G255" s="1066" t="s">
        <v>3425</v>
      </c>
      <c r="H255" s="1066" t="s">
        <v>1278</v>
      </c>
      <c r="I255" s="1066" t="s">
        <v>3425</v>
      </c>
      <c r="J255" s="1066" t="s">
        <v>1278</v>
      </c>
      <c r="K255" s="1066" t="s">
        <v>1278</v>
      </c>
      <c r="L255" s="1066" t="s">
        <v>1278</v>
      </c>
      <c r="M255" s="1066" t="s">
        <v>3425</v>
      </c>
      <c r="N255" s="1066" t="s">
        <v>1278</v>
      </c>
    </row>
    <row r="256" spans="2:14" x14ac:dyDescent="0.25">
      <c r="B256" s="1846"/>
      <c r="C256" s="162" t="s">
        <v>3673</v>
      </c>
      <c r="D256" s="1066" t="s">
        <v>3425</v>
      </c>
      <c r="E256" s="1066" t="s">
        <v>1149</v>
      </c>
      <c r="F256" s="1066" t="s">
        <v>1149</v>
      </c>
      <c r="G256" s="1066" t="s">
        <v>3425</v>
      </c>
      <c r="H256" s="1066" t="s">
        <v>1278</v>
      </c>
      <c r="I256" s="1066" t="s">
        <v>3425</v>
      </c>
      <c r="J256" s="1066" t="s">
        <v>1278</v>
      </c>
      <c r="K256" s="1066" t="s">
        <v>1278</v>
      </c>
      <c r="L256" s="1066" t="s">
        <v>1278</v>
      </c>
      <c r="M256" s="1066" t="s">
        <v>1278</v>
      </c>
      <c r="N256" s="1066" t="s">
        <v>1149</v>
      </c>
    </row>
    <row r="257" spans="2:14" x14ac:dyDescent="0.25">
      <c r="B257" s="1846"/>
      <c r="C257" s="162" t="s">
        <v>3674</v>
      </c>
      <c r="D257" s="1066" t="s">
        <v>1278</v>
      </c>
      <c r="E257" s="1066" t="s">
        <v>1278</v>
      </c>
      <c r="F257" s="1066" t="s">
        <v>1278</v>
      </c>
      <c r="G257" s="1066" t="s">
        <v>1278</v>
      </c>
      <c r="H257" s="1066" t="s">
        <v>1278</v>
      </c>
      <c r="I257" s="1066" t="s">
        <v>1278</v>
      </c>
      <c r="J257" s="1066" t="s">
        <v>1278</v>
      </c>
      <c r="K257" s="1066" t="s">
        <v>1278</v>
      </c>
      <c r="L257" s="1066" t="s">
        <v>3425</v>
      </c>
      <c r="M257" s="1066" t="s">
        <v>1278</v>
      </c>
      <c r="N257" s="1066" t="s">
        <v>2145</v>
      </c>
    </row>
    <row r="258" spans="2:14" x14ac:dyDescent="0.25">
      <c r="B258" s="1846"/>
      <c r="C258" s="162" t="s">
        <v>3675</v>
      </c>
      <c r="D258" s="1066" t="s">
        <v>1278</v>
      </c>
      <c r="E258" s="1066" t="s">
        <v>2145</v>
      </c>
      <c r="F258" s="1066" t="s">
        <v>1278</v>
      </c>
      <c r="G258" s="1066" t="s">
        <v>2145</v>
      </c>
      <c r="H258" s="1066" t="s">
        <v>1278</v>
      </c>
      <c r="I258" s="1066" t="s">
        <v>1278</v>
      </c>
      <c r="J258" s="1066" t="s">
        <v>2145</v>
      </c>
      <c r="K258" s="1066" t="s">
        <v>2145</v>
      </c>
      <c r="L258" s="1066" t="s">
        <v>2145</v>
      </c>
      <c r="M258" s="1066" t="s">
        <v>2145</v>
      </c>
      <c r="N258" s="1066" t="s">
        <v>2145</v>
      </c>
    </row>
    <row r="259" spans="2:14" x14ac:dyDescent="0.25">
      <c r="B259" s="1846"/>
      <c r="C259" s="162" t="s">
        <v>3676</v>
      </c>
      <c r="D259" s="1066" t="s">
        <v>1278</v>
      </c>
      <c r="E259" s="1066" t="s">
        <v>1278</v>
      </c>
      <c r="F259" s="1066" t="s">
        <v>3425</v>
      </c>
      <c r="G259" s="1066" t="s">
        <v>3425</v>
      </c>
      <c r="H259" s="1066" t="s">
        <v>1149</v>
      </c>
      <c r="I259" s="1066" t="s">
        <v>1278</v>
      </c>
      <c r="J259" s="1066" t="s">
        <v>1278</v>
      </c>
      <c r="K259" s="1066" t="s">
        <v>1278</v>
      </c>
      <c r="L259" s="1066" t="s">
        <v>1278</v>
      </c>
      <c r="M259" s="1066" t="s">
        <v>3425</v>
      </c>
      <c r="N259" s="1066" t="s">
        <v>3425</v>
      </c>
    </row>
    <row r="260" spans="2:14" x14ac:dyDescent="0.25">
      <c r="B260" s="1846"/>
      <c r="C260" s="162" t="s">
        <v>3677</v>
      </c>
      <c r="D260" s="1066" t="s">
        <v>3425</v>
      </c>
      <c r="E260" s="1066" t="s">
        <v>1278</v>
      </c>
      <c r="F260" s="1066" t="s">
        <v>3425</v>
      </c>
      <c r="G260" s="1066" t="s">
        <v>3425</v>
      </c>
      <c r="H260" s="1066" t="s">
        <v>1149</v>
      </c>
      <c r="I260" s="1066" t="s">
        <v>3425</v>
      </c>
      <c r="J260" s="1066" t="s">
        <v>1278</v>
      </c>
      <c r="K260" s="1066" t="s">
        <v>3425</v>
      </c>
      <c r="L260" s="1066" t="s">
        <v>1278</v>
      </c>
      <c r="M260" s="1066" t="s">
        <v>3425</v>
      </c>
      <c r="N260" s="1066" t="s">
        <v>3425</v>
      </c>
    </row>
    <row r="261" spans="2:14" x14ac:dyDescent="0.25">
      <c r="B261" s="1846"/>
      <c r="C261" s="162" t="s">
        <v>3678</v>
      </c>
      <c r="D261" s="1066" t="s">
        <v>3425</v>
      </c>
      <c r="E261" s="1066" t="s">
        <v>1278</v>
      </c>
      <c r="F261" s="1066" t="s">
        <v>3425</v>
      </c>
      <c r="G261" s="1066" t="s">
        <v>3425</v>
      </c>
      <c r="H261" s="1066" t="s">
        <v>1149</v>
      </c>
      <c r="I261" s="1066" t="s">
        <v>2145</v>
      </c>
      <c r="J261" s="1066" t="s">
        <v>1149</v>
      </c>
      <c r="K261" s="1066" t="s">
        <v>3425</v>
      </c>
      <c r="L261" s="1066" t="s">
        <v>1278</v>
      </c>
      <c r="M261" s="1066" t="s">
        <v>3425</v>
      </c>
      <c r="N261" s="1066" t="s">
        <v>3425</v>
      </c>
    </row>
    <row r="262" spans="2:14" x14ac:dyDescent="0.25">
      <c r="B262" s="1846"/>
      <c r="C262" s="162" t="s">
        <v>3679</v>
      </c>
      <c r="D262" s="1066" t="s">
        <v>3425</v>
      </c>
      <c r="E262" s="1066" t="s">
        <v>1278</v>
      </c>
      <c r="F262" s="1066" t="s">
        <v>3425</v>
      </c>
      <c r="G262" s="1066" t="s">
        <v>3425</v>
      </c>
      <c r="H262" s="1066" t="s">
        <v>1149</v>
      </c>
      <c r="I262" s="1066" t="s">
        <v>2145</v>
      </c>
      <c r="J262" s="1066" t="s">
        <v>1149</v>
      </c>
      <c r="K262" s="1066" t="s">
        <v>3425</v>
      </c>
      <c r="L262" s="1066" t="s">
        <v>1278</v>
      </c>
      <c r="M262" s="1066" t="s">
        <v>3425</v>
      </c>
      <c r="N262" s="1066" t="s">
        <v>3425</v>
      </c>
    </row>
    <row r="263" spans="2:14" x14ac:dyDescent="0.25">
      <c r="B263" s="1846"/>
      <c r="C263" s="162" t="s">
        <v>3680</v>
      </c>
      <c r="D263" s="1066" t="s">
        <v>3425</v>
      </c>
      <c r="E263" s="1066" t="s">
        <v>1278</v>
      </c>
      <c r="F263" s="1066" t="s">
        <v>3425</v>
      </c>
      <c r="G263" s="1066" t="s">
        <v>3425</v>
      </c>
      <c r="H263" s="1066" t="s">
        <v>1149</v>
      </c>
      <c r="I263" s="1066" t="s">
        <v>1278</v>
      </c>
      <c r="J263" s="1066" t="s">
        <v>1278</v>
      </c>
      <c r="K263" s="1066" t="s">
        <v>2145</v>
      </c>
      <c r="L263" s="1066" t="s">
        <v>1278</v>
      </c>
      <c r="M263" s="1066" t="s">
        <v>3425</v>
      </c>
      <c r="N263" s="1066" t="s">
        <v>3425</v>
      </c>
    </row>
    <row r="264" spans="2:14" x14ac:dyDescent="0.25">
      <c r="B264" s="1846"/>
      <c r="C264" s="162" t="s">
        <v>3681</v>
      </c>
      <c r="D264" s="1066" t="s">
        <v>3425</v>
      </c>
      <c r="E264" s="1066" t="s">
        <v>1149</v>
      </c>
      <c r="F264" s="1066" t="s">
        <v>3425</v>
      </c>
      <c r="G264" s="1066" t="s">
        <v>3425</v>
      </c>
      <c r="H264" s="1066" t="s">
        <v>1149</v>
      </c>
      <c r="I264" s="1066" t="s">
        <v>1278</v>
      </c>
      <c r="J264" s="1066" t="s">
        <v>1278</v>
      </c>
      <c r="K264" s="1066" t="s">
        <v>1149</v>
      </c>
      <c r="L264" s="1066" t="s">
        <v>1278</v>
      </c>
      <c r="M264" s="1066" t="s">
        <v>3425</v>
      </c>
      <c r="N264" s="1066" t="s">
        <v>3425</v>
      </c>
    </row>
    <row r="265" spans="2:14" x14ac:dyDescent="0.25">
      <c r="B265" s="1846"/>
      <c r="C265" s="162" t="s">
        <v>3682</v>
      </c>
      <c r="D265" s="1066" t="s">
        <v>1278</v>
      </c>
      <c r="E265" s="1066" t="s">
        <v>1278</v>
      </c>
      <c r="F265" s="1066" t="s">
        <v>3425</v>
      </c>
      <c r="G265" s="1066" t="s">
        <v>3425</v>
      </c>
      <c r="H265" s="1066" t="s">
        <v>1278</v>
      </c>
      <c r="I265" s="1066" t="s">
        <v>1278</v>
      </c>
      <c r="J265" s="1066" t="s">
        <v>1278</v>
      </c>
      <c r="K265" s="1066" t="s">
        <v>1278</v>
      </c>
      <c r="L265" s="1066" t="s">
        <v>3425</v>
      </c>
      <c r="M265" s="1066" t="s">
        <v>3425</v>
      </c>
      <c r="N265" s="1066" t="s">
        <v>3425</v>
      </c>
    </row>
    <row r="266" spans="2:14" x14ac:dyDescent="0.25">
      <c r="B266" s="1846"/>
      <c r="C266" s="162" t="s">
        <v>3683</v>
      </c>
      <c r="D266" s="1066" t="s">
        <v>1149</v>
      </c>
      <c r="E266" s="1066" t="s">
        <v>1149</v>
      </c>
      <c r="F266" s="1066" t="s">
        <v>1278</v>
      </c>
      <c r="G266" s="1066" t="s">
        <v>1149</v>
      </c>
      <c r="H266" s="1066" t="s">
        <v>1149</v>
      </c>
      <c r="I266" s="1066" t="s">
        <v>1149</v>
      </c>
      <c r="J266" s="1066" t="s">
        <v>1149</v>
      </c>
      <c r="K266" s="1066" t="s">
        <v>1149</v>
      </c>
      <c r="L266" s="1066" t="s">
        <v>1149</v>
      </c>
      <c r="M266" s="1066" t="s">
        <v>1149</v>
      </c>
      <c r="N266" s="1066" t="s">
        <v>2145</v>
      </c>
    </row>
    <row r="267" spans="2:14" x14ac:dyDescent="0.25">
      <c r="B267" s="1846"/>
      <c r="C267" s="162" t="s">
        <v>3684</v>
      </c>
      <c r="D267" s="1066" t="s">
        <v>1149</v>
      </c>
      <c r="E267" s="1066" t="s">
        <v>1149</v>
      </c>
      <c r="F267" s="1066" t="s">
        <v>1278</v>
      </c>
      <c r="G267" s="1066" t="s">
        <v>1149</v>
      </c>
      <c r="H267" s="1066" t="s">
        <v>1149</v>
      </c>
      <c r="I267" s="1066" t="s">
        <v>1149</v>
      </c>
      <c r="J267" s="1066" t="s">
        <v>1149</v>
      </c>
      <c r="K267" s="1066" t="s">
        <v>1149</v>
      </c>
      <c r="L267" s="1066" t="s">
        <v>1149</v>
      </c>
      <c r="M267" s="1066" t="s">
        <v>1149</v>
      </c>
      <c r="N267" s="1066" t="s">
        <v>1149</v>
      </c>
    </row>
    <row r="268" spans="2:14" x14ac:dyDescent="0.25">
      <c r="B268" s="1846"/>
      <c r="C268" s="162" t="s">
        <v>3685</v>
      </c>
      <c r="D268" s="1066" t="s">
        <v>1149</v>
      </c>
      <c r="E268" s="1066" t="s">
        <v>2145</v>
      </c>
      <c r="F268" s="1066" t="s">
        <v>1278</v>
      </c>
      <c r="G268" s="1066" t="s">
        <v>2145</v>
      </c>
      <c r="H268" s="1066" t="s">
        <v>2145</v>
      </c>
      <c r="I268" s="1066" t="s">
        <v>1278</v>
      </c>
      <c r="J268" s="1066" t="s">
        <v>2145</v>
      </c>
      <c r="K268" s="1066" t="s">
        <v>2145</v>
      </c>
      <c r="L268" s="1066" t="s">
        <v>2145</v>
      </c>
      <c r="M268" s="1066" t="s">
        <v>2145</v>
      </c>
      <c r="N268" s="1066" t="s">
        <v>2145</v>
      </c>
    </row>
    <row r="269" spans="2:14" x14ac:dyDescent="0.25">
      <c r="B269" s="1846"/>
      <c r="C269" s="162" t="s">
        <v>3686</v>
      </c>
      <c r="D269" s="1066" t="s">
        <v>1149</v>
      </c>
      <c r="E269" s="1066" t="s">
        <v>1278</v>
      </c>
      <c r="F269" s="1066" t="s">
        <v>3425</v>
      </c>
      <c r="G269" s="1066" t="s">
        <v>1149</v>
      </c>
      <c r="H269" s="1066" t="s">
        <v>1278</v>
      </c>
      <c r="I269" s="1066" t="s">
        <v>1149</v>
      </c>
      <c r="J269" s="1066" t="s">
        <v>1149</v>
      </c>
      <c r="K269" s="1066" t="s">
        <v>1278</v>
      </c>
      <c r="L269" s="1066" t="s">
        <v>1149</v>
      </c>
      <c r="M269" s="1066" t="s">
        <v>1149</v>
      </c>
      <c r="N269" s="1066" t="s">
        <v>1149</v>
      </c>
    </row>
    <row r="270" spans="2:14" x14ac:dyDescent="0.25">
      <c r="B270" s="1846"/>
      <c r="C270" s="162" t="s">
        <v>3687</v>
      </c>
      <c r="D270" s="1066" t="s">
        <v>1278</v>
      </c>
      <c r="E270" s="1066" t="s">
        <v>1278</v>
      </c>
      <c r="F270" s="1066" t="s">
        <v>1149</v>
      </c>
      <c r="G270" s="1066" t="s">
        <v>1278</v>
      </c>
      <c r="H270" s="1066" t="s">
        <v>2145</v>
      </c>
      <c r="I270" s="1066" t="s">
        <v>1278</v>
      </c>
      <c r="J270" s="1066" t="s">
        <v>1278</v>
      </c>
      <c r="K270" s="1066" t="s">
        <v>2145</v>
      </c>
      <c r="L270" s="1066" t="s">
        <v>1278</v>
      </c>
      <c r="M270" s="1066" t="s">
        <v>2145</v>
      </c>
      <c r="N270" s="1066" t="s">
        <v>2145</v>
      </c>
    </row>
    <row r="271" spans="2:14" x14ac:dyDescent="0.25">
      <c r="B271" s="1846"/>
      <c r="C271" s="162" t="s">
        <v>3688</v>
      </c>
      <c r="D271" s="1066" t="s">
        <v>1149</v>
      </c>
      <c r="E271" s="1066" t="s">
        <v>1149</v>
      </c>
      <c r="F271" s="1066" t="s">
        <v>1278</v>
      </c>
      <c r="G271" s="1066" t="s">
        <v>1149</v>
      </c>
      <c r="H271" s="1066" t="s">
        <v>1149</v>
      </c>
      <c r="I271" s="1066" t="s">
        <v>1149</v>
      </c>
      <c r="J271" s="1066" t="s">
        <v>1149</v>
      </c>
      <c r="K271" s="1066" t="s">
        <v>1278</v>
      </c>
      <c r="L271" s="1066" t="s">
        <v>1278</v>
      </c>
      <c r="M271" s="1066" t="s">
        <v>1278</v>
      </c>
      <c r="N271" s="1066" t="s">
        <v>1149</v>
      </c>
    </row>
    <row r="272" spans="2:14" x14ac:dyDescent="0.25">
      <c r="B272" s="1846"/>
      <c r="C272" s="162" t="s">
        <v>3689</v>
      </c>
      <c r="D272" s="1066" t="s">
        <v>1278</v>
      </c>
      <c r="E272" s="1066" t="s">
        <v>1278</v>
      </c>
      <c r="F272" s="1066" t="s">
        <v>1278</v>
      </c>
      <c r="G272" s="1066" t="s">
        <v>1278</v>
      </c>
      <c r="H272" s="1066" t="s">
        <v>1278</v>
      </c>
      <c r="I272" s="1066" t="s">
        <v>1278</v>
      </c>
      <c r="J272" s="1066" t="s">
        <v>1278</v>
      </c>
      <c r="K272" s="1066" t="s">
        <v>1149</v>
      </c>
      <c r="L272" s="1066" t="s">
        <v>2145</v>
      </c>
      <c r="M272" s="1066" t="s">
        <v>1149</v>
      </c>
      <c r="N272" s="1066" t="s">
        <v>1149</v>
      </c>
    </row>
    <row r="273" spans="2:14" x14ac:dyDescent="0.25">
      <c r="B273" s="1846"/>
      <c r="C273" s="162" t="s">
        <v>3690</v>
      </c>
      <c r="D273" s="1066" t="s">
        <v>1278</v>
      </c>
      <c r="E273" s="1066" t="s">
        <v>1149</v>
      </c>
      <c r="F273" s="1066" t="s">
        <v>1278</v>
      </c>
      <c r="G273" s="1066" t="s">
        <v>1278</v>
      </c>
      <c r="H273" s="1066" t="s">
        <v>1278</v>
      </c>
      <c r="I273" s="1066" t="s">
        <v>1278</v>
      </c>
      <c r="J273" s="1066" t="s">
        <v>1149</v>
      </c>
      <c r="K273" s="1066" t="s">
        <v>1278</v>
      </c>
      <c r="L273" s="1066" t="s">
        <v>2145</v>
      </c>
      <c r="M273" s="1066" t="s">
        <v>1149</v>
      </c>
      <c r="N273" s="1066" t="s">
        <v>1149</v>
      </c>
    </row>
    <row r="274" spans="2:14" x14ac:dyDescent="0.25">
      <c r="B274" s="1846"/>
      <c r="C274" s="162" t="s">
        <v>3691</v>
      </c>
      <c r="D274" s="1066" t="s">
        <v>1278</v>
      </c>
      <c r="E274" s="1066" t="s">
        <v>1149</v>
      </c>
      <c r="F274" s="1066" t="s">
        <v>1278</v>
      </c>
      <c r="G274" s="1066" t="s">
        <v>1278</v>
      </c>
      <c r="H274" s="1066" t="s">
        <v>1278</v>
      </c>
      <c r="I274" s="1066" t="s">
        <v>1278</v>
      </c>
      <c r="J274" s="1066" t="s">
        <v>1149</v>
      </c>
      <c r="K274" s="1066" t="s">
        <v>1278</v>
      </c>
      <c r="L274" s="1066" t="s">
        <v>1278</v>
      </c>
      <c r="M274" s="1066" t="s">
        <v>1149</v>
      </c>
      <c r="N274" s="1066" t="s">
        <v>1149</v>
      </c>
    </row>
    <row r="275" spans="2:14" x14ac:dyDescent="0.25">
      <c r="B275" s="1846"/>
      <c r="C275" s="162" t="s">
        <v>3692</v>
      </c>
      <c r="D275" s="1066" t="s">
        <v>1149</v>
      </c>
      <c r="E275" s="1066" t="s">
        <v>1278</v>
      </c>
      <c r="F275" s="1066" t="s">
        <v>1149</v>
      </c>
      <c r="G275" s="1066" t="s">
        <v>1278</v>
      </c>
      <c r="H275" s="1066" t="s">
        <v>1278</v>
      </c>
      <c r="I275" s="1066" t="s">
        <v>1278</v>
      </c>
      <c r="J275" s="1066" t="s">
        <v>1278</v>
      </c>
      <c r="K275" s="1066" t="s">
        <v>1278</v>
      </c>
      <c r="L275" s="1066" t="s">
        <v>1278</v>
      </c>
      <c r="M275" s="1066" t="s">
        <v>1149</v>
      </c>
      <c r="N275" s="1066" t="s">
        <v>2145</v>
      </c>
    </row>
    <row r="276" spans="2:14" x14ac:dyDescent="0.25">
      <c r="B276" s="1846"/>
      <c r="C276" s="162" t="s">
        <v>3693</v>
      </c>
      <c r="D276" s="1066" t="s">
        <v>1278</v>
      </c>
      <c r="E276" s="1066" t="s">
        <v>1149</v>
      </c>
      <c r="F276" s="1066" t="s">
        <v>1149</v>
      </c>
      <c r="G276" s="1066" t="s">
        <v>3425</v>
      </c>
      <c r="H276" s="1066" t="s">
        <v>3425</v>
      </c>
      <c r="I276" s="1066" t="s">
        <v>1278</v>
      </c>
      <c r="J276" s="1066" t="s">
        <v>1278</v>
      </c>
      <c r="K276" s="1066" t="s">
        <v>1278</v>
      </c>
      <c r="L276" s="1066" t="s">
        <v>3425</v>
      </c>
      <c r="M276" s="1066" t="s">
        <v>1149</v>
      </c>
      <c r="N276" s="1066" t="s">
        <v>2145</v>
      </c>
    </row>
    <row r="277" spans="2:14" x14ac:dyDescent="0.25">
      <c r="B277" s="1846"/>
      <c r="C277" s="162" t="s">
        <v>3694</v>
      </c>
      <c r="D277" s="1066" t="s">
        <v>1278</v>
      </c>
      <c r="E277" s="1066" t="s">
        <v>1278</v>
      </c>
      <c r="F277" s="1066" t="s">
        <v>1278</v>
      </c>
      <c r="G277" s="1066" t="s">
        <v>3425</v>
      </c>
      <c r="H277" s="1066" t="s">
        <v>1278</v>
      </c>
      <c r="I277" s="1066" t="s">
        <v>1278</v>
      </c>
      <c r="J277" s="1066" t="s">
        <v>1278</v>
      </c>
      <c r="K277" s="1066" t="s">
        <v>1278</v>
      </c>
      <c r="L277" s="1066" t="s">
        <v>1278</v>
      </c>
      <c r="M277" s="1066" t="s">
        <v>1278</v>
      </c>
      <c r="N277" s="1066" t="s">
        <v>2145</v>
      </c>
    </row>
    <row r="278" spans="2:14" x14ac:dyDescent="0.25">
      <c r="B278" s="1846"/>
      <c r="C278" s="162" t="s">
        <v>3695</v>
      </c>
      <c r="D278" s="1066" t="s">
        <v>3425</v>
      </c>
      <c r="E278" s="1066" t="s">
        <v>1278</v>
      </c>
      <c r="F278" s="1066" t="s">
        <v>1278</v>
      </c>
      <c r="G278" s="1066" t="s">
        <v>3425</v>
      </c>
      <c r="H278" s="1066" t="s">
        <v>3425</v>
      </c>
      <c r="I278" s="1066" t="s">
        <v>2145</v>
      </c>
      <c r="J278" s="1066" t="s">
        <v>1278</v>
      </c>
      <c r="K278" s="1066" t="s">
        <v>3425</v>
      </c>
      <c r="L278" s="1066" t="s">
        <v>3425</v>
      </c>
      <c r="M278" s="1066" t="s">
        <v>3425</v>
      </c>
      <c r="N278" s="1066" t="s">
        <v>1149</v>
      </c>
    </row>
    <row r="279" spans="2:14" x14ac:dyDescent="0.25">
      <c r="B279" s="1846"/>
      <c r="C279" s="162" t="s">
        <v>3696</v>
      </c>
      <c r="D279" s="1066" t="s">
        <v>1278</v>
      </c>
      <c r="E279" s="1066" t="s">
        <v>1278</v>
      </c>
      <c r="F279" s="1066" t="s">
        <v>1278</v>
      </c>
      <c r="G279" s="1066" t="s">
        <v>1278</v>
      </c>
      <c r="H279" s="1066" t="s">
        <v>1278</v>
      </c>
      <c r="I279" s="1066" t="s">
        <v>1278</v>
      </c>
      <c r="J279" s="1066" t="s">
        <v>1278</v>
      </c>
      <c r="K279" s="1066" t="s">
        <v>1278</v>
      </c>
      <c r="L279" s="1066" t="s">
        <v>1278</v>
      </c>
      <c r="M279" s="1066" t="s">
        <v>1278</v>
      </c>
      <c r="N279" s="1066" t="s">
        <v>1278</v>
      </c>
    </row>
    <row r="280" spans="2:14" x14ac:dyDescent="0.25">
      <c r="B280" s="1846"/>
      <c r="C280" s="162" t="s">
        <v>3697</v>
      </c>
      <c r="D280" s="1066" t="s">
        <v>3425</v>
      </c>
      <c r="E280" s="1066" t="s">
        <v>1278</v>
      </c>
      <c r="F280" s="1066" t="s">
        <v>1278</v>
      </c>
      <c r="G280" s="1066" t="s">
        <v>3425</v>
      </c>
      <c r="H280" s="1066" t="s">
        <v>3425</v>
      </c>
      <c r="I280" s="1066" t="s">
        <v>2145</v>
      </c>
      <c r="J280" s="1066" t="s">
        <v>1278</v>
      </c>
      <c r="K280" s="1066" t="s">
        <v>2145</v>
      </c>
      <c r="L280" s="1066" t="s">
        <v>3425</v>
      </c>
      <c r="M280" s="1066" t="s">
        <v>1278</v>
      </c>
      <c r="N280" s="1066" t="s">
        <v>2145</v>
      </c>
    </row>
    <row r="281" spans="2:14" x14ac:dyDescent="0.25">
      <c r="B281" s="1846"/>
      <c r="C281" s="162" t="s">
        <v>3698</v>
      </c>
      <c r="D281" s="1066" t="s">
        <v>3425</v>
      </c>
      <c r="E281" s="1066" t="s">
        <v>1149</v>
      </c>
      <c r="F281" s="1066" t="s">
        <v>1278</v>
      </c>
      <c r="G281" s="1066" t="s">
        <v>3425</v>
      </c>
      <c r="H281" s="1066" t="s">
        <v>1149</v>
      </c>
      <c r="I281" s="1066" t="s">
        <v>1278</v>
      </c>
      <c r="J281" s="1066" t="s">
        <v>1278</v>
      </c>
      <c r="K281" s="1066" t="s">
        <v>3425</v>
      </c>
      <c r="L281" s="1066" t="s">
        <v>1149</v>
      </c>
      <c r="M281" s="1066" t="s">
        <v>1149</v>
      </c>
      <c r="N281" s="1066" t="s">
        <v>1149</v>
      </c>
    </row>
    <row r="282" spans="2:14" x14ac:dyDescent="0.25">
      <c r="B282" s="1846"/>
      <c r="C282" s="162" t="s">
        <v>3699</v>
      </c>
      <c r="D282" s="1066" t="s">
        <v>3425</v>
      </c>
      <c r="E282" s="1066" t="s">
        <v>2145</v>
      </c>
      <c r="F282" s="1066" t="s">
        <v>2145</v>
      </c>
      <c r="G282" s="1066" t="s">
        <v>3425</v>
      </c>
      <c r="H282" s="1066" t="s">
        <v>3425</v>
      </c>
      <c r="I282" s="1066" t="s">
        <v>1278</v>
      </c>
      <c r="J282" s="1066" t="s">
        <v>2145</v>
      </c>
      <c r="K282" s="1066" t="s">
        <v>2145</v>
      </c>
      <c r="L282" s="1066" t="s">
        <v>2145</v>
      </c>
      <c r="M282" s="1066" t="s">
        <v>1278</v>
      </c>
      <c r="N282" s="1066" t="s">
        <v>2145</v>
      </c>
    </row>
    <row r="283" spans="2:14" x14ac:dyDescent="0.25">
      <c r="B283" s="1846"/>
      <c r="C283" s="162" t="s">
        <v>3700</v>
      </c>
      <c r="D283" s="1066" t="s">
        <v>3425</v>
      </c>
      <c r="E283" s="1066" t="s">
        <v>2145</v>
      </c>
      <c r="F283" s="1066" t="s">
        <v>2145</v>
      </c>
      <c r="G283" s="1066" t="s">
        <v>3425</v>
      </c>
      <c r="H283" s="1066" t="s">
        <v>2145</v>
      </c>
      <c r="I283" s="1066" t="s">
        <v>2145</v>
      </c>
      <c r="J283" s="1066" t="s">
        <v>2145</v>
      </c>
      <c r="K283" s="1066" t="s">
        <v>2145</v>
      </c>
      <c r="L283" s="1066" t="s">
        <v>2145</v>
      </c>
      <c r="M283" s="1066" t="s">
        <v>1149</v>
      </c>
      <c r="N283" s="1066" t="s">
        <v>2145</v>
      </c>
    </row>
    <row r="284" spans="2:14" x14ac:dyDescent="0.25">
      <c r="B284" s="1846"/>
      <c r="C284" s="162" t="s">
        <v>3701</v>
      </c>
      <c r="D284" s="1066" t="s">
        <v>1278</v>
      </c>
      <c r="E284" s="1066" t="s">
        <v>1278</v>
      </c>
      <c r="F284" s="1066" t="s">
        <v>2145</v>
      </c>
      <c r="G284" s="1066" t="s">
        <v>2145</v>
      </c>
      <c r="H284" s="1066" t="s">
        <v>2145</v>
      </c>
      <c r="I284" s="1066" t="s">
        <v>2145</v>
      </c>
      <c r="J284" s="1066" t="s">
        <v>2145</v>
      </c>
      <c r="K284" s="1066" t="s">
        <v>2145</v>
      </c>
      <c r="L284" s="1066" t="s">
        <v>2145</v>
      </c>
      <c r="M284" s="1066" t="s">
        <v>1278</v>
      </c>
      <c r="N284" s="1066" t="s">
        <v>2145</v>
      </c>
    </row>
    <row r="285" spans="2:14" x14ac:dyDescent="0.25">
      <c r="B285" s="1846"/>
      <c r="C285" s="162" t="s">
        <v>3702</v>
      </c>
      <c r="D285" s="1066" t="s">
        <v>1149</v>
      </c>
      <c r="E285" s="1066" t="s">
        <v>3425</v>
      </c>
      <c r="F285" s="1066" t="s">
        <v>1278</v>
      </c>
      <c r="G285" s="1066" t="s">
        <v>1149</v>
      </c>
      <c r="H285" s="1066" t="s">
        <v>3425</v>
      </c>
      <c r="I285" s="1066" t="s">
        <v>1278</v>
      </c>
      <c r="J285" s="1066" t="s">
        <v>3425</v>
      </c>
      <c r="K285" s="1066" t="s">
        <v>1278</v>
      </c>
      <c r="L285" s="1066" t="s">
        <v>1278</v>
      </c>
      <c r="M285" s="1066" t="s">
        <v>1278</v>
      </c>
      <c r="N285" s="1066" t="s">
        <v>1278</v>
      </c>
    </row>
    <row r="286" spans="2:14" x14ac:dyDescent="0.25">
      <c r="B286" s="1846"/>
      <c r="C286" s="162" t="s">
        <v>3703</v>
      </c>
      <c r="D286" s="1066" t="s">
        <v>1278</v>
      </c>
      <c r="E286" s="1066" t="s">
        <v>1278</v>
      </c>
      <c r="F286" s="1066" t="s">
        <v>1278</v>
      </c>
      <c r="G286" s="1066" t="s">
        <v>1278</v>
      </c>
      <c r="H286" s="1066" t="s">
        <v>1278</v>
      </c>
      <c r="I286" s="1066" t="s">
        <v>1278</v>
      </c>
      <c r="J286" s="1066" t="s">
        <v>1278</v>
      </c>
      <c r="K286" s="1066" t="s">
        <v>1278</v>
      </c>
      <c r="L286" s="1066" t="s">
        <v>1278</v>
      </c>
      <c r="M286" s="1066" t="s">
        <v>1278</v>
      </c>
      <c r="N286" s="1066" t="s">
        <v>2145</v>
      </c>
    </row>
    <row r="287" spans="2:14" x14ac:dyDescent="0.25">
      <c r="B287" s="1846"/>
      <c r="C287" s="162" t="s">
        <v>3704</v>
      </c>
      <c r="D287" s="1066" t="s">
        <v>1278</v>
      </c>
      <c r="E287" s="1066" t="s">
        <v>2145</v>
      </c>
      <c r="F287" s="1066" t="s">
        <v>2145</v>
      </c>
      <c r="G287" s="1066" t="s">
        <v>1149</v>
      </c>
      <c r="H287" s="1066" t="s">
        <v>1278</v>
      </c>
      <c r="I287" s="1066" t="s">
        <v>1149</v>
      </c>
      <c r="J287" s="1066" t="s">
        <v>2145</v>
      </c>
      <c r="K287" s="1066" t="s">
        <v>2145</v>
      </c>
      <c r="L287" s="1066" t="s">
        <v>2145</v>
      </c>
      <c r="M287" s="1066" t="s">
        <v>2145</v>
      </c>
      <c r="N287" s="1066" t="s">
        <v>2145</v>
      </c>
    </row>
    <row r="288" spans="2:14" x14ac:dyDescent="0.25">
      <c r="B288" s="1846"/>
      <c r="C288" s="162" t="s">
        <v>3705</v>
      </c>
      <c r="D288" s="1066" t="s">
        <v>1278</v>
      </c>
      <c r="E288" s="1066" t="s">
        <v>1278</v>
      </c>
      <c r="F288" s="1066" t="s">
        <v>1278</v>
      </c>
      <c r="G288" s="1066" t="s">
        <v>1278</v>
      </c>
      <c r="H288" s="1066" t="s">
        <v>1278</v>
      </c>
      <c r="I288" s="1066" t="s">
        <v>1278</v>
      </c>
      <c r="J288" s="1066" t="s">
        <v>1278</v>
      </c>
      <c r="K288" s="1066" t="s">
        <v>1278</v>
      </c>
      <c r="L288" s="1066" t="s">
        <v>1278</v>
      </c>
      <c r="M288" s="1066" t="s">
        <v>1149</v>
      </c>
      <c r="N288" s="1066" t="s">
        <v>2145</v>
      </c>
    </row>
    <row r="289" spans="2:14" x14ac:dyDescent="0.25">
      <c r="B289" s="1846"/>
      <c r="C289" s="162" t="s">
        <v>3706</v>
      </c>
      <c r="D289" s="1066" t="s">
        <v>1278</v>
      </c>
      <c r="E289" s="1066" t="s">
        <v>1149</v>
      </c>
      <c r="F289" s="1066" t="s">
        <v>2145</v>
      </c>
      <c r="G289" s="1066" t="s">
        <v>1278</v>
      </c>
      <c r="H289" s="1066" t="s">
        <v>1278</v>
      </c>
      <c r="I289" s="1066" t="s">
        <v>1278</v>
      </c>
      <c r="J289" s="1066" t="s">
        <v>1149</v>
      </c>
      <c r="K289" s="1066" t="s">
        <v>2145</v>
      </c>
      <c r="L289" s="1066" t="s">
        <v>1278</v>
      </c>
      <c r="M289" s="1066" t="s">
        <v>1149</v>
      </c>
      <c r="N289" s="1066" t="s">
        <v>2145</v>
      </c>
    </row>
    <row r="290" spans="2:14" x14ac:dyDescent="0.25">
      <c r="B290" s="1846"/>
      <c r="C290" s="162" t="s">
        <v>3707</v>
      </c>
      <c r="D290" s="1066" t="s">
        <v>1278</v>
      </c>
      <c r="E290" s="1066" t="s">
        <v>1278</v>
      </c>
      <c r="F290" s="1066" t="s">
        <v>1149</v>
      </c>
      <c r="G290" s="1066" t="s">
        <v>3425</v>
      </c>
      <c r="H290" s="1066" t="s">
        <v>3425</v>
      </c>
      <c r="I290" s="1066" t="s">
        <v>1278</v>
      </c>
      <c r="J290" s="1066" t="s">
        <v>1278</v>
      </c>
      <c r="K290" s="1066" t="s">
        <v>1149</v>
      </c>
      <c r="L290" s="1066" t="s">
        <v>3425</v>
      </c>
      <c r="M290" s="1066" t="s">
        <v>1149</v>
      </c>
      <c r="N290" s="1066" t="s">
        <v>1149</v>
      </c>
    </row>
    <row r="291" spans="2:14" x14ac:dyDescent="0.25">
      <c r="B291" s="1846"/>
      <c r="C291" s="162" t="s">
        <v>3708</v>
      </c>
      <c r="D291" s="1066" t="s">
        <v>1278</v>
      </c>
      <c r="E291" s="1066" t="s">
        <v>1278</v>
      </c>
      <c r="F291" s="1066" t="s">
        <v>1149</v>
      </c>
      <c r="G291" s="1066" t="s">
        <v>1278</v>
      </c>
      <c r="H291" s="1066" t="s">
        <v>1278</v>
      </c>
      <c r="I291" s="1066" t="s">
        <v>1278</v>
      </c>
      <c r="J291" s="1066" t="s">
        <v>1278</v>
      </c>
      <c r="K291" s="1066" t="s">
        <v>1278</v>
      </c>
      <c r="L291" s="1066" t="s">
        <v>3425</v>
      </c>
      <c r="M291" s="1066" t="s">
        <v>1149</v>
      </c>
      <c r="N291" s="1066" t="s">
        <v>1149</v>
      </c>
    </row>
    <row r="292" spans="2:14" x14ac:dyDescent="0.25">
      <c r="B292" s="1846"/>
      <c r="C292" s="162" t="s">
        <v>3709</v>
      </c>
      <c r="D292" s="1066" t="s">
        <v>1149</v>
      </c>
      <c r="E292" s="1066" t="s">
        <v>1149</v>
      </c>
      <c r="F292" s="1066" t="s">
        <v>1149</v>
      </c>
      <c r="G292" s="1066" t="s">
        <v>1278</v>
      </c>
      <c r="H292" s="1066" t="s">
        <v>3425</v>
      </c>
      <c r="I292" s="1066" t="s">
        <v>1149</v>
      </c>
      <c r="J292" s="1066" t="s">
        <v>1278</v>
      </c>
      <c r="K292" s="1066" t="s">
        <v>1278</v>
      </c>
      <c r="L292" s="1066" t="s">
        <v>3425</v>
      </c>
      <c r="M292" s="1066" t="s">
        <v>1149</v>
      </c>
      <c r="N292" s="1066" t="s">
        <v>1149</v>
      </c>
    </row>
    <row r="293" spans="2:14" x14ac:dyDescent="0.25">
      <c r="B293" s="1846"/>
      <c r="C293" s="162" t="s">
        <v>3710</v>
      </c>
      <c r="D293" s="1066" t="s">
        <v>1149</v>
      </c>
      <c r="E293" s="1066" t="s">
        <v>1278</v>
      </c>
      <c r="F293" s="1066" t="s">
        <v>1149</v>
      </c>
      <c r="G293" s="1066" t="s">
        <v>1278</v>
      </c>
      <c r="H293" s="1066" t="s">
        <v>1278</v>
      </c>
      <c r="I293" s="1066" t="s">
        <v>1278</v>
      </c>
      <c r="J293" s="1066" t="s">
        <v>1278</v>
      </c>
      <c r="K293" s="1066" t="s">
        <v>1278</v>
      </c>
      <c r="L293" s="1066" t="s">
        <v>3425</v>
      </c>
      <c r="M293" s="1066" t="s">
        <v>1149</v>
      </c>
      <c r="N293" s="1066" t="s">
        <v>1149</v>
      </c>
    </row>
    <row r="294" spans="2:14" x14ac:dyDescent="0.25">
      <c r="B294" s="1846"/>
      <c r="C294" s="162" t="s">
        <v>3711</v>
      </c>
      <c r="D294" s="1066" t="s">
        <v>1149</v>
      </c>
      <c r="E294" s="1066" t="s">
        <v>1278</v>
      </c>
      <c r="F294" s="1066" t="s">
        <v>1149</v>
      </c>
      <c r="G294" s="1066" t="s">
        <v>1278</v>
      </c>
      <c r="H294" s="1066" t="s">
        <v>3425</v>
      </c>
      <c r="I294" s="1066" t="s">
        <v>1278</v>
      </c>
      <c r="J294" s="1066" t="s">
        <v>1278</v>
      </c>
      <c r="K294" s="1066" t="s">
        <v>1278</v>
      </c>
      <c r="L294" s="1066" t="s">
        <v>3425</v>
      </c>
      <c r="M294" s="1066" t="s">
        <v>1149</v>
      </c>
      <c r="N294" s="1066" t="s">
        <v>1149</v>
      </c>
    </row>
    <row r="295" spans="2:14" x14ac:dyDescent="0.25">
      <c r="B295" s="1846"/>
      <c r="C295" s="162" t="s">
        <v>3712</v>
      </c>
      <c r="D295" s="1066" t="s">
        <v>1278</v>
      </c>
      <c r="E295" s="1066" t="s">
        <v>1149</v>
      </c>
      <c r="F295" s="1066" t="s">
        <v>1149</v>
      </c>
      <c r="G295" s="1066" t="s">
        <v>1278</v>
      </c>
      <c r="H295" s="1066" t="s">
        <v>1278</v>
      </c>
      <c r="I295" s="1066" t="s">
        <v>1278</v>
      </c>
      <c r="J295" s="1066" t="s">
        <v>1149</v>
      </c>
      <c r="K295" s="1066" t="s">
        <v>2145</v>
      </c>
      <c r="L295" s="1066" t="s">
        <v>2145</v>
      </c>
      <c r="M295" s="1066" t="s">
        <v>2145</v>
      </c>
      <c r="N295" s="1066" t="s">
        <v>2145</v>
      </c>
    </row>
    <row r="296" spans="2:14" x14ac:dyDescent="0.25">
      <c r="B296" s="1846"/>
      <c r="C296" s="162" t="s">
        <v>3713</v>
      </c>
      <c r="D296" s="1066" t="s">
        <v>1278</v>
      </c>
      <c r="E296" s="1066" t="s">
        <v>1278</v>
      </c>
      <c r="F296" s="1066" t="s">
        <v>2145</v>
      </c>
      <c r="G296" s="1066" t="s">
        <v>1278</v>
      </c>
      <c r="H296" s="1066" t="s">
        <v>2145</v>
      </c>
      <c r="I296" s="1066" t="s">
        <v>1278</v>
      </c>
      <c r="J296" s="1066" t="s">
        <v>1278</v>
      </c>
      <c r="K296" s="1066" t="s">
        <v>2145</v>
      </c>
      <c r="L296" s="1066" t="s">
        <v>2145</v>
      </c>
      <c r="M296" s="1066" t="s">
        <v>2145</v>
      </c>
      <c r="N296" s="1066" t="s">
        <v>2145</v>
      </c>
    </row>
    <row r="297" spans="2:14" x14ac:dyDescent="0.25">
      <c r="B297" s="1846"/>
      <c r="C297" s="162" t="s">
        <v>3714</v>
      </c>
      <c r="D297" s="1066" t="s">
        <v>1278</v>
      </c>
      <c r="E297" s="1066" t="s">
        <v>1278</v>
      </c>
      <c r="F297" s="1066" t="s">
        <v>1278</v>
      </c>
      <c r="G297" s="1066" t="s">
        <v>1278</v>
      </c>
      <c r="H297" s="1066" t="s">
        <v>1278</v>
      </c>
      <c r="I297" s="1066" t="s">
        <v>1278</v>
      </c>
      <c r="J297" s="1066" t="s">
        <v>1278</v>
      </c>
      <c r="K297" s="1066" t="s">
        <v>1278</v>
      </c>
      <c r="L297" s="1066" t="s">
        <v>1278</v>
      </c>
      <c r="M297" s="1066" t="s">
        <v>1149</v>
      </c>
      <c r="N297" s="1066" t="s">
        <v>2145</v>
      </c>
    </row>
    <row r="298" spans="2:14" x14ac:dyDescent="0.25">
      <c r="B298" s="1846"/>
      <c r="C298" s="162" t="s">
        <v>3715</v>
      </c>
      <c r="D298" s="1066" t="s">
        <v>1278</v>
      </c>
      <c r="E298" s="1066" t="s">
        <v>1278</v>
      </c>
      <c r="F298" s="1066" t="s">
        <v>1278</v>
      </c>
      <c r="G298" s="1066" t="s">
        <v>1278</v>
      </c>
      <c r="H298" s="1066" t="s">
        <v>2145</v>
      </c>
      <c r="I298" s="1066" t="s">
        <v>1278</v>
      </c>
      <c r="J298" s="1066" t="s">
        <v>1278</v>
      </c>
      <c r="K298" s="1066" t="s">
        <v>1278</v>
      </c>
      <c r="L298" s="1066" t="s">
        <v>2145</v>
      </c>
      <c r="M298" s="1066" t="s">
        <v>2145</v>
      </c>
      <c r="N298" s="1066" t="s">
        <v>2145</v>
      </c>
    </row>
    <row r="299" spans="2:14" x14ac:dyDescent="0.25">
      <c r="B299" s="1846"/>
      <c r="C299" s="162" t="s">
        <v>3716</v>
      </c>
      <c r="D299" s="1066" t="s">
        <v>1278</v>
      </c>
      <c r="E299" s="1066" t="s">
        <v>1278</v>
      </c>
      <c r="F299" s="1066" t="s">
        <v>1278</v>
      </c>
      <c r="G299" s="1066" t="s">
        <v>1278</v>
      </c>
      <c r="H299" s="1066" t="s">
        <v>1278</v>
      </c>
      <c r="I299" s="1066" t="s">
        <v>1278</v>
      </c>
      <c r="J299" s="1066" t="s">
        <v>1278</v>
      </c>
      <c r="K299" s="1066" t="s">
        <v>1278</v>
      </c>
      <c r="L299" s="1066" t="s">
        <v>1278</v>
      </c>
      <c r="M299" s="1066" t="s">
        <v>2145</v>
      </c>
      <c r="N299" s="1066" t="s">
        <v>2145</v>
      </c>
    </row>
    <row r="300" spans="2:14" x14ac:dyDescent="0.25">
      <c r="B300" s="1846"/>
      <c r="C300" s="162" t="s">
        <v>3717</v>
      </c>
      <c r="D300" s="1066" t="s">
        <v>1278</v>
      </c>
      <c r="E300" s="1066" t="s">
        <v>2145</v>
      </c>
      <c r="F300" s="1066" t="s">
        <v>2145</v>
      </c>
      <c r="G300" s="1066" t="s">
        <v>1278</v>
      </c>
      <c r="H300" s="1066" t="s">
        <v>1278</v>
      </c>
      <c r="I300" s="1066" t="s">
        <v>2145</v>
      </c>
      <c r="J300" s="1066" t="s">
        <v>2145</v>
      </c>
      <c r="K300" s="1066" t="s">
        <v>2145</v>
      </c>
      <c r="L300" s="1066" t="s">
        <v>2145</v>
      </c>
      <c r="M300" s="1066" t="s">
        <v>2145</v>
      </c>
      <c r="N300" s="1066" t="s">
        <v>2145</v>
      </c>
    </row>
    <row r="301" spans="2:14" x14ac:dyDescent="0.25">
      <c r="B301" s="1846"/>
      <c r="C301" s="162" t="s">
        <v>3718</v>
      </c>
      <c r="D301" s="1066" t="s">
        <v>1278</v>
      </c>
      <c r="E301" s="1066" t="s">
        <v>1278</v>
      </c>
      <c r="F301" s="1066" t="s">
        <v>1278</v>
      </c>
      <c r="G301" s="1066" t="s">
        <v>1278</v>
      </c>
      <c r="H301" s="1066" t="s">
        <v>1278</v>
      </c>
      <c r="I301" s="1066" t="s">
        <v>1278</v>
      </c>
      <c r="J301" s="1066" t="s">
        <v>1278</v>
      </c>
      <c r="K301" s="1066" t="s">
        <v>1278</v>
      </c>
      <c r="L301" s="1066" t="s">
        <v>1278</v>
      </c>
      <c r="M301" s="1066" t="s">
        <v>1278</v>
      </c>
      <c r="N301" s="1066" t="s">
        <v>1278</v>
      </c>
    </row>
    <row r="302" spans="2:14" x14ac:dyDescent="0.25">
      <c r="B302" s="1846"/>
      <c r="C302" s="162" t="s">
        <v>3719</v>
      </c>
      <c r="D302" s="1066" t="s">
        <v>1278</v>
      </c>
      <c r="E302" s="1066" t="s">
        <v>1278</v>
      </c>
      <c r="F302" s="1066" t="s">
        <v>1278</v>
      </c>
      <c r="G302" s="1066" t="s">
        <v>1278</v>
      </c>
      <c r="H302" s="1066" t="s">
        <v>1278</v>
      </c>
      <c r="I302" s="1066" t="s">
        <v>1149</v>
      </c>
      <c r="J302" s="1066" t="s">
        <v>1278</v>
      </c>
      <c r="K302" s="1066" t="s">
        <v>1278</v>
      </c>
      <c r="L302" s="1066" t="s">
        <v>1278</v>
      </c>
      <c r="M302" s="1066" t="s">
        <v>1149</v>
      </c>
      <c r="N302" s="1066" t="s">
        <v>2145</v>
      </c>
    </row>
    <row r="303" spans="2:14" x14ac:dyDescent="0.25">
      <c r="B303" s="1846"/>
      <c r="C303" s="162" t="s">
        <v>3720</v>
      </c>
      <c r="D303" s="1066" t="s">
        <v>1278</v>
      </c>
      <c r="E303" s="1066" t="s">
        <v>2145</v>
      </c>
      <c r="F303" s="1066" t="s">
        <v>2145</v>
      </c>
      <c r="G303" s="1066" t="s">
        <v>2145</v>
      </c>
      <c r="H303" s="1066" t="s">
        <v>1278</v>
      </c>
      <c r="I303" s="1066" t="s">
        <v>1278</v>
      </c>
      <c r="J303" s="1066" t="s">
        <v>2145</v>
      </c>
      <c r="K303" s="1066" t="s">
        <v>2145</v>
      </c>
      <c r="L303" s="1066" t="s">
        <v>1278</v>
      </c>
      <c r="M303" s="1066" t="s">
        <v>2145</v>
      </c>
      <c r="N303" s="1066" t="s">
        <v>2145</v>
      </c>
    </row>
    <row r="304" spans="2:14" x14ac:dyDescent="0.25">
      <c r="B304" s="1846"/>
      <c r="C304" s="162" t="s">
        <v>3721</v>
      </c>
      <c r="D304" s="1066" t="s">
        <v>1278</v>
      </c>
      <c r="E304" s="1066" t="s">
        <v>1149</v>
      </c>
      <c r="F304" s="1066" t="s">
        <v>2145</v>
      </c>
      <c r="G304" s="1066" t="s">
        <v>1278</v>
      </c>
      <c r="H304" s="1066" t="s">
        <v>1278</v>
      </c>
      <c r="I304" s="1066" t="s">
        <v>1149</v>
      </c>
      <c r="J304" s="1066" t="s">
        <v>1278</v>
      </c>
      <c r="K304" s="1066" t="s">
        <v>2145</v>
      </c>
      <c r="L304" s="1066" t="s">
        <v>2145</v>
      </c>
      <c r="M304" s="1066" t="s">
        <v>1149</v>
      </c>
      <c r="N304" s="1066" t="s">
        <v>2145</v>
      </c>
    </row>
    <row r="305" spans="2:14" x14ac:dyDescent="0.25">
      <c r="B305" s="1846"/>
      <c r="C305" s="162" t="s">
        <v>3722</v>
      </c>
      <c r="D305" s="1066" t="s">
        <v>1278</v>
      </c>
      <c r="E305" s="1066" t="s">
        <v>1278</v>
      </c>
      <c r="F305" s="1066" t="s">
        <v>1278</v>
      </c>
      <c r="G305" s="1066" t="s">
        <v>1278</v>
      </c>
      <c r="H305" s="1066" t="s">
        <v>1278</v>
      </c>
      <c r="I305" s="1066" t="s">
        <v>1278</v>
      </c>
      <c r="J305" s="1066" t="s">
        <v>1278</v>
      </c>
      <c r="K305" s="1066" t="s">
        <v>1149</v>
      </c>
      <c r="L305" s="1066" t="s">
        <v>1149</v>
      </c>
      <c r="M305" s="1066" t="s">
        <v>1149</v>
      </c>
      <c r="N305" s="1066" t="s">
        <v>1149</v>
      </c>
    </row>
    <row r="306" spans="2:14" x14ac:dyDescent="0.25">
      <c r="B306" s="1846"/>
      <c r="C306" s="162" t="s">
        <v>3723</v>
      </c>
      <c r="D306" s="1066" t="s">
        <v>1278</v>
      </c>
      <c r="E306" s="1066" t="s">
        <v>1149</v>
      </c>
      <c r="F306" s="1066" t="s">
        <v>1149</v>
      </c>
      <c r="G306" s="1066" t="s">
        <v>3425</v>
      </c>
      <c r="H306" s="1066" t="s">
        <v>1278</v>
      </c>
      <c r="I306" s="1066" t="s">
        <v>1278</v>
      </c>
      <c r="J306" s="1066" t="s">
        <v>1149</v>
      </c>
      <c r="K306" s="1066" t="s">
        <v>1149</v>
      </c>
      <c r="L306" s="1066" t="s">
        <v>1149</v>
      </c>
      <c r="M306" s="1066" t="s">
        <v>1149</v>
      </c>
      <c r="N306" s="1066" t="s">
        <v>1278</v>
      </c>
    </row>
    <row r="307" spans="2:14" x14ac:dyDescent="0.25">
      <c r="B307" s="1846"/>
      <c r="C307" s="162" t="s">
        <v>3724</v>
      </c>
      <c r="D307" s="1066" t="s">
        <v>1149</v>
      </c>
      <c r="E307" s="1066" t="s">
        <v>1149</v>
      </c>
      <c r="F307" s="1066" t="s">
        <v>1149</v>
      </c>
      <c r="G307" s="1066" t="s">
        <v>1149</v>
      </c>
      <c r="H307" s="1066" t="s">
        <v>1278</v>
      </c>
      <c r="I307" s="1066" t="s">
        <v>1149</v>
      </c>
      <c r="J307" s="1066" t="s">
        <v>1149</v>
      </c>
      <c r="K307" s="1066" t="s">
        <v>1149</v>
      </c>
      <c r="L307" s="1066" t="s">
        <v>1149</v>
      </c>
      <c r="M307" s="1066" t="s">
        <v>1149</v>
      </c>
      <c r="N307" s="1066" t="s">
        <v>2145</v>
      </c>
    </row>
    <row r="308" spans="2:14" x14ac:dyDescent="0.25">
      <c r="B308" s="1846"/>
      <c r="C308" s="162" t="s">
        <v>3725</v>
      </c>
      <c r="D308" s="1066" t="s">
        <v>1278</v>
      </c>
      <c r="E308" s="1066" t="s">
        <v>1149</v>
      </c>
      <c r="F308" s="1066" t="s">
        <v>1278</v>
      </c>
      <c r="G308" s="1066" t="s">
        <v>1278</v>
      </c>
      <c r="H308" s="1066" t="s">
        <v>1278</v>
      </c>
      <c r="I308" s="1066" t="s">
        <v>1278</v>
      </c>
      <c r="J308" s="1066" t="s">
        <v>1278</v>
      </c>
      <c r="K308" s="1066" t="s">
        <v>1278</v>
      </c>
      <c r="L308" s="1066" t="s">
        <v>2145</v>
      </c>
      <c r="M308" s="1066" t="s">
        <v>1149</v>
      </c>
      <c r="N308" s="1066" t="s">
        <v>2145</v>
      </c>
    </row>
    <row r="309" spans="2:14" x14ac:dyDescent="0.25">
      <c r="B309" s="1846"/>
      <c r="C309" s="162" t="s">
        <v>3726</v>
      </c>
      <c r="D309" s="1066" t="s">
        <v>1278</v>
      </c>
      <c r="E309" s="1066" t="s">
        <v>1278</v>
      </c>
      <c r="F309" s="1066" t="s">
        <v>1278</v>
      </c>
      <c r="G309" s="1066" t="s">
        <v>1278</v>
      </c>
      <c r="H309" s="1066" t="s">
        <v>1149</v>
      </c>
      <c r="I309" s="1066" t="s">
        <v>1278</v>
      </c>
      <c r="J309" s="1066" t="s">
        <v>1149</v>
      </c>
      <c r="K309" s="1066" t="s">
        <v>1149</v>
      </c>
      <c r="L309" s="1066" t="s">
        <v>1149</v>
      </c>
      <c r="M309" s="1066" t="s">
        <v>1278</v>
      </c>
      <c r="N309" s="1066" t="s">
        <v>1149</v>
      </c>
    </row>
    <row r="310" spans="2:14" x14ac:dyDescent="0.25">
      <c r="B310" s="1846"/>
      <c r="C310" s="162" t="s">
        <v>3727</v>
      </c>
      <c r="D310" s="1066" t="s">
        <v>1278</v>
      </c>
      <c r="E310" s="1066" t="s">
        <v>1278</v>
      </c>
      <c r="F310" s="1066" t="s">
        <v>1278</v>
      </c>
      <c r="G310" s="1066" t="s">
        <v>1278</v>
      </c>
      <c r="H310" s="1066" t="s">
        <v>1278</v>
      </c>
      <c r="I310" s="1066" t="s">
        <v>1278</v>
      </c>
      <c r="J310" s="1066" t="s">
        <v>1278</v>
      </c>
      <c r="K310" s="1066" t="s">
        <v>1278</v>
      </c>
      <c r="L310" s="1066" t="s">
        <v>1278</v>
      </c>
      <c r="M310" s="1066" t="s">
        <v>1149</v>
      </c>
      <c r="N310" s="1066" t="s">
        <v>2145</v>
      </c>
    </row>
    <row r="311" spans="2:14" x14ac:dyDescent="0.25">
      <c r="B311" s="1846"/>
      <c r="C311" s="162" t="s">
        <v>3728</v>
      </c>
      <c r="D311" s="1066" t="s">
        <v>1149</v>
      </c>
      <c r="E311" s="1066" t="s">
        <v>1278</v>
      </c>
      <c r="F311" s="1066" t="s">
        <v>1278</v>
      </c>
      <c r="G311" s="1066" t="s">
        <v>1149</v>
      </c>
      <c r="H311" s="1066" t="s">
        <v>1278</v>
      </c>
      <c r="I311" s="1066" t="s">
        <v>1278</v>
      </c>
      <c r="J311" s="1066" t="s">
        <v>1278</v>
      </c>
      <c r="K311" s="1066" t="s">
        <v>1278</v>
      </c>
      <c r="L311" s="1066" t="s">
        <v>1278</v>
      </c>
      <c r="M311" s="1066" t="s">
        <v>1149</v>
      </c>
      <c r="N311" s="1066" t="s">
        <v>1149</v>
      </c>
    </row>
    <row r="312" spans="2:14" x14ac:dyDescent="0.25">
      <c r="B312" s="1846"/>
      <c r="C312" s="162" t="s">
        <v>3729</v>
      </c>
      <c r="D312" s="1066" t="s">
        <v>1278</v>
      </c>
      <c r="E312" s="1066" t="s">
        <v>1278</v>
      </c>
      <c r="F312" s="1066" t="s">
        <v>1149</v>
      </c>
      <c r="G312" s="1066" t="s">
        <v>3425</v>
      </c>
      <c r="H312" s="1066" t="s">
        <v>1278</v>
      </c>
      <c r="I312" s="1066" t="s">
        <v>1278</v>
      </c>
      <c r="J312" s="1066" t="s">
        <v>1278</v>
      </c>
      <c r="K312" s="1066" t="s">
        <v>3425</v>
      </c>
      <c r="L312" s="1066" t="s">
        <v>1278</v>
      </c>
      <c r="M312" s="1066" t="s">
        <v>1149</v>
      </c>
      <c r="N312" s="1066" t="s">
        <v>1149</v>
      </c>
    </row>
    <row r="313" spans="2:14" x14ac:dyDescent="0.25">
      <c r="B313" s="1846"/>
      <c r="C313" s="162" t="s">
        <v>3730</v>
      </c>
      <c r="D313" s="1066" t="s">
        <v>1278</v>
      </c>
      <c r="E313" s="1066" t="s">
        <v>1278</v>
      </c>
      <c r="F313" s="1066" t="s">
        <v>1149</v>
      </c>
      <c r="G313" s="1066" t="s">
        <v>3425</v>
      </c>
      <c r="H313" s="1066" t="s">
        <v>3425</v>
      </c>
      <c r="I313" s="1066" t="s">
        <v>1278</v>
      </c>
      <c r="J313" s="1066" t="s">
        <v>3425</v>
      </c>
      <c r="K313" s="1066" t="s">
        <v>3425</v>
      </c>
      <c r="L313" s="1066" t="s">
        <v>3425</v>
      </c>
      <c r="M313" s="1066" t="s">
        <v>1278</v>
      </c>
      <c r="N313" s="1066" t="s">
        <v>1149</v>
      </c>
    </row>
    <row r="314" spans="2:14" x14ac:dyDescent="0.25">
      <c r="B314" s="1846"/>
      <c r="C314" s="162" t="s">
        <v>3731</v>
      </c>
      <c r="D314" s="1066" t="s">
        <v>1278</v>
      </c>
      <c r="E314" s="1066" t="s">
        <v>1278</v>
      </c>
      <c r="F314" s="1066" t="s">
        <v>1278</v>
      </c>
      <c r="G314" s="1066" t="s">
        <v>1278</v>
      </c>
      <c r="H314" s="1066" t="s">
        <v>1278</v>
      </c>
      <c r="I314" s="1066" t="s">
        <v>1278</v>
      </c>
      <c r="J314" s="1066" t="s">
        <v>1278</v>
      </c>
      <c r="K314" s="1066" t="s">
        <v>3425</v>
      </c>
      <c r="L314" s="1066" t="s">
        <v>1278</v>
      </c>
      <c r="M314" s="1066" t="s">
        <v>1149</v>
      </c>
      <c r="N314" s="1066" t="s">
        <v>2145</v>
      </c>
    </row>
    <row r="315" spans="2:14" x14ac:dyDescent="0.25">
      <c r="B315" s="1846"/>
      <c r="C315" s="162" t="s">
        <v>3732</v>
      </c>
      <c r="D315" s="1066" t="s">
        <v>1278</v>
      </c>
      <c r="E315" s="1066" t="s">
        <v>2145</v>
      </c>
      <c r="F315" s="1066" t="s">
        <v>1278</v>
      </c>
      <c r="G315" s="1066" t="s">
        <v>2145</v>
      </c>
      <c r="H315" s="1066" t="s">
        <v>2145</v>
      </c>
      <c r="I315" s="1066" t="s">
        <v>1278</v>
      </c>
      <c r="J315" s="1066" t="s">
        <v>2145</v>
      </c>
      <c r="K315" s="1066" t="s">
        <v>2145</v>
      </c>
      <c r="L315" s="1066" t="s">
        <v>2145</v>
      </c>
      <c r="M315" s="1066" t="s">
        <v>2145</v>
      </c>
      <c r="N315" s="1066" t="s">
        <v>2145</v>
      </c>
    </row>
    <row r="316" spans="2:14" x14ac:dyDescent="0.25">
      <c r="B316" s="1846"/>
      <c r="C316" s="162" t="s">
        <v>3733</v>
      </c>
      <c r="D316" s="1066" t="s">
        <v>1278</v>
      </c>
      <c r="E316" s="1066" t="s">
        <v>1278</v>
      </c>
      <c r="F316" s="1066" t="s">
        <v>1278</v>
      </c>
      <c r="G316" s="1066" t="s">
        <v>1278</v>
      </c>
      <c r="H316" s="1066" t="s">
        <v>3425</v>
      </c>
      <c r="I316" s="1066" t="s">
        <v>1278</v>
      </c>
      <c r="J316" s="1066" t="s">
        <v>3425</v>
      </c>
      <c r="K316" s="1066" t="s">
        <v>1278</v>
      </c>
      <c r="L316" s="1066" t="s">
        <v>3425</v>
      </c>
      <c r="M316" s="1066" t="s">
        <v>2145</v>
      </c>
      <c r="N316" s="1066" t="s">
        <v>2145</v>
      </c>
    </row>
    <row r="317" spans="2:14" x14ac:dyDescent="0.25">
      <c r="B317" s="1846"/>
      <c r="C317" s="162" t="s">
        <v>3734</v>
      </c>
      <c r="D317" s="1066" t="s">
        <v>1149</v>
      </c>
      <c r="E317" s="1066" t="s">
        <v>1149</v>
      </c>
      <c r="F317" s="1066" t="s">
        <v>1278</v>
      </c>
      <c r="G317" s="1066" t="s">
        <v>1149</v>
      </c>
      <c r="H317" s="1066" t="s">
        <v>1278</v>
      </c>
      <c r="I317" s="1066" t="s">
        <v>1149</v>
      </c>
      <c r="J317" s="1066" t="s">
        <v>1278</v>
      </c>
      <c r="K317" s="1066" t="s">
        <v>1278</v>
      </c>
      <c r="L317" s="1066" t="s">
        <v>1278</v>
      </c>
      <c r="M317" s="1066" t="s">
        <v>1149</v>
      </c>
      <c r="N317" s="1066" t="s">
        <v>1149</v>
      </c>
    </row>
    <row r="318" spans="2:14" x14ac:dyDescent="0.25">
      <c r="B318" s="1846"/>
      <c r="C318" s="162" t="s">
        <v>3735</v>
      </c>
      <c r="D318" s="1066" t="s">
        <v>1149</v>
      </c>
      <c r="E318" s="1066" t="s">
        <v>1149</v>
      </c>
      <c r="F318" s="1066" t="s">
        <v>1278</v>
      </c>
      <c r="G318" s="1066" t="s">
        <v>1149</v>
      </c>
      <c r="H318" s="1066" t="s">
        <v>1149</v>
      </c>
      <c r="I318" s="1066" t="s">
        <v>1149</v>
      </c>
      <c r="J318" s="1066" t="s">
        <v>1149</v>
      </c>
      <c r="K318" s="1066" t="s">
        <v>1149</v>
      </c>
      <c r="L318" s="1066" t="s">
        <v>1149</v>
      </c>
      <c r="M318" s="1066" t="s">
        <v>1149</v>
      </c>
      <c r="N318" s="1066" t="s">
        <v>1149</v>
      </c>
    </row>
    <row r="319" spans="2:14" x14ac:dyDescent="0.25">
      <c r="B319" s="1846"/>
      <c r="C319" s="162" t="s">
        <v>3736</v>
      </c>
      <c r="D319" s="1066" t="s">
        <v>1278</v>
      </c>
      <c r="E319" s="1066" t="s">
        <v>1149</v>
      </c>
      <c r="F319" s="1066" t="s">
        <v>1278</v>
      </c>
      <c r="G319" s="1066" t="s">
        <v>1278</v>
      </c>
      <c r="H319" s="1066" t="s">
        <v>1278</v>
      </c>
      <c r="I319" s="1066" t="s">
        <v>1278</v>
      </c>
      <c r="J319" s="1066" t="s">
        <v>1149</v>
      </c>
      <c r="K319" s="1066" t="s">
        <v>1278</v>
      </c>
      <c r="L319" s="1066" t="s">
        <v>1278</v>
      </c>
      <c r="M319" s="1066" t="s">
        <v>1278</v>
      </c>
      <c r="N319" s="1066" t="s">
        <v>1278</v>
      </c>
    </row>
    <row r="320" spans="2:14" x14ac:dyDescent="0.25">
      <c r="B320" s="1846"/>
      <c r="C320" s="162" t="s">
        <v>3737</v>
      </c>
      <c r="D320" s="1066" t="s">
        <v>1278</v>
      </c>
      <c r="E320" s="1066" t="s">
        <v>2145</v>
      </c>
      <c r="F320" s="1066" t="s">
        <v>1278</v>
      </c>
      <c r="G320" s="1066" t="s">
        <v>1278</v>
      </c>
      <c r="H320" s="1066" t="s">
        <v>2145</v>
      </c>
      <c r="I320" s="1066" t="s">
        <v>2145</v>
      </c>
      <c r="J320" s="1066" t="s">
        <v>2145</v>
      </c>
      <c r="K320" s="1066" t="s">
        <v>2145</v>
      </c>
      <c r="L320" s="1066" t="s">
        <v>2145</v>
      </c>
      <c r="M320" s="1066" t="s">
        <v>2145</v>
      </c>
      <c r="N320" s="1066" t="s">
        <v>2145</v>
      </c>
    </row>
    <row r="321" spans="2:14" x14ac:dyDescent="0.25">
      <c r="B321" s="1846"/>
      <c r="C321" s="162" t="s">
        <v>3738</v>
      </c>
      <c r="D321" s="1066" t="s">
        <v>1278</v>
      </c>
      <c r="E321" s="1066" t="s">
        <v>2145</v>
      </c>
      <c r="F321" s="1066" t="s">
        <v>1278</v>
      </c>
      <c r="G321" s="1066" t="s">
        <v>1278</v>
      </c>
      <c r="H321" s="1066" t="s">
        <v>1278</v>
      </c>
      <c r="I321" s="1066" t="s">
        <v>1278</v>
      </c>
      <c r="J321" s="1066" t="s">
        <v>2145</v>
      </c>
      <c r="K321" s="1066" t="s">
        <v>2145</v>
      </c>
      <c r="L321" s="1066" t="s">
        <v>2145</v>
      </c>
      <c r="M321" s="1066" t="s">
        <v>2145</v>
      </c>
      <c r="N321" s="1066" t="s">
        <v>2145</v>
      </c>
    </row>
    <row r="322" spans="2:14" x14ac:dyDescent="0.25">
      <c r="B322" s="1846"/>
      <c r="C322" s="162" t="s">
        <v>3739</v>
      </c>
      <c r="D322" s="1066" t="s">
        <v>1149</v>
      </c>
      <c r="E322" s="1066" t="s">
        <v>1278</v>
      </c>
      <c r="F322" s="1066" t="s">
        <v>1278</v>
      </c>
      <c r="G322" s="1066" t="s">
        <v>1149</v>
      </c>
      <c r="H322" s="1066" t="s">
        <v>1278</v>
      </c>
      <c r="I322" s="1066" t="s">
        <v>1149</v>
      </c>
      <c r="J322" s="1066" t="s">
        <v>1278</v>
      </c>
      <c r="K322" s="1066" t="s">
        <v>1278</v>
      </c>
      <c r="L322" s="1066" t="s">
        <v>1278</v>
      </c>
      <c r="M322" s="1066" t="s">
        <v>1149</v>
      </c>
      <c r="N322" s="1066" t="s">
        <v>2145</v>
      </c>
    </row>
    <row r="323" spans="2:14" x14ac:dyDescent="0.25">
      <c r="B323" s="1846"/>
      <c r="C323" s="162" t="s">
        <v>3740</v>
      </c>
      <c r="D323" s="1066" t="s">
        <v>1278</v>
      </c>
      <c r="E323" s="1066" t="s">
        <v>1278</v>
      </c>
      <c r="F323" s="1066" t="s">
        <v>1278</v>
      </c>
      <c r="G323" s="1066" t="s">
        <v>1278</v>
      </c>
      <c r="H323" s="1066" t="s">
        <v>1278</v>
      </c>
      <c r="I323" s="1066" t="s">
        <v>1149</v>
      </c>
      <c r="J323" s="1066" t="s">
        <v>1278</v>
      </c>
      <c r="K323" s="1066" t="s">
        <v>1278</v>
      </c>
      <c r="L323" s="1066" t="s">
        <v>2145</v>
      </c>
      <c r="M323" s="1066" t="s">
        <v>1278</v>
      </c>
      <c r="N323" s="1066" t="s">
        <v>1149</v>
      </c>
    </row>
    <row r="324" spans="2:14" x14ac:dyDescent="0.25">
      <c r="B324" s="1846"/>
      <c r="C324" s="162" t="s">
        <v>3741</v>
      </c>
      <c r="D324" s="1066" t="s">
        <v>1278</v>
      </c>
      <c r="E324" s="1066" t="s">
        <v>1149</v>
      </c>
      <c r="F324" s="1066" t="s">
        <v>2145</v>
      </c>
      <c r="G324" s="1066" t="s">
        <v>1278</v>
      </c>
      <c r="H324" s="1066" t="s">
        <v>2145</v>
      </c>
      <c r="I324" s="1066" t="s">
        <v>1149</v>
      </c>
      <c r="J324" s="1066" t="s">
        <v>2145</v>
      </c>
      <c r="K324" s="1066" t="s">
        <v>2145</v>
      </c>
      <c r="L324" s="1066" t="s">
        <v>2145</v>
      </c>
      <c r="M324" s="1066" t="s">
        <v>1149</v>
      </c>
      <c r="N324" s="1066" t="s">
        <v>2145</v>
      </c>
    </row>
    <row r="325" spans="2:14" x14ac:dyDescent="0.25">
      <c r="B325" s="1846"/>
      <c r="C325" s="162" t="s">
        <v>3742</v>
      </c>
      <c r="D325" s="1066" t="s">
        <v>1278</v>
      </c>
      <c r="E325" s="1066" t="s">
        <v>1278</v>
      </c>
      <c r="F325" s="1066" t="s">
        <v>1278</v>
      </c>
      <c r="G325" s="1066" t="s">
        <v>1278</v>
      </c>
      <c r="H325" s="1066" t="s">
        <v>1278</v>
      </c>
      <c r="I325" s="1066" t="s">
        <v>1278</v>
      </c>
      <c r="J325" s="1066" t="s">
        <v>1278</v>
      </c>
      <c r="K325" s="1066" t="s">
        <v>1278</v>
      </c>
      <c r="L325" s="1066" t="s">
        <v>1278</v>
      </c>
      <c r="M325" s="1066" t="s">
        <v>1278</v>
      </c>
      <c r="N325" s="1066" t="s">
        <v>1278</v>
      </c>
    </row>
    <row r="326" spans="2:14" x14ac:dyDescent="0.25">
      <c r="B326" s="1846"/>
      <c r="C326" s="162" t="s">
        <v>3743</v>
      </c>
      <c r="D326" s="1066" t="s">
        <v>1278</v>
      </c>
      <c r="E326" s="1066" t="s">
        <v>2145</v>
      </c>
      <c r="F326" s="1066" t="s">
        <v>1278</v>
      </c>
      <c r="G326" s="1066" t="s">
        <v>1278</v>
      </c>
      <c r="H326" s="1066" t="s">
        <v>2145</v>
      </c>
      <c r="I326" s="1066" t="s">
        <v>1278</v>
      </c>
      <c r="J326" s="1066" t="s">
        <v>2145</v>
      </c>
      <c r="K326" s="1066" t="s">
        <v>2145</v>
      </c>
      <c r="L326" s="1066" t="s">
        <v>2145</v>
      </c>
      <c r="M326" s="1066" t="s">
        <v>2145</v>
      </c>
      <c r="N326" s="1066" t="s">
        <v>2145</v>
      </c>
    </row>
    <row r="327" spans="2:14" x14ac:dyDescent="0.25">
      <c r="B327" s="1846"/>
      <c r="C327" s="162" t="s">
        <v>3744</v>
      </c>
      <c r="D327" s="1066" t="s">
        <v>2145</v>
      </c>
      <c r="E327" s="1066" t="s">
        <v>2145</v>
      </c>
      <c r="F327" s="1066" t="s">
        <v>1278</v>
      </c>
      <c r="G327" s="1066" t="s">
        <v>2145</v>
      </c>
      <c r="H327" s="1066" t="s">
        <v>1278</v>
      </c>
      <c r="I327" s="1066" t="s">
        <v>2145</v>
      </c>
      <c r="J327" s="1066" t="s">
        <v>2145</v>
      </c>
      <c r="K327" s="1066" t="s">
        <v>2145</v>
      </c>
      <c r="L327" s="1066" t="s">
        <v>2145</v>
      </c>
      <c r="M327" s="1066" t="s">
        <v>2145</v>
      </c>
      <c r="N327" s="1066" t="s">
        <v>2145</v>
      </c>
    </row>
    <row r="328" spans="2:14" x14ac:dyDescent="0.25">
      <c r="B328" s="1846"/>
      <c r="C328" s="162" t="s">
        <v>3745</v>
      </c>
      <c r="D328" s="1066" t="s">
        <v>1278</v>
      </c>
      <c r="E328" s="1066" t="s">
        <v>2145</v>
      </c>
      <c r="F328" s="1066" t="s">
        <v>1149</v>
      </c>
      <c r="G328" s="1066" t="s">
        <v>2145</v>
      </c>
      <c r="H328" s="1066" t="s">
        <v>3425</v>
      </c>
      <c r="I328" s="1066" t="s">
        <v>1278</v>
      </c>
      <c r="J328" s="1066" t="s">
        <v>2145</v>
      </c>
      <c r="K328" s="1066" t="s">
        <v>3425</v>
      </c>
      <c r="L328" s="1066" t="s">
        <v>3425</v>
      </c>
      <c r="M328" s="1066" t="s">
        <v>2145</v>
      </c>
      <c r="N328" s="1066" t="s">
        <v>2145</v>
      </c>
    </row>
    <row r="329" spans="2:14" x14ac:dyDescent="0.25">
      <c r="B329" s="1846"/>
      <c r="C329" s="162" t="s">
        <v>3746</v>
      </c>
      <c r="D329" s="1066" t="s">
        <v>1278</v>
      </c>
      <c r="E329" s="1066" t="s">
        <v>1149</v>
      </c>
      <c r="F329" s="1066" t="s">
        <v>1278</v>
      </c>
      <c r="G329" s="1066" t="s">
        <v>1278</v>
      </c>
      <c r="H329" s="1066" t="s">
        <v>1149</v>
      </c>
      <c r="I329" s="1066" t="s">
        <v>1149</v>
      </c>
      <c r="J329" s="1066" t="s">
        <v>1149</v>
      </c>
      <c r="K329" s="1066" t="s">
        <v>1278</v>
      </c>
      <c r="L329" s="1066" t="s">
        <v>1278</v>
      </c>
      <c r="M329" s="1066" t="s">
        <v>1149</v>
      </c>
      <c r="N329" s="1066" t="s">
        <v>2145</v>
      </c>
    </row>
    <row r="330" spans="2:14" x14ac:dyDescent="0.25">
      <c r="B330" s="1846"/>
      <c r="C330" s="162" t="s">
        <v>3747</v>
      </c>
      <c r="D330" s="1066" t="s">
        <v>1149</v>
      </c>
      <c r="E330" s="1066" t="s">
        <v>1149</v>
      </c>
      <c r="F330" s="1066" t="s">
        <v>1149</v>
      </c>
      <c r="G330" s="1066" t="s">
        <v>1149</v>
      </c>
      <c r="H330" s="1066" t="s">
        <v>3425</v>
      </c>
      <c r="I330" s="1066" t="s">
        <v>1149</v>
      </c>
      <c r="J330" s="1066" t="s">
        <v>1149</v>
      </c>
      <c r="K330" s="1066" t="s">
        <v>1149</v>
      </c>
      <c r="L330" s="1066" t="s">
        <v>1278</v>
      </c>
      <c r="M330" s="1066" t="s">
        <v>1149</v>
      </c>
      <c r="N330" s="1066" t="s">
        <v>2145</v>
      </c>
    </row>
    <row r="331" spans="2:14" x14ac:dyDescent="0.25">
      <c r="B331" s="1846"/>
      <c r="C331" s="162" t="s">
        <v>3748</v>
      </c>
      <c r="D331" s="1066" t="s">
        <v>1278</v>
      </c>
      <c r="E331" s="1066" t="s">
        <v>2145</v>
      </c>
      <c r="F331" s="1066" t="s">
        <v>1149</v>
      </c>
      <c r="G331" s="1066" t="s">
        <v>1149</v>
      </c>
      <c r="H331" s="1066" t="s">
        <v>1149</v>
      </c>
      <c r="I331" s="1066" t="s">
        <v>1149</v>
      </c>
      <c r="J331" s="1066" t="s">
        <v>1149</v>
      </c>
      <c r="K331" s="1066" t="s">
        <v>1149</v>
      </c>
      <c r="L331" s="1066" t="s">
        <v>1149</v>
      </c>
      <c r="M331" s="1066" t="s">
        <v>1149</v>
      </c>
      <c r="N331" s="1066" t="s">
        <v>2145</v>
      </c>
    </row>
    <row r="332" spans="2:14" x14ac:dyDescent="0.25">
      <c r="B332" s="1846"/>
      <c r="C332" s="162" t="s">
        <v>3749</v>
      </c>
      <c r="D332" s="1066" t="s">
        <v>1149</v>
      </c>
      <c r="E332" s="1066" t="s">
        <v>1149</v>
      </c>
      <c r="F332" s="1066" t="s">
        <v>1149</v>
      </c>
      <c r="G332" s="1066" t="s">
        <v>1149</v>
      </c>
      <c r="H332" s="1066" t="s">
        <v>1278</v>
      </c>
      <c r="I332" s="1066" t="s">
        <v>1278</v>
      </c>
      <c r="J332" s="1066" t="s">
        <v>1149</v>
      </c>
      <c r="K332" s="1066" t="s">
        <v>1149</v>
      </c>
      <c r="L332" s="1066" t="s">
        <v>1278</v>
      </c>
      <c r="M332" s="1066" t="s">
        <v>2145</v>
      </c>
      <c r="N332" s="1066" t="s">
        <v>2145</v>
      </c>
    </row>
    <row r="333" spans="2:14" x14ac:dyDescent="0.25">
      <c r="B333" s="1846"/>
      <c r="C333" s="162" t="s">
        <v>3750</v>
      </c>
      <c r="D333" s="1066" t="s">
        <v>1278</v>
      </c>
      <c r="E333" s="1066" t="s">
        <v>1278</v>
      </c>
      <c r="F333" s="1066" t="s">
        <v>1278</v>
      </c>
      <c r="G333" s="1066" t="s">
        <v>1278</v>
      </c>
      <c r="H333" s="1066" t="s">
        <v>1278</v>
      </c>
      <c r="I333" s="1066" t="s">
        <v>1278</v>
      </c>
      <c r="J333" s="1066" t="s">
        <v>1278</v>
      </c>
      <c r="K333" s="1066" t="s">
        <v>1278</v>
      </c>
      <c r="L333" s="1066" t="s">
        <v>1278</v>
      </c>
      <c r="M333" s="1066" t="s">
        <v>1278</v>
      </c>
      <c r="N333" s="1066" t="s">
        <v>2145</v>
      </c>
    </row>
    <row r="334" spans="2:14" x14ac:dyDescent="0.25">
      <c r="B334" s="1846"/>
      <c r="C334" s="162" t="s">
        <v>3751</v>
      </c>
      <c r="D334" s="1066" t="s">
        <v>1149</v>
      </c>
      <c r="E334" s="1066" t="s">
        <v>1278</v>
      </c>
      <c r="F334" s="1066" t="s">
        <v>1149</v>
      </c>
      <c r="G334" s="1066" t="s">
        <v>1149</v>
      </c>
      <c r="H334" s="1066" t="s">
        <v>1278</v>
      </c>
      <c r="I334" s="1066" t="s">
        <v>1149</v>
      </c>
      <c r="J334" s="1066" t="s">
        <v>1278</v>
      </c>
      <c r="K334" s="1066" t="s">
        <v>1278</v>
      </c>
      <c r="L334" s="1066" t="s">
        <v>1278</v>
      </c>
      <c r="M334" s="1066" t="s">
        <v>1278</v>
      </c>
      <c r="N334" s="1066" t="s">
        <v>2145</v>
      </c>
    </row>
    <row r="335" spans="2:14" x14ac:dyDescent="0.25">
      <c r="B335" s="1846"/>
      <c r="C335" s="162" t="s">
        <v>3752</v>
      </c>
      <c r="D335" s="1066" t="s">
        <v>1278</v>
      </c>
      <c r="E335" s="1066" t="s">
        <v>2145</v>
      </c>
      <c r="F335" s="1066" t="s">
        <v>2145</v>
      </c>
      <c r="G335" s="1066" t="s">
        <v>2145</v>
      </c>
      <c r="H335" s="1066" t="s">
        <v>2145</v>
      </c>
      <c r="I335" s="1066" t="s">
        <v>2145</v>
      </c>
      <c r="J335" s="1066" t="s">
        <v>2145</v>
      </c>
      <c r="K335" s="1066" t="s">
        <v>2145</v>
      </c>
      <c r="L335" s="1066" t="s">
        <v>2145</v>
      </c>
      <c r="M335" s="1066" t="s">
        <v>2145</v>
      </c>
      <c r="N335" s="1066" t="s">
        <v>2145</v>
      </c>
    </row>
    <row r="336" spans="2:14" x14ac:dyDescent="0.25">
      <c r="B336" s="1846"/>
      <c r="C336" s="162" t="s">
        <v>3753</v>
      </c>
      <c r="D336" s="1066" t="s">
        <v>1278</v>
      </c>
      <c r="E336" s="1066" t="s">
        <v>2145</v>
      </c>
      <c r="F336" s="1066" t="s">
        <v>2145</v>
      </c>
      <c r="G336" s="1066" t="s">
        <v>1278</v>
      </c>
      <c r="H336" s="1066" t="s">
        <v>1149</v>
      </c>
      <c r="I336" s="1066" t="s">
        <v>1149</v>
      </c>
      <c r="J336" s="1066" t="s">
        <v>2145</v>
      </c>
      <c r="K336" s="1066" t="s">
        <v>1149</v>
      </c>
      <c r="L336" s="1066" t="s">
        <v>2145</v>
      </c>
      <c r="M336" s="1066" t="s">
        <v>2145</v>
      </c>
      <c r="N336" s="1066" t="s">
        <v>2145</v>
      </c>
    </row>
    <row r="337" spans="2:14" x14ac:dyDescent="0.25">
      <c r="B337" s="1846"/>
      <c r="C337" s="162" t="s">
        <v>3754</v>
      </c>
      <c r="D337" s="1066" t="s">
        <v>1278</v>
      </c>
      <c r="E337" s="1066" t="s">
        <v>1278</v>
      </c>
      <c r="F337" s="1066" t="s">
        <v>1278</v>
      </c>
      <c r="G337" s="1066" t="s">
        <v>1278</v>
      </c>
      <c r="H337" s="1066" t="s">
        <v>1278</v>
      </c>
      <c r="I337" s="1066" t="s">
        <v>1278</v>
      </c>
      <c r="J337" s="1066" t="s">
        <v>1278</v>
      </c>
      <c r="K337" s="1066" t="s">
        <v>1278</v>
      </c>
      <c r="L337" s="1066" t="s">
        <v>1278</v>
      </c>
      <c r="M337" s="1066" t="s">
        <v>1278</v>
      </c>
      <c r="N337" s="1066" t="s">
        <v>2145</v>
      </c>
    </row>
    <row r="338" spans="2:14" x14ac:dyDescent="0.25">
      <c r="B338" s="1846"/>
      <c r="C338" s="162" t="s">
        <v>3755</v>
      </c>
      <c r="D338" s="1066" t="s">
        <v>1149</v>
      </c>
      <c r="E338" s="1066" t="s">
        <v>1278</v>
      </c>
      <c r="F338" s="1066" t="s">
        <v>1278</v>
      </c>
      <c r="G338" s="1066" t="s">
        <v>1149</v>
      </c>
      <c r="H338" s="1066" t="s">
        <v>1278</v>
      </c>
      <c r="I338" s="1066" t="s">
        <v>1149</v>
      </c>
      <c r="J338" s="1066" t="s">
        <v>1278</v>
      </c>
      <c r="K338" s="1066" t="s">
        <v>1278</v>
      </c>
      <c r="L338" s="1066" t="s">
        <v>1278</v>
      </c>
      <c r="M338" s="1066" t="s">
        <v>1149</v>
      </c>
      <c r="N338" s="1066" t="s">
        <v>1149</v>
      </c>
    </row>
    <row r="339" spans="2:14" x14ac:dyDescent="0.25">
      <c r="B339" s="1846"/>
      <c r="C339" s="162" t="s">
        <v>3756</v>
      </c>
      <c r="D339" s="1066" t="s">
        <v>1278</v>
      </c>
      <c r="E339" s="1066" t="s">
        <v>1149</v>
      </c>
      <c r="F339" s="1066" t="s">
        <v>1278</v>
      </c>
      <c r="G339" s="1066" t="s">
        <v>1278</v>
      </c>
      <c r="H339" s="1066" t="s">
        <v>1278</v>
      </c>
      <c r="I339" s="1066" t="s">
        <v>1278</v>
      </c>
      <c r="J339" s="1066" t="s">
        <v>1149</v>
      </c>
      <c r="K339" s="1066" t="s">
        <v>1149</v>
      </c>
      <c r="L339" s="1066" t="s">
        <v>1278</v>
      </c>
      <c r="M339" s="1066" t="s">
        <v>1149</v>
      </c>
      <c r="N339" s="1066" t="s">
        <v>1149</v>
      </c>
    </row>
    <row r="340" spans="2:14" x14ac:dyDescent="0.25">
      <c r="B340" s="1846"/>
      <c r="C340" s="162" t="s">
        <v>3757</v>
      </c>
      <c r="D340" s="1066" t="s">
        <v>1149</v>
      </c>
      <c r="E340" s="1066" t="s">
        <v>1278</v>
      </c>
      <c r="F340" s="1066" t="s">
        <v>1278</v>
      </c>
      <c r="G340" s="1066" t="s">
        <v>1149</v>
      </c>
      <c r="H340" s="1066" t="s">
        <v>1278</v>
      </c>
      <c r="I340" s="1066" t="s">
        <v>1149</v>
      </c>
      <c r="J340" s="1066" t="s">
        <v>1278</v>
      </c>
      <c r="K340" s="1066" t="s">
        <v>1278</v>
      </c>
      <c r="L340" s="1066" t="s">
        <v>1278</v>
      </c>
      <c r="M340" s="1066" t="s">
        <v>1149</v>
      </c>
      <c r="N340" s="1066" t="s">
        <v>2145</v>
      </c>
    </row>
    <row r="341" spans="2:14" x14ac:dyDescent="0.25">
      <c r="B341" s="1846"/>
      <c r="C341" s="162" t="s">
        <v>3758</v>
      </c>
      <c r="D341" s="1066" t="s">
        <v>1278</v>
      </c>
      <c r="E341" s="1066" t="s">
        <v>1278</v>
      </c>
      <c r="F341" s="1066" t="s">
        <v>2145</v>
      </c>
      <c r="G341" s="1066" t="s">
        <v>2145</v>
      </c>
      <c r="H341" s="1066" t="s">
        <v>2145</v>
      </c>
      <c r="I341" s="1066" t="s">
        <v>2145</v>
      </c>
      <c r="J341" s="1066" t="s">
        <v>1278</v>
      </c>
      <c r="K341" s="1066" t="s">
        <v>2145</v>
      </c>
      <c r="L341" s="1066" t="s">
        <v>2145</v>
      </c>
      <c r="M341" s="1066" t="s">
        <v>2145</v>
      </c>
      <c r="N341" s="1066" t="s">
        <v>2145</v>
      </c>
    </row>
    <row r="342" spans="2:14" x14ac:dyDescent="0.25">
      <c r="B342" s="1846"/>
      <c r="C342" s="162" t="s">
        <v>3759</v>
      </c>
      <c r="D342" s="1066" t="s">
        <v>1278</v>
      </c>
      <c r="E342" s="1066" t="s">
        <v>1278</v>
      </c>
      <c r="F342" s="1066" t="s">
        <v>1149</v>
      </c>
      <c r="G342" s="1066" t="s">
        <v>1278</v>
      </c>
      <c r="H342" s="1066" t="s">
        <v>1278</v>
      </c>
      <c r="I342" s="1066" t="s">
        <v>1278</v>
      </c>
      <c r="J342" s="1066" t="s">
        <v>3425</v>
      </c>
      <c r="K342" s="1066" t="s">
        <v>1278</v>
      </c>
      <c r="L342" s="1066" t="s">
        <v>1278</v>
      </c>
      <c r="M342" s="1066" t="s">
        <v>1278</v>
      </c>
      <c r="N342" s="1066" t="s">
        <v>1149</v>
      </c>
    </row>
    <row r="343" spans="2:14" x14ac:dyDescent="0.25">
      <c r="B343" s="1846"/>
      <c r="C343" s="162" t="s">
        <v>3760</v>
      </c>
      <c r="D343" s="1066" t="s">
        <v>1278</v>
      </c>
      <c r="E343" s="1066" t="s">
        <v>2145</v>
      </c>
      <c r="F343" s="1066" t="s">
        <v>1278</v>
      </c>
      <c r="G343" s="1066" t="s">
        <v>1278</v>
      </c>
      <c r="H343" s="1066" t="s">
        <v>2145</v>
      </c>
      <c r="I343" s="1066" t="s">
        <v>2145</v>
      </c>
      <c r="J343" s="1066" t="s">
        <v>2145</v>
      </c>
      <c r="K343" s="1066" t="s">
        <v>2145</v>
      </c>
      <c r="L343" s="1066" t="s">
        <v>2145</v>
      </c>
      <c r="M343" s="1066" t="s">
        <v>2145</v>
      </c>
      <c r="N343" s="1066" t="s">
        <v>2145</v>
      </c>
    </row>
    <row r="344" spans="2:14" x14ac:dyDescent="0.25">
      <c r="B344" s="1846"/>
      <c r="C344" s="162" t="s">
        <v>3761</v>
      </c>
      <c r="D344" s="1066" t="s">
        <v>1278</v>
      </c>
      <c r="E344" s="1066" t="s">
        <v>2145</v>
      </c>
      <c r="F344" s="1066" t="s">
        <v>2145</v>
      </c>
      <c r="G344" s="1066" t="s">
        <v>2145</v>
      </c>
      <c r="H344" s="1066" t="s">
        <v>2145</v>
      </c>
      <c r="I344" s="1066" t="s">
        <v>2145</v>
      </c>
      <c r="J344" s="1066" t="s">
        <v>2145</v>
      </c>
      <c r="K344" s="1066" t="s">
        <v>2145</v>
      </c>
      <c r="L344" s="1066" t="s">
        <v>2145</v>
      </c>
      <c r="M344" s="1066" t="s">
        <v>2145</v>
      </c>
      <c r="N344" s="1066" t="s">
        <v>2145</v>
      </c>
    </row>
    <row r="345" spans="2:14" x14ac:dyDescent="0.25">
      <c r="B345" s="1846"/>
      <c r="C345" s="162" t="s">
        <v>3762</v>
      </c>
      <c r="D345" s="1066" t="s">
        <v>1149</v>
      </c>
      <c r="E345" s="1066" t="s">
        <v>1278</v>
      </c>
      <c r="F345" s="1066" t="s">
        <v>1149</v>
      </c>
      <c r="G345" s="1066" t="s">
        <v>1149</v>
      </c>
      <c r="H345" s="1066" t="s">
        <v>3425</v>
      </c>
      <c r="I345" s="1066" t="s">
        <v>1149</v>
      </c>
      <c r="J345" s="1066" t="s">
        <v>3425</v>
      </c>
      <c r="K345" s="1066" t="s">
        <v>2145</v>
      </c>
      <c r="L345" s="1066" t="s">
        <v>3425</v>
      </c>
      <c r="M345" s="1066" t="s">
        <v>1278</v>
      </c>
      <c r="N345" s="1066" t="s">
        <v>1149</v>
      </c>
    </row>
    <row r="346" spans="2:14" x14ac:dyDescent="0.25">
      <c r="B346" s="1846"/>
      <c r="C346" s="162" t="s">
        <v>3763</v>
      </c>
      <c r="D346" s="1066" t="s">
        <v>1149</v>
      </c>
      <c r="E346" s="1066" t="s">
        <v>1149</v>
      </c>
      <c r="F346" s="1066" t="s">
        <v>1149</v>
      </c>
      <c r="G346" s="1066" t="s">
        <v>1149</v>
      </c>
      <c r="H346" s="1066" t="s">
        <v>3425</v>
      </c>
      <c r="I346" s="1066" t="s">
        <v>1149</v>
      </c>
      <c r="J346" s="1066" t="s">
        <v>3425</v>
      </c>
      <c r="K346" s="1066" t="s">
        <v>3425</v>
      </c>
      <c r="L346" s="1066" t="s">
        <v>3425</v>
      </c>
      <c r="M346" s="1066" t="s">
        <v>1149</v>
      </c>
      <c r="N346" s="1066" t="s">
        <v>1149</v>
      </c>
    </row>
    <row r="347" spans="2:14" x14ac:dyDescent="0.25">
      <c r="B347" s="1846"/>
      <c r="C347" s="162" t="s">
        <v>3764</v>
      </c>
      <c r="D347" s="1066" t="s">
        <v>1149</v>
      </c>
      <c r="E347" s="1066" t="s">
        <v>1149</v>
      </c>
      <c r="F347" s="1066" t="s">
        <v>1149</v>
      </c>
      <c r="G347" s="1066" t="s">
        <v>1149</v>
      </c>
      <c r="H347" s="1066" t="s">
        <v>3425</v>
      </c>
      <c r="I347" s="1066" t="s">
        <v>1149</v>
      </c>
      <c r="J347" s="1066" t="s">
        <v>3425</v>
      </c>
      <c r="K347" s="1066" t="s">
        <v>1278</v>
      </c>
      <c r="L347" s="1066" t="s">
        <v>3425</v>
      </c>
      <c r="M347" s="1066" t="s">
        <v>1149</v>
      </c>
      <c r="N347" s="1066" t="s">
        <v>1149</v>
      </c>
    </row>
    <row r="348" spans="2:14" x14ac:dyDescent="0.25">
      <c r="B348" s="1846"/>
      <c r="C348" s="162" t="s">
        <v>3765</v>
      </c>
      <c r="D348" s="1066" t="s">
        <v>1149</v>
      </c>
      <c r="E348" s="1066" t="s">
        <v>1149</v>
      </c>
      <c r="F348" s="1066" t="s">
        <v>1149</v>
      </c>
      <c r="G348" s="1066" t="s">
        <v>1149</v>
      </c>
      <c r="H348" s="1066" t="s">
        <v>3425</v>
      </c>
      <c r="I348" s="1066" t="s">
        <v>1149</v>
      </c>
      <c r="J348" s="1066" t="s">
        <v>3425</v>
      </c>
      <c r="K348" s="1066" t="s">
        <v>1278</v>
      </c>
      <c r="L348" s="1066" t="s">
        <v>3425</v>
      </c>
      <c r="M348" s="1066" t="s">
        <v>1149</v>
      </c>
      <c r="N348" s="1066" t="s">
        <v>1149</v>
      </c>
    </row>
    <row r="349" spans="2:14" x14ac:dyDescent="0.25">
      <c r="B349" s="1846"/>
      <c r="C349" s="162" t="s">
        <v>3766</v>
      </c>
      <c r="D349" s="1066" t="s">
        <v>1149</v>
      </c>
      <c r="E349" s="1066" t="s">
        <v>1149</v>
      </c>
      <c r="F349" s="1066" t="s">
        <v>1149</v>
      </c>
      <c r="G349" s="1066" t="s">
        <v>1149</v>
      </c>
      <c r="H349" s="1066" t="s">
        <v>3425</v>
      </c>
      <c r="I349" s="1066" t="s">
        <v>1149</v>
      </c>
      <c r="J349" s="1066" t="s">
        <v>3425</v>
      </c>
      <c r="K349" s="1066" t="s">
        <v>1278</v>
      </c>
      <c r="L349" s="1066" t="s">
        <v>3425</v>
      </c>
      <c r="M349" s="1066" t="s">
        <v>1149</v>
      </c>
      <c r="N349" s="1066" t="s">
        <v>1149</v>
      </c>
    </row>
    <row r="350" spans="2:14" x14ac:dyDescent="0.25">
      <c r="B350" s="1846"/>
      <c r="C350" s="162" t="s">
        <v>3767</v>
      </c>
      <c r="D350" s="1066" t="s">
        <v>1149</v>
      </c>
      <c r="E350" s="1066" t="s">
        <v>1149</v>
      </c>
      <c r="F350" s="1066" t="s">
        <v>1149</v>
      </c>
      <c r="G350" s="1066" t="s">
        <v>1149</v>
      </c>
      <c r="H350" s="1066" t="s">
        <v>3425</v>
      </c>
      <c r="I350" s="1066" t="s">
        <v>1149</v>
      </c>
      <c r="J350" s="1066" t="s">
        <v>3425</v>
      </c>
      <c r="K350" s="1066" t="s">
        <v>1278</v>
      </c>
      <c r="L350" s="1066" t="s">
        <v>3425</v>
      </c>
      <c r="M350" s="1066" t="s">
        <v>1149</v>
      </c>
      <c r="N350" s="1066" t="s">
        <v>1149</v>
      </c>
    </row>
    <row r="351" spans="2:14" x14ac:dyDescent="0.25">
      <c r="B351" s="1846"/>
      <c r="C351" s="162" t="s">
        <v>3768</v>
      </c>
      <c r="D351" s="1066" t="s">
        <v>1149</v>
      </c>
      <c r="E351" s="1066" t="s">
        <v>1149</v>
      </c>
      <c r="F351" s="1066" t="s">
        <v>1149</v>
      </c>
      <c r="G351" s="1066" t="s">
        <v>1149</v>
      </c>
      <c r="H351" s="1066" t="s">
        <v>3425</v>
      </c>
      <c r="I351" s="1066" t="s">
        <v>1149</v>
      </c>
      <c r="J351" s="1066" t="s">
        <v>3425</v>
      </c>
      <c r="K351" s="1066" t="s">
        <v>1278</v>
      </c>
      <c r="L351" s="1066" t="s">
        <v>3425</v>
      </c>
      <c r="M351" s="1066" t="s">
        <v>1149</v>
      </c>
      <c r="N351" s="1066" t="s">
        <v>1149</v>
      </c>
    </row>
    <row r="352" spans="2:14" x14ac:dyDescent="0.25">
      <c r="B352" s="1846"/>
      <c r="C352" s="162" t="s">
        <v>3769</v>
      </c>
      <c r="D352" s="1066" t="s">
        <v>1149</v>
      </c>
      <c r="E352" s="1066" t="s">
        <v>1149</v>
      </c>
      <c r="F352" s="1066" t="s">
        <v>1149</v>
      </c>
      <c r="G352" s="1066" t="s">
        <v>1149</v>
      </c>
      <c r="H352" s="1066" t="s">
        <v>3425</v>
      </c>
      <c r="I352" s="1066" t="s">
        <v>1149</v>
      </c>
      <c r="J352" s="1066" t="s">
        <v>3425</v>
      </c>
      <c r="K352" s="1066" t="s">
        <v>1278</v>
      </c>
      <c r="L352" s="1066" t="s">
        <v>3425</v>
      </c>
      <c r="M352" s="1066" t="s">
        <v>1149</v>
      </c>
      <c r="N352" s="1066" t="s">
        <v>1149</v>
      </c>
    </row>
    <row r="353" spans="2:14" x14ac:dyDescent="0.25">
      <c r="B353" s="1846"/>
      <c r="C353" s="162" t="s">
        <v>3770</v>
      </c>
      <c r="D353" s="1066" t="s">
        <v>1149</v>
      </c>
      <c r="E353" s="1066" t="s">
        <v>1278</v>
      </c>
      <c r="F353" s="1066" t="s">
        <v>1278</v>
      </c>
      <c r="G353" s="1066" t="s">
        <v>1149</v>
      </c>
      <c r="H353" s="1066" t="s">
        <v>3425</v>
      </c>
      <c r="I353" s="1066" t="s">
        <v>1149</v>
      </c>
      <c r="J353" s="1066" t="s">
        <v>2145</v>
      </c>
      <c r="K353" s="1066" t="s">
        <v>2145</v>
      </c>
      <c r="L353" s="1066" t="s">
        <v>3425</v>
      </c>
      <c r="M353" s="1066" t="s">
        <v>1149</v>
      </c>
      <c r="N353" s="1066" t="s">
        <v>1149</v>
      </c>
    </row>
    <row r="354" spans="2:14" x14ac:dyDescent="0.25">
      <c r="B354" s="1846"/>
      <c r="C354" s="162" t="s">
        <v>3771</v>
      </c>
      <c r="D354" s="1066" t="s">
        <v>1149</v>
      </c>
      <c r="E354" s="1066" t="s">
        <v>2145</v>
      </c>
      <c r="F354" s="1066" t="s">
        <v>1278</v>
      </c>
      <c r="G354" s="1066" t="s">
        <v>1149</v>
      </c>
      <c r="H354" s="1066" t="s">
        <v>3425</v>
      </c>
      <c r="I354" s="1066" t="s">
        <v>1149</v>
      </c>
      <c r="J354" s="1066" t="s">
        <v>2145</v>
      </c>
      <c r="K354" s="1066" t="s">
        <v>3425</v>
      </c>
      <c r="L354" s="1066" t="s">
        <v>3425</v>
      </c>
      <c r="M354" s="1066" t="s">
        <v>2145</v>
      </c>
      <c r="N354" s="1066" t="s">
        <v>1278</v>
      </c>
    </row>
    <row r="355" spans="2:14" x14ac:dyDescent="0.25">
      <c r="B355" s="1846"/>
      <c r="C355" s="162" t="s">
        <v>3772</v>
      </c>
      <c r="D355" s="1066" t="s">
        <v>1278</v>
      </c>
      <c r="E355" s="1066" t="s">
        <v>1278</v>
      </c>
      <c r="F355" s="1066" t="s">
        <v>1278</v>
      </c>
      <c r="G355" s="1066" t="s">
        <v>1278</v>
      </c>
      <c r="H355" s="1066" t="s">
        <v>1278</v>
      </c>
      <c r="I355" s="1066" t="s">
        <v>1149</v>
      </c>
      <c r="J355" s="1066" t="s">
        <v>3425</v>
      </c>
      <c r="K355" s="1066" t="s">
        <v>1278</v>
      </c>
      <c r="L355" s="1066" t="s">
        <v>1278</v>
      </c>
      <c r="M355" s="1066" t="s">
        <v>1149</v>
      </c>
      <c r="N355" s="1066" t="s">
        <v>2145</v>
      </c>
    </row>
    <row r="356" spans="2:14" x14ac:dyDescent="0.25">
      <c r="B356" s="1846"/>
      <c r="C356" s="162" t="s">
        <v>3773</v>
      </c>
      <c r="D356" s="1066" t="s">
        <v>1278</v>
      </c>
      <c r="E356" s="1066" t="s">
        <v>2145</v>
      </c>
      <c r="F356" s="1066" t="s">
        <v>1278</v>
      </c>
      <c r="G356" s="1066" t="s">
        <v>1278</v>
      </c>
      <c r="H356" s="1066" t="s">
        <v>2145</v>
      </c>
      <c r="I356" s="1066" t="s">
        <v>1278</v>
      </c>
      <c r="J356" s="1066" t="s">
        <v>2145</v>
      </c>
      <c r="K356" s="1066" t="s">
        <v>2145</v>
      </c>
      <c r="L356" s="1066" t="s">
        <v>2145</v>
      </c>
      <c r="M356" s="1066" t="s">
        <v>2145</v>
      </c>
      <c r="N356" s="1066" t="s">
        <v>2145</v>
      </c>
    </row>
    <row r="357" spans="2:14" x14ac:dyDescent="0.25">
      <c r="B357" s="1846"/>
      <c r="C357" s="162" t="s">
        <v>3774</v>
      </c>
      <c r="D357" s="1066" t="s">
        <v>1278</v>
      </c>
      <c r="E357" s="1066" t="s">
        <v>3425</v>
      </c>
      <c r="F357" s="1066" t="s">
        <v>1278</v>
      </c>
      <c r="G357" s="1066" t="s">
        <v>1278</v>
      </c>
      <c r="H357" s="1066" t="s">
        <v>3425</v>
      </c>
      <c r="I357" s="1066" t="s">
        <v>1278</v>
      </c>
      <c r="J357" s="1066" t="s">
        <v>3425</v>
      </c>
      <c r="K357" s="1066" t="s">
        <v>3425</v>
      </c>
      <c r="L357" s="1066" t="s">
        <v>3425</v>
      </c>
      <c r="M357" s="1066" t="s">
        <v>2145</v>
      </c>
      <c r="N357" s="1066" t="s">
        <v>2145</v>
      </c>
    </row>
    <row r="358" spans="2:14" x14ac:dyDescent="0.25">
      <c r="B358" s="1846"/>
      <c r="C358" s="162" t="s">
        <v>3775</v>
      </c>
      <c r="D358" s="1066" t="s">
        <v>1278</v>
      </c>
      <c r="E358" s="1066" t="s">
        <v>2145</v>
      </c>
      <c r="F358" s="1066" t="s">
        <v>1278</v>
      </c>
      <c r="G358" s="1066" t="s">
        <v>1278</v>
      </c>
      <c r="H358" s="1066" t="s">
        <v>3425</v>
      </c>
      <c r="I358" s="1066" t="s">
        <v>1278</v>
      </c>
      <c r="J358" s="1066" t="s">
        <v>2145</v>
      </c>
      <c r="K358" s="1066" t="s">
        <v>3425</v>
      </c>
      <c r="L358" s="1066" t="s">
        <v>3425</v>
      </c>
      <c r="M358" s="1066" t="s">
        <v>2145</v>
      </c>
      <c r="N358" s="1066" t="s">
        <v>2145</v>
      </c>
    </row>
    <row r="359" spans="2:14" x14ac:dyDescent="0.25">
      <c r="B359" s="1846"/>
      <c r="C359" s="162" t="s">
        <v>3776</v>
      </c>
      <c r="D359" s="1066" t="s">
        <v>1278</v>
      </c>
      <c r="E359" s="1066" t="s">
        <v>2145</v>
      </c>
      <c r="F359" s="1066" t="s">
        <v>1278</v>
      </c>
      <c r="G359" s="1066" t="s">
        <v>1278</v>
      </c>
      <c r="H359" s="1066" t="s">
        <v>3425</v>
      </c>
      <c r="I359" s="1066" t="s">
        <v>1278</v>
      </c>
      <c r="J359" s="1066" t="s">
        <v>2145</v>
      </c>
      <c r="K359" s="1066" t="s">
        <v>1278</v>
      </c>
      <c r="L359" s="1066" t="s">
        <v>3425</v>
      </c>
      <c r="M359" s="1066" t="s">
        <v>2145</v>
      </c>
      <c r="N359" s="1066" t="s">
        <v>2145</v>
      </c>
    </row>
    <row r="360" spans="2:14" x14ac:dyDescent="0.25">
      <c r="B360" s="1846"/>
      <c r="C360" s="162" t="s">
        <v>3777</v>
      </c>
      <c r="D360" s="1066" t="s">
        <v>1278</v>
      </c>
      <c r="E360" s="1066" t="s">
        <v>1278</v>
      </c>
      <c r="F360" s="1066" t="s">
        <v>1278</v>
      </c>
      <c r="G360" s="1066" t="s">
        <v>1278</v>
      </c>
      <c r="H360" s="1066" t="s">
        <v>3425</v>
      </c>
      <c r="I360" s="1066" t="s">
        <v>1278</v>
      </c>
      <c r="J360" s="1066" t="s">
        <v>3425</v>
      </c>
      <c r="K360" s="1066" t="s">
        <v>3425</v>
      </c>
      <c r="L360" s="1066" t="s">
        <v>3425</v>
      </c>
      <c r="M360" s="1066" t="s">
        <v>2145</v>
      </c>
      <c r="N360" s="1066" t="s">
        <v>2145</v>
      </c>
    </row>
    <row r="361" spans="2:14" x14ac:dyDescent="0.25">
      <c r="B361" s="1846"/>
      <c r="C361" s="162" t="s">
        <v>3778</v>
      </c>
      <c r="D361" s="1066" t="s">
        <v>1278</v>
      </c>
      <c r="E361" s="1066" t="s">
        <v>1149</v>
      </c>
      <c r="F361" s="1066" t="s">
        <v>1149</v>
      </c>
      <c r="G361" s="1066" t="s">
        <v>1278</v>
      </c>
      <c r="H361" s="1066" t="s">
        <v>1278</v>
      </c>
      <c r="I361" s="1066" t="s">
        <v>1149</v>
      </c>
      <c r="J361" s="1066" t="s">
        <v>1278</v>
      </c>
      <c r="K361" s="1066" t="s">
        <v>1278</v>
      </c>
      <c r="L361" s="1066" t="s">
        <v>1278</v>
      </c>
      <c r="M361" s="1066" t="s">
        <v>1149</v>
      </c>
      <c r="N361" s="1066" t="s">
        <v>2145</v>
      </c>
    </row>
    <row r="362" spans="2:14" x14ac:dyDescent="0.25">
      <c r="B362" s="1846"/>
      <c r="C362" s="162" t="s">
        <v>3779</v>
      </c>
      <c r="D362" s="1066" t="s">
        <v>1149</v>
      </c>
      <c r="E362" s="1066" t="s">
        <v>1278</v>
      </c>
      <c r="F362" s="1066" t="s">
        <v>1278</v>
      </c>
      <c r="G362" s="1066" t="s">
        <v>1149</v>
      </c>
      <c r="H362" s="1066" t="s">
        <v>1149</v>
      </c>
      <c r="I362" s="1066" t="s">
        <v>1278</v>
      </c>
      <c r="J362" s="1066" t="s">
        <v>1278</v>
      </c>
      <c r="K362" s="1066" t="s">
        <v>1149</v>
      </c>
      <c r="L362" s="1066" t="s">
        <v>1149</v>
      </c>
      <c r="M362" s="1066" t="s">
        <v>1149</v>
      </c>
      <c r="N362" s="1066" t="s">
        <v>1149</v>
      </c>
    </row>
    <row r="363" spans="2:14" x14ac:dyDescent="0.25">
      <c r="B363" s="1846"/>
      <c r="C363" s="162" t="s">
        <v>3780</v>
      </c>
      <c r="D363" s="1066" t="s">
        <v>1278</v>
      </c>
      <c r="E363" s="1066" t="s">
        <v>1149</v>
      </c>
      <c r="F363" s="1066" t="s">
        <v>2145</v>
      </c>
      <c r="G363" s="1066" t="s">
        <v>1278</v>
      </c>
      <c r="H363" s="1066" t="s">
        <v>3425</v>
      </c>
      <c r="I363" s="1066" t="s">
        <v>1278</v>
      </c>
      <c r="J363" s="1066" t="s">
        <v>1149</v>
      </c>
      <c r="K363" s="1066" t="s">
        <v>3425</v>
      </c>
      <c r="L363" s="1066" t="s">
        <v>2145</v>
      </c>
      <c r="M363" s="1066" t="s">
        <v>2145</v>
      </c>
      <c r="N363" s="1066" t="s">
        <v>2145</v>
      </c>
    </row>
    <row r="364" spans="2:14" x14ac:dyDescent="0.25">
      <c r="B364" s="1846"/>
      <c r="C364" s="162" t="s">
        <v>3781</v>
      </c>
      <c r="D364" s="1066" t="s">
        <v>3425</v>
      </c>
      <c r="E364" s="1066" t="s">
        <v>1278</v>
      </c>
      <c r="F364" s="1066" t="s">
        <v>1149</v>
      </c>
      <c r="G364" s="1066" t="s">
        <v>3425</v>
      </c>
      <c r="H364" s="1066" t="s">
        <v>1278</v>
      </c>
      <c r="I364" s="1066" t="s">
        <v>1278</v>
      </c>
      <c r="J364" s="1066" t="s">
        <v>1278</v>
      </c>
      <c r="K364" s="1066" t="s">
        <v>1278</v>
      </c>
      <c r="L364" s="1066" t="s">
        <v>1278</v>
      </c>
      <c r="M364" s="1066" t="s">
        <v>1278</v>
      </c>
      <c r="N364" s="1066" t="s">
        <v>1149</v>
      </c>
    </row>
    <row r="365" spans="2:14" x14ac:dyDescent="0.25">
      <c r="B365" s="1846"/>
      <c r="C365" s="162" t="s">
        <v>3782</v>
      </c>
      <c r="D365" s="1066" t="s">
        <v>1278</v>
      </c>
      <c r="E365" s="1066" t="s">
        <v>1278</v>
      </c>
      <c r="F365" s="1066" t="s">
        <v>1149</v>
      </c>
      <c r="G365" s="1066" t="s">
        <v>3425</v>
      </c>
      <c r="H365" s="1066" t="s">
        <v>1278</v>
      </c>
      <c r="I365" s="1066" t="s">
        <v>1278</v>
      </c>
      <c r="J365" s="1066" t="s">
        <v>1278</v>
      </c>
      <c r="K365" s="1066" t="s">
        <v>1149</v>
      </c>
      <c r="L365" s="1066" t="s">
        <v>1278</v>
      </c>
      <c r="M365" s="1066" t="s">
        <v>3425</v>
      </c>
      <c r="N365" s="1066" t="s">
        <v>1149</v>
      </c>
    </row>
    <row r="366" spans="2:14" x14ac:dyDescent="0.25">
      <c r="B366" s="1846"/>
      <c r="C366" s="162" t="s">
        <v>3783</v>
      </c>
      <c r="D366" s="1066" t="s">
        <v>1278</v>
      </c>
      <c r="E366" s="1066" t="s">
        <v>1278</v>
      </c>
      <c r="F366" s="1066" t="s">
        <v>1149</v>
      </c>
      <c r="G366" s="1066" t="s">
        <v>3425</v>
      </c>
      <c r="H366" s="1066" t="s">
        <v>1278</v>
      </c>
      <c r="I366" s="1066" t="s">
        <v>1278</v>
      </c>
      <c r="J366" s="1066" t="s">
        <v>1278</v>
      </c>
      <c r="K366" s="1066" t="s">
        <v>1278</v>
      </c>
      <c r="L366" s="1066" t="s">
        <v>3425</v>
      </c>
      <c r="M366" s="1066" t="s">
        <v>1278</v>
      </c>
      <c r="N366" s="1066" t="s">
        <v>1149</v>
      </c>
    </row>
    <row r="367" spans="2:14" x14ac:dyDescent="0.25">
      <c r="B367" s="1846"/>
      <c r="C367" s="162" t="s">
        <v>3784</v>
      </c>
      <c r="D367" s="1066" t="s">
        <v>1278</v>
      </c>
      <c r="E367" s="1066" t="s">
        <v>1278</v>
      </c>
      <c r="F367" s="1066" t="s">
        <v>1278</v>
      </c>
      <c r="G367" s="1066" t="s">
        <v>3425</v>
      </c>
      <c r="H367" s="1066" t="s">
        <v>1278</v>
      </c>
      <c r="I367" s="1066" t="s">
        <v>1278</v>
      </c>
      <c r="J367" s="1066" t="s">
        <v>1278</v>
      </c>
      <c r="K367" s="1066" t="s">
        <v>1278</v>
      </c>
      <c r="L367" s="1066" t="s">
        <v>3425</v>
      </c>
      <c r="M367" s="1066" t="s">
        <v>1278</v>
      </c>
      <c r="N367" s="1066" t="s">
        <v>1149</v>
      </c>
    </row>
    <row r="368" spans="2:14" x14ac:dyDescent="0.25">
      <c r="B368" s="1846"/>
      <c r="C368" s="162" t="s">
        <v>3785</v>
      </c>
      <c r="D368" s="1066" t="s">
        <v>1278</v>
      </c>
      <c r="E368" s="1066" t="s">
        <v>2145</v>
      </c>
      <c r="F368" s="1066" t="s">
        <v>1149</v>
      </c>
      <c r="G368" s="1066" t="s">
        <v>1278</v>
      </c>
      <c r="H368" s="1066" t="s">
        <v>1278</v>
      </c>
      <c r="I368" s="1066" t="s">
        <v>1278</v>
      </c>
      <c r="J368" s="1066" t="s">
        <v>2145</v>
      </c>
      <c r="K368" s="1066" t="s">
        <v>1149</v>
      </c>
      <c r="L368" s="1066" t="s">
        <v>2145</v>
      </c>
      <c r="M368" s="1066" t="s">
        <v>3425</v>
      </c>
      <c r="N368" s="1066" t="s">
        <v>2145</v>
      </c>
    </row>
    <row r="369" spans="2:14" x14ac:dyDescent="0.25">
      <c r="B369" s="1846"/>
      <c r="C369" s="162" t="s">
        <v>3786</v>
      </c>
      <c r="D369" s="1066" t="s">
        <v>1278</v>
      </c>
      <c r="E369" s="1066" t="s">
        <v>2145</v>
      </c>
      <c r="F369" s="1066" t="s">
        <v>2145</v>
      </c>
      <c r="G369" s="1066" t="s">
        <v>1278</v>
      </c>
      <c r="H369" s="1066" t="s">
        <v>1278</v>
      </c>
      <c r="I369" s="1066" t="s">
        <v>1278</v>
      </c>
      <c r="J369" s="1066" t="s">
        <v>2145</v>
      </c>
      <c r="K369" s="1066" t="s">
        <v>2145</v>
      </c>
      <c r="L369" s="1066" t="s">
        <v>2145</v>
      </c>
      <c r="M369" s="1066" t="s">
        <v>2145</v>
      </c>
      <c r="N369" s="1066" t="s">
        <v>2145</v>
      </c>
    </row>
    <row r="370" spans="2:14" x14ac:dyDescent="0.25">
      <c r="B370" s="1846"/>
      <c r="C370" s="162" t="s">
        <v>3787</v>
      </c>
      <c r="D370" s="1066" t="s">
        <v>1278</v>
      </c>
      <c r="E370" s="1066" t="s">
        <v>1278</v>
      </c>
      <c r="F370" s="1066" t="s">
        <v>2145</v>
      </c>
      <c r="G370" s="1066" t="s">
        <v>1278</v>
      </c>
      <c r="H370" s="1066" t="s">
        <v>1278</v>
      </c>
      <c r="I370" s="1066" t="s">
        <v>1278</v>
      </c>
      <c r="J370" s="1066" t="s">
        <v>1278</v>
      </c>
      <c r="K370" s="1066" t="s">
        <v>2145</v>
      </c>
      <c r="L370" s="1066" t="s">
        <v>1278</v>
      </c>
      <c r="M370" s="1066" t="s">
        <v>2145</v>
      </c>
      <c r="N370" s="1066" t="s">
        <v>2145</v>
      </c>
    </row>
    <row r="371" spans="2:14" x14ac:dyDescent="0.25">
      <c r="B371" s="1846"/>
      <c r="C371" s="162" t="s">
        <v>3788</v>
      </c>
      <c r="D371" s="1066" t="s">
        <v>1278</v>
      </c>
      <c r="E371" s="1066" t="s">
        <v>2145</v>
      </c>
      <c r="F371" s="1066" t="s">
        <v>2145</v>
      </c>
      <c r="G371" s="1066" t="s">
        <v>2145</v>
      </c>
      <c r="H371" s="1066" t="s">
        <v>2145</v>
      </c>
      <c r="I371" s="1066" t="s">
        <v>2145</v>
      </c>
      <c r="J371" s="1066" t="s">
        <v>2145</v>
      </c>
      <c r="K371" s="1066" t="s">
        <v>2145</v>
      </c>
      <c r="L371" s="1066" t="s">
        <v>1278</v>
      </c>
      <c r="M371" s="1066" t="s">
        <v>2145</v>
      </c>
      <c r="N371" s="1066" t="s">
        <v>2145</v>
      </c>
    </row>
    <row r="372" spans="2:14" x14ac:dyDescent="0.25">
      <c r="B372" s="1846"/>
      <c r="C372" s="162" t="s">
        <v>3789</v>
      </c>
      <c r="D372" s="1066" t="s">
        <v>1278</v>
      </c>
      <c r="E372" s="1066" t="s">
        <v>2145</v>
      </c>
      <c r="F372" s="1066" t="s">
        <v>2145</v>
      </c>
      <c r="G372" s="1066" t="s">
        <v>2145</v>
      </c>
      <c r="H372" s="1066" t="s">
        <v>2145</v>
      </c>
      <c r="I372" s="1066" t="s">
        <v>2145</v>
      </c>
      <c r="J372" s="1066" t="s">
        <v>2145</v>
      </c>
      <c r="K372" s="1066" t="s">
        <v>2145</v>
      </c>
      <c r="L372" s="1066" t="s">
        <v>1278</v>
      </c>
      <c r="M372" s="1066" t="s">
        <v>2145</v>
      </c>
      <c r="N372" s="1066" t="s">
        <v>2145</v>
      </c>
    </row>
    <row r="373" spans="2:14" x14ac:dyDescent="0.25">
      <c r="B373" s="1846"/>
      <c r="C373" s="162" t="s">
        <v>3790</v>
      </c>
      <c r="D373" s="1066" t="s">
        <v>1278</v>
      </c>
      <c r="E373" s="1066" t="s">
        <v>1278</v>
      </c>
      <c r="F373" s="1066" t="s">
        <v>1149</v>
      </c>
      <c r="G373" s="1066" t="s">
        <v>1278</v>
      </c>
      <c r="H373" s="1066" t="s">
        <v>1278</v>
      </c>
      <c r="I373" s="1066" t="s">
        <v>1278</v>
      </c>
      <c r="J373" s="1066" t="s">
        <v>1278</v>
      </c>
      <c r="K373" s="1066" t="s">
        <v>1278</v>
      </c>
      <c r="L373" s="1066" t="s">
        <v>1278</v>
      </c>
      <c r="M373" s="1066" t="s">
        <v>2145</v>
      </c>
      <c r="N373" s="1066" t="s">
        <v>2145</v>
      </c>
    </row>
    <row r="374" spans="2:14" x14ac:dyDescent="0.25">
      <c r="B374" s="1846"/>
      <c r="C374" s="162" t="s">
        <v>3791</v>
      </c>
      <c r="D374" s="1066" t="s">
        <v>2145</v>
      </c>
      <c r="E374" s="1066" t="s">
        <v>2145</v>
      </c>
      <c r="F374" s="1066" t="s">
        <v>1278</v>
      </c>
      <c r="G374" s="1066" t="s">
        <v>2145</v>
      </c>
      <c r="H374" s="1066" t="s">
        <v>2145</v>
      </c>
      <c r="I374" s="1066" t="s">
        <v>2145</v>
      </c>
      <c r="J374" s="1066" t="s">
        <v>2145</v>
      </c>
      <c r="K374" s="1066" t="s">
        <v>2145</v>
      </c>
      <c r="L374" s="1066" t="s">
        <v>2145</v>
      </c>
      <c r="M374" s="1066" t="s">
        <v>2145</v>
      </c>
      <c r="N374" s="1066" t="s">
        <v>2145</v>
      </c>
    </row>
    <row r="375" spans="2:14" x14ac:dyDescent="0.25">
      <c r="B375" s="1846"/>
      <c r="C375" s="162" t="s">
        <v>3792</v>
      </c>
      <c r="D375" s="1066" t="s">
        <v>1149</v>
      </c>
      <c r="E375" s="1066" t="s">
        <v>1278</v>
      </c>
      <c r="F375" s="1066" t="s">
        <v>1278</v>
      </c>
      <c r="G375" s="1066" t="s">
        <v>1149</v>
      </c>
      <c r="H375" s="1066" t="s">
        <v>1149</v>
      </c>
      <c r="I375" s="1066" t="s">
        <v>1278</v>
      </c>
      <c r="J375" s="1066" t="s">
        <v>1278</v>
      </c>
      <c r="K375" s="1066" t="s">
        <v>1149</v>
      </c>
      <c r="L375" s="1066" t="s">
        <v>1149</v>
      </c>
      <c r="M375" s="1066" t="s">
        <v>1149</v>
      </c>
      <c r="N375" s="1066" t="s">
        <v>1149</v>
      </c>
    </row>
    <row r="376" spans="2:14" x14ac:dyDescent="0.25">
      <c r="B376" s="1846"/>
      <c r="C376" s="162" t="s">
        <v>3793</v>
      </c>
      <c r="D376" s="1066" t="s">
        <v>3425</v>
      </c>
      <c r="E376" s="1066" t="s">
        <v>2145</v>
      </c>
      <c r="F376" s="1066" t="s">
        <v>1149</v>
      </c>
      <c r="G376" s="1066" t="s">
        <v>3425</v>
      </c>
      <c r="H376" s="1066" t="s">
        <v>3425</v>
      </c>
      <c r="I376" s="1066" t="s">
        <v>1278</v>
      </c>
      <c r="J376" s="1066" t="s">
        <v>2145</v>
      </c>
      <c r="K376" s="1066" t="s">
        <v>2145</v>
      </c>
      <c r="L376" s="1066" t="s">
        <v>2145</v>
      </c>
      <c r="M376" s="1066" t="s">
        <v>3425</v>
      </c>
      <c r="N376" s="1066" t="s">
        <v>1149</v>
      </c>
    </row>
    <row r="377" spans="2:14" x14ac:dyDescent="0.25">
      <c r="B377" s="1846"/>
      <c r="C377" s="162" t="s">
        <v>3794</v>
      </c>
      <c r="D377" s="1066" t="s">
        <v>3425</v>
      </c>
      <c r="E377" s="1066" t="s">
        <v>2145</v>
      </c>
      <c r="F377" s="1066" t="s">
        <v>1149</v>
      </c>
      <c r="G377" s="1066" t="s">
        <v>3425</v>
      </c>
      <c r="H377" s="1066" t="s">
        <v>3425</v>
      </c>
      <c r="I377" s="1066" t="s">
        <v>1278</v>
      </c>
      <c r="J377" s="1066" t="s">
        <v>2145</v>
      </c>
      <c r="K377" s="1066" t="s">
        <v>2145</v>
      </c>
      <c r="L377" s="1066" t="s">
        <v>3425</v>
      </c>
      <c r="M377" s="1066" t="s">
        <v>3425</v>
      </c>
      <c r="N377" s="1066" t="s">
        <v>2145</v>
      </c>
    </row>
    <row r="378" spans="2:14" x14ac:dyDescent="0.25">
      <c r="B378" s="1846"/>
      <c r="C378" s="162" t="s">
        <v>3795</v>
      </c>
      <c r="D378" s="1066" t="s">
        <v>1278</v>
      </c>
      <c r="E378" s="1066" t="s">
        <v>2145</v>
      </c>
      <c r="F378" s="1066" t="s">
        <v>1149</v>
      </c>
      <c r="G378" s="1066" t="s">
        <v>1278</v>
      </c>
      <c r="H378" s="1066" t="s">
        <v>1278</v>
      </c>
      <c r="I378" s="1066" t="s">
        <v>1278</v>
      </c>
      <c r="J378" s="1066" t="s">
        <v>2145</v>
      </c>
      <c r="K378" s="1066" t="s">
        <v>2145</v>
      </c>
      <c r="L378" s="1066" t="s">
        <v>2145</v>
      </c>
      <c r="M378" s="1066" t="s">
        <v>2145</v>
      </c>
      <c r="N378" s="1066" t="s">
        <v>2145</v>
      </c>
    </row>
    <row r="379" spans="2:14" x14ac:dyDescent="0.25">
      <c r="B379" s="1846"/>
      <c r="C379" s="162" t="s">
        <v>3796</v>
      </c>
      <c r="D379" s="1066" t="s">
        <v>1149</v>
      </c>
      <c r="E379" s="1066" t="s">
        <v>1149</v>
      </c>
      <c r="F379" s="1066" t="s">
        <v>1278</v>
      </c>
      <c r="G379" s="1066" t="s">
        <v>1149</v>
      </c>
      <c r="H379" s="1066" t="s">
        <v>1149</v>
      </c>
      <c r="I379" s="1066" t="s">
        <v>1149</v>
      </c>
      <c r="J379" s="1066" t="s">
        <v>1149</v>
      </c>
      <c r="K379" s="1066" t="s">
        <v>1149</v>
      </c>
      <c r="L379" s="1066" t="s">
        <v>1149</v>
      </c>
      <c r="M379" s="1066" t="s">
        <v>1149</v>
      </c>
      <c r="N379" s="1066" t="s">
        <v>1278</v>
      </c>
    </row>
    <row r="380" spans="2:14" x14ac:dyDescent="0.25">
      <c r="B380" s="1846"/>
      <c r="C380" s="162" t="s">
        <v>3797</v>
      </c>
      <c r="D380" s="1066" t="s">
        <v>1278</v>
      </c>
      <c r="E380" s="1066" t="s">
        <v>1278</v>
      </c>
      <c r="F380" s="1066" t="s">
        <v>1278</v>
      </c>
      <c r="G380" s="1066" t="s">
        <v>1278</v>
      </c>
      <c r="H380" s="1066" t="s">
        <v>1149</v>
      </c>
      <c r="I380" s="1066" t="s">
        <v>1278</v>
      </c>
      <c r="J380" s="1066" t="s">
        <v>1278</v>
      </c>
      <c r="K380" s="1066" t="s">
        <v>1278</v>
      </c>
      <c r="L380" s="1066" t="s">
        <v>1278</v>
      </c>
      <c r="M380" s="1066" t="s">
        <v>1278</v>
      </c>
      <c r="N380" s="1066" t="s">
        <v>1278</v>
      </c>
    </row>
    <row r="381" spans="2:14" x14ac:dyDescent="0.25">
      <c r="B381" s="1846"/>
      <c r="C381" s="162" t="s">
        <v>3798</v>
      </c>
      <c r="D381" s="1066" t="s">
        <v>2145</v>
      </c>
      <c r="E381" s="1066" t="s">
        <v>1278</v>
      </c>
      <c r="F381" s="1066" t="s">
        <v>2145</v>
      </c>
      <c r="G381" s="1066" t="s">
        <v>2145</v>
      </c>
      <c r="H381" s="1066" t="s">
        <v>2145</v>
      </c>
      <c r="I381" s="1066" t="s">
        <v>2145</v>
      </c>
      <c r="J381" s="1066" t="s">
        <v>1278</v>
      </c>
      <c r="K381" s="1066" t="s">
        <v>2145</v>
      </c>
      <c r="L381" s="1066" t="s">
        <v>2145</v>
      </c>
      <c r="M381" s="1066" t="s">
        <v>2145</v>
      </c>
      <c r="N381" s="1066" t="s">
        <v>2145</v>
      </c>
    </row>
    <row r="382" spans="2:14" x14ac:dyDescent="0.25">
      <c r="B382" s="1846"/>
      <c r="C382" s="162" t="s">
        <v>3799</v>
      </c>
      <c r="D382" s="1066" t="s">
        <v>1278</v>
      </c>
      <c r="E382" s="1066" t="s">
        <v>2145</v>
      </c>
      <c r="F382" s="1066" t="s">
        <v>1278</v>
      </c>
      <c r="G382" s="1066" t="s">
        <v>1278</v>
      </c>
      <c r="H382" s="1066" t="s">
        <v>2145</v>
      </c>
      <c r="I382" s="1066" t="s">
        <v>2145</v>
      </c>
      <c r="J382" s="1066" t="s">
        <v>2145</v>
      </c>
      <c r="K382" s="1066" t="s">
        <v>2145</v>
      </c>
      <c r="L382" s="1066" t="s">
        <v>2145</v>
      </c>
      <c r="M382" s="1066" t="s">
        <v>2145</v>
      </c>
      <c r="N382" s="1066" t="s">
        <v>2145</v>
      </c>
    </row>
    <row r="383" spans="2:14" x14ac:dyDescent="0.25">
      <c r="B383" s="1846"/>
      <c r="C383" s="162" t="s">
        <v>3800</v>
      </c>
      <c r="D383" s="1066" t="s">
        <v>1278</v>
      </c>
      <c r="E383" s="1066" t="s">
        <v>1149</v>
      </c>
      <c r="F383" s="1066" t="s">
        <v>1149</v>
      </c>
      <c r="G383" s="1066" t="s">
        <v>1149</v>
      </c>
      <c r="H383" s="1066" t="s">
        <v>3425</v>
      </c>
      <c r="I383" s="1066" t="s">
        <v>1149</v>
      </c>
      <c r="J383" s="1066" t="s">
        <v>1149</v>
      </c>
      <c r="K383" s="1066" t="s">
        <v>1278</v>
      </c>
      <c r="L383" s="1066" t="s">
        <v>3425</v>
      </c>
      <c r="M383" s="1066" t="s">
        <v>3425</v>
      </c>
      <c r="N383" s="1066" t="s">
        <v>1278</v>
      </c>
    </row>
    <row r="384" spans="2:14" x14ac:dyDescent="0.25">
      <c r="B384" s="1846"/>
      <c r="C384" s="162" t="s">
        <v>3801</v>
      </c>
      <c r="D384" s="1066" t="s">
        <v>1278</v>
      </c>
      <c r="E384" s="1066" t="s">
        <v>1149</v>
      </c>
      <c r="F384" s="1066" t="s">
        <v>1149</v>
      </c>
      <c r="G384" s="1066" t="s">
        <v>1149</v>
      </c>
      <c r="H384" s="1066" t="s">
        <v>3425</v>
      </c>
      <c r="I384" s="1066" t="s">
        <v>1149</v>
      </c>
      <c r="J384" s="1066" t="s">
        <v>1149</v>
      </c>
      <c r="K384" s="1066" t="s">
        <v>1278</v>
      </c>
      <c r="L384" s="1066" t="s">
        <v>3425</v>
      </c>
      <c r="M384" s="1066" t="s">
        <v>3425</v>
      </c>
      <c r="N384" s="1066" t="s">
        <v>1149</v>
      </c>
    </row>
    <row r="385" spans="2:14" x14ac:dyDescent="0.25">
      <c r="B385" s="1846"/>
      <c r="C385" s="162" t="s">
        <v>3802</v>
      </c>
      <c r="D385" s="1066" t="s">
        <v>1149</v>
      </c>
      <c r="E385" s="1066" t="s">
        <v>1149</v>
      </c>
      <c r="F385" s="1066" t="s">
        <v>1149</v>
      </c>
      <c r="G385" s="1066" t="s">
        <v>1149</v>
      </c>
      <c r="H385" s="1066" t="s">
        <v>3425</v>
      </c>
      <c r="I385" s="1066" t="s">
        <v>1149</v>
      </c>
      <c r="J385" s="1066" t="s">
        <v>1149</v>
      </c>
      <c r="K385" s="1066" t="s">
        <v>1278</v>
      </c>
      <c r="L385" s="1066" t="s">
        <v>1278</v>
      </c>
      <c r="M385" s="1066" t="s">
        <v>1278</v>
      </c>
      <c r="N385" s="1066" t="s">
        <v>1149</v>
      </c>
    </row>
    <row r="386" spans="2:14" x14ac:dyDescent="0.25">
      <c r="B386" s="1846"/>
      <c r="C386" s="162" t="s">
        <v>3803</v>
      </c>
      <c r="D386" s="1066" t="s">
        <v>1278</v>
      </c>
      <c r="E386" s="1066" t="s">
        <v>2145</v>
      </c>
      <c r="F386" s="1066" t="s">
        <v>1149</v>
      </c>
      <c r="G386" s="1066" t="s">
        <v>1278</v>
      </c>
      <c r="H386" s="1066" t="s">
        <v>2145</v>
      </c>
      <c r="I386" s="1066" t="s">
        <v>1278</v>
      </c>
      <c r="J386" s="1066" t="s">
        <v>2145</v>
      </c>
      <c r="K386" s="1066" t="s">
        <v>2145</v>
      </c>
      <c r="L386" s="1066" t="s">
        <v>2145</v>
      </c>
      <c r="M386" s="1066" t="s">
        <v>2145</v>
      </c>
      <c r="N386" s="1066" t="s">
        <v>2145</v>
      </c>
    </row>
    <row r="387" spans="2:14" x14ac:dyDescent="0.25">
      <c r="B387" s="1846"/>
      <c r="C387" s="162" t="s">
        <v>3804</v>
      </c>
      <c r="D387" s="1066" t="s">
        <v>1149</v>
      </c>
      <c r="E387" s="1066" t="s">
        <v>1149</v>
      </c>
      <c r="F387" s="1066" t="s">
        <v>1278</v>
      </c>
      <c r="G387" s="1066" t="s">
        <v>1149</v>
      </c>
      <c r="H387" s="1066" t="s">
        <v>1149</v>
      </c>
      <c r="I387" s="1066" t="s">
        <v>1149</v>
      </c>
      <c r="J387" s="1066" t="s">
        <v>1149</v>
      </c>
      <c r="K387" s="1066" t="s">
        <v>2145</v>
      </c>
      <c r="L387" s="1066" t="s">
        <v>1149</v>
      </c>
      <c r="M387" s="1066" t="s">
        <v>2145</v>
      </c>
      <c r="N387" s="1066" t="s">
        <v>2145</v>
      </c>
    </row>
    <row r="388" spans="2:14" x14ac:dyDescent="0.25">
      <c r="B388" s="1846"/>
      <c r="C388" s="162" t="s">
        <v>3805</v>
      </c>
      <c r="D388" s="1066" t="s">
        <v>3425</v>
      </c>
      <c r="E388" s="1066" t="s">
        <v>1278</v>
      </c>
      <c r="F388" s="1066" t="s">
        <v>1278</v>
      </c>
      <c r="G388" s="1066" t="s">
        <v>3425</v>
      </c>
      <c r="H388" s="1066" t="s">
        <v>1278</v>
      </c>
      <c r="I388" s="1066" t="s">
        <v>3425</v>
      </c>
      <c r="J388" s="1066" t="s">
        <v>1278</v>
      </c>
      <c r="K388" s="1066" t="s">
        <v>1278</v>
      </c>
      <c r="L388" s="1066" t="s">
        <v>1278</v>
      </c>
      <c r="M388" s="1066" t="s">
        <v>1149</v>
      </c>
      <c r="N388" s="1066" t="s">
        <v>2145</v>
      </c>
    </row>
    <row r="389" spans="2:14" x14ac:dyDescent="0.25">
      <c r="B389" s="1846"/>
      <c r="C389" s="162" t="s">
        <v>3806</v>
      </c>
      <c r="D389" s="1066" t="s">
        <v>1278</v>
      </c>
      <c r="E389" s="1066" t="s">
        <v>3425</v>
      </c>
      <c r="F389" s="1066" t="s">
        <v>1278</v>
      </c>
      <c r="G389" s="1066" t="s">
        <v>1278</v>
      </c>
      <c r="H389" s="1066" t="s">
        <v>1278</v>
      </c>
      <c r="I389" s="1066" t="s">
        <v>2145</v>
      </c>
      <c r="J389" s="1066" t="s">
        <v>1278</v>
      </c>
      <c r="K389" s="1066" t="s">
        <v>2145</v>
      </c>
      <c r="L389" s="1066" t="s">
        <v>2145</v>
      </c>
      <c r="M389" s="1066" t="s">
        <v>2145</v>
      </c>
      <c r="N389" s="1066" t="s">
        <v>2145</v>
      </c>
    </row>
    <row r="390" spans="2:14" x14ac:dyDescent="0.25">
      <c r="B390" s="1846"/>
      <c r="C390" s="162" t="s">
        <v>3807</v>
      </c>
      <c r="D390" s="1066" t="s">
        <v>1149</v>
      </c>
      <c r="E390" s="1066" t="s">
        <v>2145</v>
      </c>
      <c r="F390" s="1066" t="s">
        <v>1149</v>
      </c>
      <c r="G390" s="1066" t="s">
        <v>1149</v>
      </c>
      <c r="H390" s="1066" t="s">
        <v>2145</v>
      </c>
      <c r="I390" s="1066" t="s">
        <v>2145</v>
      </c>
      <c r="J390" s="1066" t="s">
        <v>3425</v>
      </c>
      <c r="K390" s="1066" t="s">
        <v>2145</v>
      </c>
      <c r="L390" s="1066" t="s">
        <v>1278</v>
      </c>
      <c r="M390" s="1066" t="s">
        <v>1149</v>
      </c>
      <c r="N390" s="1066" t="s">
        <v>2145</v>
      </c>
    </row>
    <row r="391" spans="2:14" x14ac:dyDescent="0.25">
      <c r="B391" s="1846"/>
      <c r="C391" s="162" t="s">
        <v>3808</v>
      </c>
      <c r="D391" s="1066" t="s">
        <v>1149</v>
      </c>
      <c r="E391" s="1066" t="s">
        <v>2145</v>
      </c>
      <c r="F391" s="1066" t="s">
        <v>1149</v>
      </c>
      <c r="G391" s="1066" t="s">
        <v>1149</v>
      </c>
      <c r="H391" s="1066" t="s">
        <v>1149</v>
      </c>
      <c r="I391" s="1066" t="s">
        <v>1149</v>
      </c>
      <c r="J391" s="1066" t="s">
        <v>1149</v>
      </c>
      <c r="K391" s="1066" t="s">
        <v>1149</v>
      </c>
      <c r="L391" s="1066" t="s">
        <v>1149</v>
      </c>
      <c r="M391" s="1066" t="s">
        <v>1278</v>
      </c>
      <c r="N391" s="1066" t="s">
        <v>2145</v>
      </c>
    </row>
    <row r="392" spans="2:14" x14ac:dyDescent="0.25">
      <c r="B392" s="1846"/>
      <c r="C392" s="162" t="s">
        <v>3809</v>
      </c>
      <c r="D392" s="1066" t="s">
        <v>1149</v>
      </c>
      <c r="E392" s="1066" t="s">
        <v>1278</v>
      </c>
      <c r="F392" s="1066" t="s">
        <v>1278</v>
      </c>
      <c r="G392" s="1066" t="s">
        <v>1278</v>
      </c>
      <c r="H392" s="1066" t="s">
        <v>1278</v>
      </c>
      <c r="I392" s="1066" t="s">
        <v>1278</v>
      </c>
      <c r="J392" s="1066" t="s">
        <v>1278</v>
      </c>
      <c r="K392" s="1066" t="s">
        <v>1278</v>
      </c>
      <c r="L392" s="1066" t="s">
        <v>1278</v>
      </c>
      <c r="M392" s="1066" t="s">
        <v>1149</v>
      </c>
      <c r="N392" s="1066" t="s">
        <v>1149</v>
      </c>
    </row>
    <row r="393" spans="2:14" x14ac:dyDescent="0.25">
      <c r="B393" s="1846"/>
      <c r="C393" s="162" t="s">
        <v>3810</v>
      </c>
      <c r="D393" s="1066" t="s">
        <v>1149</v>
      </c>
      <c r="E393" s="1066" t="s">
        <v>1149</v>
      </c>
      <c r="F393" s="1066" t="s">
        <v>1278</v>
      </c>
      <c r="G393" s="1066" t="s">
        <v>1149</v>
      </c>
      <c r="H393" s="1066" t="s">
        <v>1149</v>
      </c>
      <c r="I393" s="1066" t="s">
        <v>1149</v>
      </c>
      <c r="J393" s="1066" t="s">
        <v>1149</v>
      </c>
      <c r="K393" s="1066" t="s">
        <v>1149</v>
      </c>
      <c r="L393" s="1066" t="s">
        <v>1149</v>
      </c>
      <c r="M393" s="1066" t="s">
        <v>2145</v>
      </c>
      <c r="N393" s="1066" t="s">
        <v>2145</v>
      </c>
    </row>
    <row r="394" spans="2:14" x14ac:dyDescent="0.25">
      <c r="B394" s="1846"/>
      <c r="C394" s="162" t="s">
        <v>3811</v>
      </c>
      <c r="D394" s="1066" t="s">
        <v>1278</v>
      </c>
      <c r="E394" s="1066" t="s">
        <v>1278</v>
      </c>
      <c r="F394" s="1066" t="s">
        <v>1278</v>
      </c>
      <c r="G394" s="1066" t="s">
        <v>1278</v>
      </c>
      <c r="H394" s="1066" t="s">
        <v>3425</v>
      </c>
      <c r="I394" s="1066" t="s">
        <v>1278</v>
      </c>
      <c r="J394" s="1066" t="s">
        <v>1278</v>
      </c>
      <c r="K394" s="1066" t="s">
        <v>3425</v>
      </c>
      <c r="L394" s="1066" t="s">
        <v>1278</v>
      </c>
      <c r="M394" s="1066" t="s">
        <v>2145</v>
      </c>
      <c r="N394" s="1066" t="s">
        <v>2145</v>
      </c>
    </row>
    <row r="395" spans="2:14" x14ac:dyDescent="0.25">
      <c r="B395" s="1846"/>
      <c r="C395" s="162" t="s">
        <v>3812</v>
      </c>
      <c r="D395" s="1066" t="s">
        <v>1278</v>
      </c>
      <c r="E395" s="1066" t="s">
        <v>1149</v>
      </c>
      <c r="F395" s="1066" t="s">
        <v>2145</v>
      </c>
      <c r="G395" s="1066" t="s">
        <v>2145</v>
      </c>
      <c r="H395" s="1066" t="s">
        <v>2145</v>
      </c>
      <c r="I395" s="1066" t="s">
        <v>1149</v>
      </c>
      <c r="J395" s="1066" t="s">
        <v>1149</v>
      </c>
      <c r="K395" s="1066" t="s">
        <v>2145</v>
      </c>
      <c r="L395" s="1066" t="s">
        <v>2145</v>
      </c>
      <c r="M395" s="1066" t="s">
        <v>1149</v>
      </c>
      <c r="N395" s="1066" t="s">
        <v>2145</v>
      </c>
    </row>
    <row r="396" spans="2:14" x14ac:dyDescent="0.25">
      <c r="B396" s="1846"/>
      <c r="C396" s="162" t="s">
        <v>3813</v>
      </c>
      <c r="D396" s="1066" t="s">
        <v>1278</v>
      </c>
      <c r="E396" s="1066" t="s">
        <v>1149</v>
      </c>
      <c r="F396" s="1066" t="s">
        <v>2145</v>
      </c>
      <c r="G396" s="1066" t="s">
        <v>2145</v>
      </c>
      <c r="H396" s="1066" t="s">
        <v>2145</v>
      </c>
      <c r="I396" s="1066" t="s">
        <v>1149</v>
      </c>
      <c r="J396" s="1066" t="s">
        <v>1149</v>
      </c>
      <c r="K396" s="1066" t="s">
        <v>2145</v>
      </c>
      <c r="L396" s="1066" t="s">
        <v>2145</v>
      </c>
      <c r="M396" s="1066" t="s">
        <v>1149</v>
      </c>
      <c r="N396" s="1066" t="s">
        <v>2145</v>
      </c>
    </row>
    <row r="397" spans="2:14" x14ac:dyDescent="0.25">
      <c r="B397" s="1846"/>
      <c r="C397" s="162" t="s">
        <v>3814</v>
      </c>
      <c r="D397" s="1066" t="s">
        <v>1278</v>
      </c>
      <c r="E397" s="1066" t="s">
        <v>1149</v>
      </c>
      <c r="F397" s="1066" t="s">
        <v>1149</v>
      </c>
      <c r="G397" s="1066" t="s">
        <v>1278</v>
      </c>
      <c r="H397" s="1066" t="s">
        <v>2145</v>
      </c>
      <c r="I397" s="1066" t="s">
        <v>1149</v>
      </c>
      <c r="J397" s="1066" t="s">
        <v>3425</v>
      </c>
      <c r="K397" s="1066" t="s">
        <v>2145</v>
      </c>
      <c r="L397" s="1066" t="s">
        <v>2145</v>
      </c>
      <c r="M397" s="1066" t="s">
        <v>3425</v>
      </c>
      <c r="N397" s="1066" t="s">
        <v>3425</v>
      </c>
    </row>
    <row r="398" spans="2:14" x14ac:dyDescent="0.25">
      <c r="B398" s="1846"/>
      <c r="C398" s="162" t="s">
        <v>3815</v>
      </c>
      <c r="D398" s="1066" t="s">
        <v>1278</v>
      </c>
      <c r="E398" s="1066" t="s">
        <v>2145</v>
      </c>
      <c r="F398" s="1066" t="s">
        <v>1149</v>
      </c>
      <c r="G398" s="1066" t="s">
        <v>2145</v>
      </c>
      <c r="H398" s="1066" t="s">
        <v>2145</v>
      </c>
      <c r="I398" s="1066" t="s">
        <v>1149</v>
      </c>
      <c r="J398" s="1066" t="s">
        <v>2145</v>
      </c>
      <c r="K398" s="1066" t="s">
        <v>2145</v>
      </c>
      <c r="L398" s="1066" t="s">
        <v>2145</v>
      </c>
      <c r="M398" s="1066" t="s">
        <v>3425</v>
      </c>
      <c r="N398" s="1066" t="s">
        <v>3425</v>
      </c>
    </row>
    <row r="399" spans="2:14" x14ac:dyDescent="0.25">
      <c r="B399" s="1846"/>
      <c r="C399" s="162" t="s">
        <v>3816</v>
      </c>
      <c r="D399" s="1066" t="s">
        <v>2145</v>
      </c>
      <c r="E399" s="1066" t="s">
        <v>1149</v>
      </c>
      <c r="F399" s="1066" t="s">
        <v>1149</v>
      </c>
      <c r="G399" s="1066" t="s">
        <v>2145</v>
      </c>
      <c r="H399" s="1066" t="s">
        <v>2145</v>
      </c>
      <c r="I399" s="1066" t="s">
        <v>2145</v>
      </c>
      <c r="J399" s="1066" t="s">
        <v>1149</v>
      </c>
      <c r="K399" s="1066" t="s">
        <v>2145</v>
      </c>
      <c r="L399" s="1066" t="s">
        <v>2145</v>
      </c>
      <c r="M399" s="1066" t="s">
        <v>1149</v>
      </c>
      <c r="N399" s="1066" t="s">
        <v>2145</v>
      </c>
    </row>
    <row r="400" spans="2:14" x14ac:dyDescent="0.25">
      <c r="B400" s="1846"/>
      <c r="C400" s="162" t="s">
        <v>3817</v>
      </c>
      <c r="D400" s="1066" t="s">
        <v>1149</v>
      </c>
      <c r="E400" s="1066" t="s">
        <v>1149</v>
      </c>
      <c r="F400" s="1066" t="s">
        <v>2145</v>
      </c>
      <c r="G400" s="1066" t="s">
        <v>2145</v>
      </c>
      <c r="H400" s="1066" t="s">
        <v>2145</v>
      </c>
      <c r="I400" s="1066" t="s">
        <v>1149</v>
      </c>
      <c r="J400" s="1066" t="s">
        <v>2145</v>
      </c>
      <c r="K400" s="1066" t="s">
        <v>2145</v>
      </c>
      <c r="L400" s="1066" t="s">
        <v>2145</v>
      </c>
      <c r="M400" s="1066" t="s">
        <v>1149</v>
      </c>
      <c r="N400" s="1066" t="s">
        <v>2145</v>
      </c>
    </row>
    <row r="401" spans="2:14" x14ac:dyDescent="0.25">
      <c r="B401" s="1846"/>
      <c r="C401" s="162" t="s">
        <v>3818</v>
      </c>
      <c r="D401" s="1066" t="s">
        <v>1149</v>
      </c>
      <c r="E401" s="1066" t="s">
        <v>1149</v>
      </c>
      <c r="F401" s="1066" t="s">
        <v>2145</v>
      </c>
      <c r="G401" s="1066" t="s">
        <v>1149</v>
      </c>
      <c r="H401" s="1066" t="s">
        <v>2145</v>
      </c>
      <c r="I401" s="1066" t="s">
        <v>1149</v>
      </c>
      <c r="J401" s="1066" t="s">
        <v>1149</v>
      </c>
      <c r="K401" s="1066" t="s">
        <v>2145</v>
      </c>
      <c r="L401" s="1066" t="s">
        <v>2145</v>
      </c>
      <c r="M401" s="1066" t="s">
        <v>3425</v>
      </c>
      <c r="N401" s="1066" t="s">
        <v>2145</v>
      </c>
    </row>
    <row r="402" spans="2:14" x14ac:dyDescent="0.25">
      <c r="B402" s="1846"/>
      <c r="C402" s="162" t="s">
        <v>3819</v>
      </c>
      <c r="D402" s="1066" t="s">
        <v>1149</v>
      </c>
      <c r="E402" s="1066" t="s">
        <v>1149</v>
      </c>
      <c r="F402" s="1066" t="s">
        <v>2145</v>
      </c>
      <c r="G402" s="1066" t="s">
        <v>1149</v>
      </c>
      <c r="H402" s="1066" t="s">
        <v>2145</v>
      </c>
      <c r="I402" s="1066" t="s">
        <v>1149</v>
      </c>
      <c r="J402" s="1066" t="s">
        <v>1149</v>
      </c>
      <c r="K402" s="1066" t="s">
        <v>2145</v>
      </c>
      <c r="L402" s="1066" t="s">
        <v>2145</v>
      </c>
      <c r="M402" s="1066" t="s">
        <v>1149</v>
      </c>
      <c r="N402" s="1066" t="s">
        <v>2145</v>
      </c>
    </row>
    <row r="403" spans="2:14" x14ac:dyDescent="0.25">
      <c r="B403" s="1846"/>
      <c r="C403" s="162" t="s">
        <v>3820</v>
      </c>
      <c r="D403" s="1066" t="s">
        <v>1149</v>
      </c>
      <c r="E403" s="1066" t="s">
        <v>1149</v>
      </c>
      <c r="F403" s="1066" t="s">
        <v>2145</v>
      </c>
      <c r="G403" s="1066" t="s">
        <v>1149</v>
      </c>
      <c r="H403" s="1066" t="s">
        <v>2145</v>
      </c>
      <c r="I403" s="1066" t="s">
        <v>1149</v>
      </c>
      <c r="J403" s="1066" t="s">
        <v>2145</v>
      </c>
      <c r="K403" s="1066" t="s">
        <v>2145</v>
      </c>
      <c r="L403" s="1066" t="s">
        <v>2145</v>
      </c>
      <c r="M403" s="1066" t="s">
        <v>1149</v>
      </c>
      <c r="N403" s="1066" t="s">
        <v>2145</v>
      </c>
    </row>
    <row r="404" spans="2:14" x14ac:dyDescent="0.25">
      <c r="B404" s="1846"/>
      <c r="C404" s="162" t="s">
        <v>3821</v>
      </c>
      <c r="D404" s="1066" t="s">
        <v>3425</v>
      </c>
      <c r="E404" s="1066" t="s">
        <v>1149</v>
      </c>
      <c r="F404" s="1066" t="s">
        <v>2145</v>
      </c>
      <c r="G404" s="1066" t="s">
        <v>2145</v>
      </c>
      <c r="H404" s="1066" t="s">
        <v>2145</v>
      </c>
      <c r="I404" s="1066" t="s">
        <v>1149</v>
      </c>
      <c r="J404" s="1066" t="s">
        <v>1149</v>
      </c>
      <c r="K404" s="1066" t="s">
        <v>2145</v>
      </c>
      <c r="L404" s="1066" t="s">
        <v>2145</v>
      </c>
      <c r="M404" s="1066" t="s">
        <v>3425</v>
      </c>
      <c r="N404" s="1066" t="s">
        <v>2145</v>
      </c>
    </row>
    <row r="405" spans="2:14" x14ac:dyDescent="0.25">
      <c r="B405" s="1846"/>
      <c r="C405" s="162" t="s">
        <v>3822</v>
      </c>
      <c r="D405" s="1066" t="s">
        <v>2145</v>
      </c>
      <c r="E405" s="1066" t="s">
        <v>1149</v>
      </c>
      <c r="F405" s="1066" t="s">
        <v>2145</v>
      </c>
      <c r="G405" s="1066" t="s">
        <v>2145</v>
      </c>
      <c r="H405" s="1066" t="s">
        <v>2145</v>
      </c>
      <c r="I405" s="1066" t="s">
        <v>1149</v>
      </c>
      <c r="J405" s="1066" t="s">
        <v>2145</v>
      </c>
      <c r="K405" s="1066" t="s">
        <v>2145</v>
      </c>
      <c r="L405" s="1066" t="s">
        <v>2145</v>
      </c>
      <c r="M405" s="1066" t="s">
        <v>1149</v>
      </c>
      <c r="N405" s="1066" t="s">
        <v>2145</v>
      </c>
    </row>
    <row r="406" spans="2:14" x14ac:dyDescent="0.25">
      <c r="B406" s="1846"/>
      <c r="C406" s="162" t="s">
        <v>3823</v>
      </c>
      <c r="D406" s="1066" t="s">
        <v>1149</v>
      </c>
      <c r="E406" s="1066" t="s">
        <v>2145</v>
      </c>
      <c r="F406" s="1066" t="s">
        <v>1278</v>
      </c>
      <c r="G406" s="1066" t="s">
        <v>1149</v>
      </c>
      <c r="H406" s="1066" t="s">
        <v>2145</v>
      </c>
      <c r="I406" s="1066" t="s">
        <v>1278</v>
      </c>
      <c r="J406" s="1066" t="s">
        <v>2145</v>
      </c>
      <c r="K406" s="1066" t="s">
        <v>2145</v>
      </c>
      <c r="L406" s="1066" t="s">
        <v>2145</v>
      </c>
      <c r="M406" s="1066" t="s">
        <v>2145</v>
      </c>
      <c r="N406" s="1066" t="s">
        <v>2145</v>
      </c>
    </row>
    <row r="407" spans="2:14" x14ac:dyDescent="0.25">
      <c r="B407" s="1846"/>
      <c r="C407" s="162" t="s">
        <v>3824</v>
      </c>
      <c r="D407" s="1066" t="s">
        <v>1278</v>
      </c>
      <c r="E407" s="1066" t="s">
        <v>1149</v>
      </c>
      <c r="F407" s="1066" t="s">
        <v>1149</v>
      </c>
      <c r="G407" s="1066" t="s">
        <v>3425</v>
      </c>
      <c r="H407" s="1066" t="s">
        <v>2145</v>
      </c>
      <c r="I407" s="1066" t="s">
        <v>1149</v>
      </c>
      <c r="J407" s="1066" t="s">
        <v>3425</v>
      </c>
      <c r="K407" s="1066" t="s">
        <v>2145</v>
      </c>
      <c r="L407" s="1066" t="s">
        <v>2145</v>
      </c>
      <c r="M407" s="1066" t="s">
        <v>1149</v>
      </c>
      <c r="N407" s="1066" t="s">
        <v>1149</v>
      </c>
    </row>
    <row r="408" spans="2:14" x14ac:dyDescent="0.25">
      <c r="B408" s="1846"/>
      <c r="C408" s="162" t="s">
        <v>3825</v>
      </c>
      <c r="D408" s="1066" t="s">
        <v>1149</v>
      </c>
      <c r="E408" s="1066" t="s">
        <v>1278</v>
      </c>
      <c r="F408" s="1066" t="s">
        <v>1278</v>
      </c>
      <c r="G408" s="1066" t="s">
        <v>1149</v>
      </c>
      <c r="H408" s="1066" t="s">
        <v>1278</v>
      </c>
      <c r="I408" s="1066" t="s">
        <v>1278</v>
      </c>
      <c r="J408" s="1066" t="s">
        <v>1278</v>
      </c>
      <c r="K408" s="1066" t="s">
        <v>1278</v>
      </c>
      <c r="L408" s="1066" t="s">
        <v>1278</v>
      </c>
      <c r="M408" s="1066" t="s">
        <v>1149</v>
      </c>
      <c r="N408" s="1066" t="s">
        <v>1149</v>
      </c>
    </row>
    <row r="409" spans="2:14" x14ac:dyDescent="0.25">
      <c r="B409" s="1846"/>
      <c r="C409" s="162" t="s">
        <v>3826</v>
      </c>
      <c r="D409" s="1066" t="s">
        <v>1278</v>
      </c>
      <c r="E409" s="1066" t="s">
        <v>1278</v>
      </c>
      <c r="F409" s="1066" t="s">
        <v>1149</v>
      </c>
      <c r="G409" s="1066" t="s">
        <v>1278</v>
      </c>
      <c r="H409" s="1066" t="s">
        <v>1278</v>
      </c>
      <c r="I409" s="1066" t="s">
        <v>1278</v>
      </c>
      <c r="J409" s="1066" t="s">
        <v>1278</v>
      </c>
      <c r="K409" s="1066" t="s">
        <v>1278</v>
      </c>
      <c r="L409" s="1066" t="s">
        <v>1278</v>
      </c>
      <c r="M409" s="1066" t="s">
        <v>1149</v>
      </c>
      <c r="N409" s="1066" t="s">
        <v>1149</v>
      </c>
    </row>
    <row r="410" spans="2:14" x14ac:dyDescent="0.25">
      <c r="B410" s="1846"/>
      <c r="C410" s="162" t="s">
        <v>3827</v>
      </c>
      <c r="D410" s="1066" t="s">
        <v>1278</v>
      </c>
      <c r="E410" s="1066" t="s">
        <v>1149</v>
      </c>
      <c r="F410" s="1066" t="s">
        <v>1149</v>
      </c>
      <c r="G410" s="1066" t="s">
        <v>1278</v>
      </c>
      <c r="H410" s="1066" t="s">
        <v>1278</v>
      </c>
      <c r="I410" s="1066" t="s">
        <v>1278</v>
      </c>
      <c r="J410" s="1066" t="s">
        <v>1149</v>
      </c>
      <c r="K410" s="1066" t="s">
        <v>1278</v>
      </c>
      <c r="L410" s="1066" t="s">
        <v>1278</v>
      </c>
      <c r="M410" s="1066" t="s">
        <v>1149</v>
      </c>
      <c r="N410" s="1066" t="s">
        <v>1149</v>
      </c>
    </row>
    <row r="411" spans="2:14" x14ac:dyDescent="0.25">
      <c r="B411" s="1846"/>
      <c r="C411" s="162" t="s">
        <v>3828</v>
      </c>
      <c r="D411" s="1066" t="s">
        <v>1149</v>
      </c>
      <c r="E411" s="1066" t="s">
        <v>1278</v>
      </c>
      <c r="F411" s="1066" t="s">
        <v>1278</v>
      </c>
      <c r="G411" s="1066" t="s">
        <v>1149</v>
      </c>
      <c r="H411" s="1066" t="s">
        <v>1278</v>
      </c>
      <c r="I411" s="1066" t="s">
        <v>1278</v>
      </c>
      <c r="J411" s="1066" t="s">
        <v>1278</v>
      </c>
      <c r="K411" s="1066" t="s">
        <v>1278</v>
      </c>
      <c r="L411" s="1066" t="s">
        <v>1278</v>
      </c>
      <c r="M411" s="1066" t="s">
        <v>1149</v>
      </c>
      <c r="N411" s="1066" t="s">
        <v>1149</v>
      </c>
    </row>
    <row r="412" spans="2:14" x14ac:dyDescent="0.25">
      <c r="B412" s="1846"/>
      <c r="C412" s="162" t="s">
        <v>3829</v>
      </c>
      <c r="D412" s="1066" t="s">
        <v>1149</v>
      </c>
      <c r="E412" s="1066" t="s">
        <v>1278</v>
      </c>
      <c r="F412" s="1066" t="s">
        <v>1278</v>
      </c>
      <c r="G412" s="1066" t="s">
        <v>1278</v>
      </c>
      <c r="H412" s="1066" t="s">
        <v>1278</v>
      </c>
      <c r="I412" s="1066" t="s">
        <v>1278</v>
      </c>
      <c r="J412" s="1066" t="s">
        <v>1278</v>
      </c>
      <c r="K412" s="1066" t="s">
        <v>1278</v>
      </c>
      <c r="L412" s="1066" t="s">
        <v>1278</v>
      </c>
      <c r="M412" s="1066" t="s">
        <v>1149</v>
      </c>
      <c r="N412" s="1066" t="s">
        <v>1149</v>
      </c>
    </row>
    <row r="413" spans="2:14" x14ac:dyDescent="0.25">
      <c r="B413" s="1846"/>
      <c r="C413" s="162" t="s">
        <v>3830</v>
      </c>
      <c r="D413" s="1066" t="s">
        <v>1149</v>
      </c>
      <c r="E413" s="1066" t="s">
        <v>1278</v>
      </c>
      <c r="F413" s="1066" t="s">
        <v>1149</v>
      </c>
      <c r="G413" s="1066" t="s">
        <v>1149</v>
      </c>
      <c r="H413" s="1066" t="s">
        <v>1149</v>
      </c>
      <c r="I413" s="1066" t="s">
        <v>1149</v>
      </c>
      <c r="J413" s="1066" t="s">
        <v>1278</v>
      </c>
      <c r="K413" s="1066" t="s">
        <v>1149</v>
      </c>
      <c r="L413" s="1066" t="s">
        <v>1149</v>
      </c>
      <c r="M413" s="1066" t="s">
        <v>1149</v>
      </c>
      <c r="N413" s="1066" t="s">
        <v>1149</v>
      </c>
    </row>
    <row r="414" spans="2:14" x14ac:dyDescent="0.25">
      <c r="B414" s="1846"/>
      <c r="C414" s="162" t="s">
        <v>3831</v>
      </c>
      <c r="D414" s="1066" t="s">
        <v>1278</v>
      </c>
      <c r="E414" s="1066" t="s">
        <v>1278</v>
      </c>
      <c r="F414" s="1066" t="s">
        <v>1278</v>
      </c>
      <c r="G414" s="1066" t="s">
        <v>1278</v>
      </c>
      <c r="H414" s="1066" t="s">
        <v>1278</v>
      </c>
      <c r="I414" s="1066" t="s">
        <v>1278</v>
      </c>
      <c r="J414" s="1066" t="s">
        <v>1278</v>
      </c>
      <c r="K414" s="1066" t="s">
        <v>1278</v>
      </c>
      <c r="L414" s="1066" t="s">
        <v>1149</v>
      </c>
      <c r="M414" s="1066" t="s">
        <v>1149</v>
      </c>
      <c r="N414" s="1066" t="s">
        <v>1149</v>
      </c>
    </row>
    <row r="415" spans="2:14" x14ac:dyDescent="0.25">
      <c r="B415" s="1846"/>
      <c r="C415" s="162" t="s">
        <v>3832</v>
      </c>
      <c r="D415" s="1066" t="s">
        <v>1278</v>
      </c>
      <c r="E415" s="1066" t="s">
        <v>1278</v>
      </c>
      <c r="F415" s="1066" t="s">
        <v>1149</v>
      </c>
      <c r="G415" s="1066" t="s">
        <v>1278</v>
      </c>
      <c r="H415" s="1066" t="s">
        <v>1278</v>
      </c>
      <c r="I415" s="1066" t="s">
        <v>1278</v>
      </c>
      <c r="J415" s="1066" t="s">
        <v>1278</v>
      </c>
      <c r="K415" s="1066" t="s">
        <v>1278</v>
      </c>
      <c r="L415" s="1066" t="s">
        <v>1278</v>
      </c>
      <c r="M415" s="1066" t="s">
        <v>3425</v>
      </c>
      <c r="N415" s="1066" t="s">
        <v>2145</v>
      </c>
    </row>
    <row r="416" spans="2:14" x14ac:dyDescent="0.25">
      <c r="B416" s="1846"/>
      <c r="C416" s="162" t="s">
        <v>3833</v>
      </c>
      <c r="D416" s="1066" t="s">
        <v>1149</v>
      </c>
      <c r="E416" s="1066" t="s">
        <v>1278</v>
      </c>
      <c r="F416" s="1066" t="s">
        <v>1149</v>
      </c>
      <c r="G416" s="1066" t="s">
        <v>1149</v>
      </c>
      <c r="H416" s="1066" t="s">
        <v>1278</v>
      </c>
      <c r="I416" s="1066" t="s">
        <v>1149</v>
      </c>
      <c r="J416" s="1066" t="s">
        <v>3425</v>
      </c>
      <c r="K416" s="1066" t="s">
        <v>1278</v>
      </c>
      <c r="L416" s="1066" t="s">
        <v>1278</v>
      </c>
      <c r="M416" s="1066" t="s">
        <v>1149</v>
      </c>
      <c r="N416" s="1066" t="s">
        <v>1149</v>
      </c>
    </row>
    <row r="417" spans="2:14" x14ac:dyDescent="0.25">
      <c r="B417" s="1846"/>
      <c r="C417" s="162" t="s">
        <v>3834</v>
      </c>
      <c r="D417" s="1066" t="s">
        <v>1278</v>
      </c>
      <c r="E417" s="1066" t="s">
        <v>1278</v>
      </c>
      <c r="F417" s="1066" t="s">
        <v>1149</v>
      </c>
      <c r="G417" s="1066" t="s">
        <v>1278</v>
      </c>
      <c r="H417" s="1066" t="s">
        <v>1278</v>
      </c>
      <c r="I417" s="1066" t="s">
        <v>1278</v>
      </c>
      <c r="J417" s="1066" t="s">
        <v>1278</v>
      </c>
      <c r="K417" s="1066" t="s">
        <v>1278</v>
      </c>
      <c r="L417" s="1066" t="s">
        <v>1278</v>
      </c>
      <c r="M417" s="1066" t="s">
        <v>1149</v>
      </c>
      <c r="N417" s="1066" t="s">
        <v>1149</v>
      </c>
    </row>
    <row r="418" spans="2:14" x14ac:dyDescent="0.25">
      <c r="B418" s="1846"/>
      <c r="C418" s="162" t="s">
        <v>3835</v>
      </c>
      <c r="D418" s="1066" t="s">
        <v>1278</v>
      </c>
      <c r="E418" s="1066" t="s">
        <v>1278</v>
      </c>
      <c r="F418" s="1066" t="s">
        <v>1278</v>
      </c>
      <c r="G418" s="1066" t="s">
        <v>1278</v>
      </c>
      <c r="H418" s="1066" t="s">
        <v>1278</v>
      </c>
      <c r="I418" s="1066" t="s">
        <v>1278</v>
      </c>
      <c r="J418" s="1066" t="s">
        <v>1278</v>
      </c>
      <c r="K418" s="1066" t="s">
        <v>1278</v>
      </c>
      <c r="L418" s="1066" t="s">
        <v>1278</v>
      </c>
      <c r="M418" s="1066" t="s">
        <v>1149</v>
      </c>
      <c r="N418" s="1066" t="s">
        <v>1149</v>
      </c>
    </row>
    <row r="419" spans="2:14" x14ac:dyDescent="0.25">
      <c r="B419" s="1846"/>
      <c r="C419" s="162" t="s">
        <v>3836</v>
      </c>
      <c r="D419" s="1066" t="s">
        <v>1278</v>
      </c>
      <c r="E419" s="1066" t="s">
        <v>2145</v>
      </c>
      <c r="F419" s="1066" t="s">
        <v>1278</v>
      </c>
      <c r="G419" s="1066" t="s">
        <v>1278</v>
      </c>
      <c r="H419" s="1066" t="s">
        <v>1278</v>
      </c>
      <c r="I419" s="1066" t="s">
        <v>1278</v>
      </c>
      <c r="J419" s="1066" t="s">
        <v>2145</v>
      </c>
      <c r="K419" s="1066" t="s">
        <v>1278</v>
      </c>
      <c r="L419" s="1066" t="s">
        <v>1278</v>
      </c>
      <c r="M419" s="1066" t="s">
        <v>2145</v>
      </c>
      <c r="N419" s="1066" t="s">
        <v>1149</v>
      </c>
    </row>
    <row r="420" spans="2:14" x14ac:dyDescent="0.25">
      <c r="B420" s="1846"/>
      <c r="C420" s="162" t="s">
        <v>3837</v>
      </c>
      <c r="D420" s="1066" t="s">
        <v>1278</v>
      </c>
      <c r="E420" s="1066" t="s">
        <v>1278</v>
      </c>
      <c r="F420" s="1066" t="s">
        <v>3425</v>
      </c>
      <c r="G420" s="1066" t="s">
        <v>3425</v>
      </c>
      <c r="H420" s="1066" t="s">
        <v>1278</v>
      </c>
      <c r="I420" s="1066" t="s">
        <v>3425</v>
      </c>
      <c r="J420" s="1066" t="s">
        <v>1278</v>
      </c>
      <c r="K420" s="1066" t="s">
        <v>1278</v>
      </c>
      <c r="L420" s="1066" t="s">
        <v>1278</v>
      </c>
      <c r="M420" s="1066" t="s">
        <v>3425</v>
      </c>
      <c r="N420" s="1066" t="s">
        <v>1278</v>
      </c>
    </row>
    <row r="421" spans="2:14" x14ac:dyDescent="0.25">
      <c r="B421" s="1846"/>
      <c r="C421" s="162" t="s">
        <v>3838</v>
      </c>
      <c r="D421" s="1066" t="s">
        <v>1278</v>
      </c>
      <c r="E421" s="1066" t="s">
        <v>1278</v>
      </c>
      <c r="F421" s="1066" t="s">
        <v>3425</v>
      </c>
      <c r="G421" s="1066" t="s">
        <v>1278</v>
      </c>
      <c r="H421" s="1066" t="s">
        <v>1149</v>
      </c>
      <c r="I421" s="1066" t="s">
        <v>1278</v>
      </c>
      <c r="J421" s="1066" t="s">
        <v>1278</v>
      </c>
      <c r="K421" s="1066" t="s">
        <v>1278</v>
      </c>
      <c r="L421" s="1066" t="s">
        <v>1149</v>
      </c>
      <c r="M421" s="1066" t="s">
        <v>1149</v>
      </c>
      <c r="N421" s="1066" t="s">
        <v>1278</v>
      </c>
    </row>
    <row r="422" spans="2:14" x14ac:dyDescent="0.25">
      <c r="B422" s="1846"/>
      <c r="C422" s="162" t="s">
        <v>3839</v>
      </c>
      <c r="D422" s="1066" t="s">
        <v>1278</v>
      </c>
      <c r="E422" s="1066" t="s">
        <v>1278</v>
      </c>
      <c r="F422" s="1066" t="s">
        <v>3425</v>
      </c>
      <c r="G422" s="1066" t="s">
        <v>1278</v>
      </c>
      <c r="H422" s="1066" t="s">
        <v>1149</v>
      </c>
      <c r="I422" s="1066" t="s">
        <v>1149</v>
      </c>
      <c r="J422" s="1066" t="s">
        <v>1278</v>
      </c>
      <c r="K422" s="1066" t="s">
        <v>1278</v>
      </c>
      <c r="L422" s="1066" t="s">
        <v>1149</v>
      </c>
      <c r="M422" s="1066" t="s">
        <v>3425</v>
      </c>
      <c r="N422" s="1066" t="s">
        <v>1149</v>
      </c>
    </row>
    <row r="423" spans="2:14" x14ac:dyDescent="0.25">
      <c r="B423" s="1846"/>
      <c r="C423" s="162" t="s">
        <v>3840</v>
      </c>
      <c r="D423" s="1066" t="s">
        <v>1278</v>
      </c>
      <c r="E423" s="1066" t="s">
        <v>1278</v>
      </c>
      <c r="F423" s="1066" t="s">
        <v>1149</v>
      </c>
      <c r="G423" s="1066" t="s">
        <v>1278</v>
      </c>
      <c r="H423" s="1066" t="s">
        <v>1149</v>
      </c>
      <c r="I423" s="1066" t="s">
        <v>1278</v>
      </c>
      <c r="J423" s="1066" t="s">
        <v>1278</v>
      </c>
      <c r="K423" s="1066" t="s">
        <v>1278</v>
      </c>
      <c r="L423" s="1066" t="s">
        <v>1149</v>
      </c>
      <c r="M423" s="1066" t="s">
        <v>1149</v>
      </c>
      <c r="N423" s="1066" t="s">
        <v>1149</v>
      </c>
    </row>
    <row r="424" spans="2:14" x14ac:dyDescent="0.25">
      <c r="B424" s="1846"/>
      <c r="C424" s="162" t="s">
        <v>3841</v>
      </c>
      <c r="D424" s="1066" t="s">
        <v>1278</v>
      </c>
      <c r="E424" s="1066" t="s">
        <v>1278</v>
      </c>
      <c r="F424" s="1066" t="s">
        <v>1278</v>
      </c>
      <c r="G424" s="1066" t="s">
        <v>3425</v>
      </c>
      <c r="H424" s="1066" t="s">
        <v>3425</v>
      </c>
      <c r="I424" s="1066" t="s">
        <v>1278</v>
      </c>
      <c r="J424" s="1066" t="s">
        <v>1278</v>
      </c>
      <c r="K424" s="1066" t="s">
        <v>3425</v>
      </c>
      <c r="L424" s="1066" t="s">
        <v>3425</v>
      </c>
      <c r="M424" s="1066" t="s">
        <v>1149</v>
      </c>
      <c r="N424" s="1066" t="s">
        <v>2145</v>
      </c>
    </row>
    <row r="425" spans="2:14" x14ac:dyDescent="0.25">
      <c r="B425" s="1846"/>
      <c r="C425" s="162" t="s">
        <v>3842</v>
      </c>
      <c r="D425" s="1066" t="s">
        <v>1278</v>
      </c>
      <c r="E425" s="1066" t="s">
        <v>1278</v>
      </c>
      <c r="F425" s="1066" t="s">
        <v>1149</v>
      </c>
      <c r="G425" s="1066" t="s">
        <v>1278</v>
      </c>
      <c r="H425" s="1066" t="s">
        <v>1278</v>
      </c>
      <c r="I425" s="1066" t="s">
        <v>1278</v>
      </c>
      <c r="J425" s="1066" t="s">
        <v>1278</v>
      </c>
      <c r="K425" s="1066" t="s">
        <v>1278</v>
      </c>
      <c r="L425" s="1066" t="s">
        <v>1278</v>
      </c>
      <c r="M425" s="1066" t="s">
        <v>1149</v>
      </c>
      <c r="N425" s="1066" t="s">
        <v>1149</v>
      </c>
    </row>
    <row r="426" spans="2:14" x14ac:dyDescent="0.25">
      <c r="B426" s="1846"/>
      <c r="C426" s="162" t="s">
        <v>3843</v>
      </c>
      <c r="D426" s="1066" t="s">
        <v>1278</v>
      </c>
      <c r="E426" s="1066" t="s">
        <v>1278</v>
      </c>
      <c r="F426" s="1066" t="s">
        <v>1278</v>
      </c>
      <c r="G426" s="1066" t="s">
        <v>1278</v>
      </c>
      <c r="H426" s="1066" t="s">
        <v>1278</v>
      </c>
      <c r="I426" s="1066" t="s">
        <v>1278</v>
      </c>
      <c r="J426" s="1066" t="s">
        <v>3425</v>
      </c>
      <c r="K426" s="1066" t="s">
        <v>1278</v>
      </c>
      <c r="L426" s="1066" t="s">
        <v>1278</v>
      </c>
      <c r="M426" s="1066" t="s">
        <v>1149</v>
      </c>
      <c r="N426" s="1066" t="s">
        <v>1149</v>
      </c>
    </row>
    <row r="427" spans="2:14" x14ac:dyDescent="0.25">
      <c r="B427" s="1846"/>
      <c r="C427" s="162" t="s">
        <v>3844</v>
      </c>
      <c r="D427" s="1066" t="s">
        <v>1278</v>
      </c>
      <c r="E427" s="1066" t="s">
        <v>1278</v>
      </c>
      <c r="F427" s="1066" t="s">
        <v>1278</v>
      </c>
      <c r="G427" s="1066" t="s">
        <v>1278</v>
      </c>
      <c r="H427" s="1066" t="s">
        <v>1278</v>
      </c>
      <c r="I427" s="1066" t="s">
        <v>1278</v>
      </c>
      <c r="J427" s="1066" t="s">
        <v>2145</v>
      </c>
      <c r="K427" s="1066" t="s">
        <v>1278</v>
      </c>
      <c r="L427" s="1066" t="s">
        <v>1278</v>
      </c>
      <c r="M427" s="1066" t="s">
        <v>1149</v>
      </c>
      <c r="N427" s="1066" t="s">
        <v>1149</v>
      </c>
    </row>
    <row r="428" spans="2:14" x14ac:dyDescent="0.25">
      <c r="B428" s="1846"/>
      <c r="C428" s="162" t="s">
        <v>3845</v>
      </c>
      <c r="D428" s="1066" t="s">
        <v>1278</v>
      </c>
      <c r="E428" s="1066" t="s">
        <v>2145</v>
      </c>
      <c r="F428" s="1066" t="s">
        <v>1149</v>
      </c>
      <c r="G428" s="1066" t="s">
        <v>1278</v>
      </c>
      <c r="H428" s="1066" t="s">
        <v>1278</v>
      </c>
      <c r="I428" s="1066" t="s">
        <v>1278</v>
      </c>
      <c r="J428" s="1066" t="s">
        <v>1149</v>
      </c>
      <c r="K428" s="1066" t="s">
        <v>1278</v>
      </c>
      <c r="L428" s="1066" t="s">
        <v>1278</v>
      </c>
      <c r="M428" s="1066" t="s">
        <v>1149</v>
      </c>
      <c r="N428" s="1066" t="s">
        <v>1149</v>
      </c>
    </row>
    <row r="429" spans="2:14" x14ac:dyDescent="0.25">
      <c r="B429" s="1846"/>
      <c r="C429" s="162" t="s">
        <v>3846</v>
      </c>
      <c r="D429" s="1066" t="s">
        <v>1278</v>
      </c>
      <c r="E429" s="1066" t="s">
        <v>1278</v>
      </c>
      <c r="F429" s="1066" t="s">
        <v>2145</v>
      </c>
      <c r="G429" s="1066" t="s">
        <v>2145</v>
      </c>
      <c r="H429" s="1066" t="s">
        <v>2145</v>
      </c>
      <c r="I429" s="1066" t="s">
        <v>1149</v>
      </c>
      <c r="J429" s="1066" t="s">
        <v>2145</v>
      </c>
      <c r="K429" s="1066" t="s">
        <v>2145</v>
      </c>
      <c r="L429" s="1066" t="s">
        <v>2145</v>
      </c>
      <c r="M429" s="1066" t="s">
        <v>1149</v>
      </c>
      <c r="N429" s="1066" t="s">
        <v>2145</v>
      </c>
    </row>
    <row r="430" spans="2:14" x14ac:dyDescent="0.25">
      <c r="B430" s="1846"/>
      <c r="C430" s="162" t="s">
        <v>3847</v>
      </c>
      <c r="D430" s="1066" t="s">
        <v>1278</v>
      </c>
      <c r="E430" s="1066" t="s">
        <v>1149</v>
      </c>
      <c r="F430" s="1066" t="s">
        <v>1278</v>
      </c>
      <c r="G430" s="1066" t="s">
        <v>1278</v>
      </c>
      <c r="H430" s="1066" t="s">
        <v>1278</v>
      </c>
      <c r="I430" s="1066" t="s">
        <v>1278</v>
      </c>
      <c r="J430" s="1066" t="s">
        <v>3425</v>
      </c>
      <c r="K430" s="1066" t="s">
        <v>1278</v>
      </c>
      <c r="L430" s="1066" t="s">
        <v>1278</v>
      </c>
      <c r="M430" s="1066" t="s">
        <v>1149</v>
      </c>
      <c r="N430" s="1066" t="s">
        <v>2145</v>
      </c>
    </row>
    <row r="431" spans="2:14" x14ac:dyDescent="0.25">
      <c r="B431" s="1846"/>
      <c r="C431" s="162" t="s">
        <v>3848</v>
      </c>
      <c r="D431" s="1066" t="s">
        <v>1278</v>
      </c>
      <c r="E431" s="1066" t="s">
        <v>1149</v>
      </c>
      <c r="F431" s="1066" t="s">
        <v>1278</v>
      </c>
      <c r="G431" s="1066" t="s">
        <v>3849</v>
      </c>
      <c r="H431" s="1066" t="s">
        <v>1278</v>
      </c>
      <c r="I431" s="1066" t="s">
        <v>1278</v>
      </c>
      <c r="J431" s="1066" t="s">
        <v>3425</v>
      </c>
      <c r="K431" s="1066" t="s">
        <v>1278</v>
      </c>
      <c r="L431" s="1066" t="s">
        <v>1278</v>
      </c>
      <c r="M431" s="1066" t="s">
        <v>2145</v>
      </c>
      <c r="N431" s="1066" t="s">
        <v>2145</v>
      </c>
    </row>
    <row r="432" spans="2:14" x14ac:dyDescent="0.25">
      <c r="B432" s="1846"/>
      <c r="C432" s="162" t="s">
        <v>3850</v>
      </c>
      <c r="D432" s="1066" t="s">
        <v>1278</v>
      </c>
      <c r="E432" s="1066" t="s">
        <v>1149</v>
      </c>
      <c r="F432" s="1066" t="s">
        <v>2145</v>
      </c>
      <c r="G432" s="1066" t="s">
        <v>2145</v>
      </c>
      <c r="H432" s="1066" t="s">
        <v>2145</v>
      </c>
      <c r="I432" s="1066" t="s">
        <v>2145</v>
      </c>
      <c r="J432" s="1066" t="s">
        <v>2145</v>
      </c>
      <c r="K432" s="1066" t="s">
        <v>2145</v>
      </c>
      <c r="L432" s="1066" t="s">
        <v>2145</v>
      </c>
      <c r="M432" s="1066" t="s">
        <v>2145</v>
      </c>
      <c r="N432" s="1066" t="s">
        <v>2145</v>
      </c>
    </row>
    <row r="433" spans="2:14" x14ac:dyDescent="0.25">
      <c r="B433" s="1846"/>
      <c r="C433" s="162" t="s">
        <v>3851</v>
      </c>
      <c r="D433" s="1066" t="s">
        <v>1149</v>
      </c>
      <c r="E433" s="1066" t="s">
        <v>1149</v>
      </c>
      <c r="F433" s="1066" t="s">
        <v>1149</v>
      </c>
      <c r="G433" s="1066" t="s">
        <v>1149</v>
      </c>
      <c r="H433" s="1066" t="s">
        <v>1149</v>
      </c>
      <c r="I433" s="1066" t="s">
        <v>1149</v>
      </c>
      <c r="J433" s="1066" t="s">
        <v>1149</v>
      </c>
      <c r="K433" s="1066" t="s">
        <v>1149</v>
      </c>
      <c r="L433" s="1066" t="s">
        <v>1149</v>
      </c>
      <c r="M433" s="1066" t="s">
        <v>1149</v>
      </c>
      <c r="N433" s="1066" t="s">
        <v>2145</v>
      </c>
    </row>
    <row r="434" spans="2:14" x14ac:dyDescent="0.25">
      <c r="B434" s="1846"/>
      <c r="C434" s="162" t="s">
        <v>3852</v>
      </c>
      <c r="D434" s="1066" t="s">
        <v>1278</v>
      </c>
      <c r="E434" s="1066" t="s">
        <v>1278</v>
      </c>
      <c r="F434" s="1066" t="s">
        <v>1149</v>
      </c>
      <c r="G434" s="1066" t="s">
        <v>1278</v>
      </c>
      <c r="H434" s="1066" t="s">
        <v>3425</v>
      </c>
      <c r="I434" s="1066" t="s">
        <v>1278</v>
      </c>
      <c r="J434" s="1066" t="s">
        <v>1278</v>
      </c>
      <c r="K434" s="1066" t="s">
        <v>1278</v>
      </c>
      <c r="L434" s="1066" t="s">
        <v>1278</v>
      </c>
      <c r="M434" s="1066" t="s">
        <v>1149</v>
      </c>
      <c r="N434" s="1066" t="s">
        <v>2145</v>
      </c>
    </row>
    <row r="435" spans="2:14" x14ac:dyDescent="0.25">
      <c r="B435" s="1846"/>
      <c r="C435" s="162" t="s">
        <v>3853</v>
      </c>
      <c r="D435" s="1066" t="s">
        <v>1278</v>
      </c>
      <c r="E435" s="1066" t="s">
        <v>1278</v>
      </c>
      <c r="F435" s="1066" t="s">
        <v>1278</v>
      </c>
      <c r="G435" s="1066" t="s">
        <v>1278</v>
      </c>
      <c r="H435" s="1066" t="s">
        <v>1149</v>
      </c>
      <c r="I435" s="1066" t="s">
        <v>1278</v>
      </c>
      <c r="J435" s="1066" t="s">
        <v>1278</v>
      </c>
      <c r="K435" s="1066" t="s">
        <v>1278</v>
      </c>
      <c r="L435" s="1066" t="s">
        <v>1278</v>
      </c>
      <c r="M435" s="1066" t="s">
        <v>1278</v>
      </c>
      <c r="N435" s="1066" t="s">
        <v>1278</v>
      </c>
    </row>
    <row r="436" spans="2:14" x14ac:dyDescent="0.25">
      <c r="B436" s="1846"/>
      <c r="C436" s="162" t="s">
        <v>3854</v>
      </c>
      <c r="D436" s="1066" t="s">
        <v>2145</v>
      </c>
      <c r="E436" s="1066" t="s">
        <v>2145</v>
      </c>
      <c r="F436" s="1066" t="s">
        <v>1278</v>
      </c>
      <c r="G436" s="1066" t="s">
        <v>2145</v>
      </c>
      <c r="H436" s="1066" t="s">
        <v>2145</v>
      </c>
      <c r="I436" s="1066" t="s">
        <v>2145</v>
      </c>
      <c r="J436" s="1066" t="s">
        <v>2145</v>
      </c>
      <c r="K436" s="1066" t="s">
        <v>2145</v>
      </c>
      <c r="L436" s="1066" t="s">
        <v>2145</v>
      </c>
      <c r="M436" s="1066" t="s">
        <v>2145</v>
      </c>
      <c r="N436" s="1066" t="s">
        <v>2145</v>
      </c>
    </row>
    <row r="437" spans="2:14" x14ac:dyDescent="0.25">
      <c r="B437" s="1846"/>
      <c r="C437" s="162" t="s">
        <v>3855</v>
      </c>
      <c r="D437" s="1066" t="s">
        <v>1149</v>
      </c>
      <c r="E437" s="1066" t="s">
        <v>1149</v>
      </c>
      <c r="F437" s="1066" t="s">
        <v>1278</v>
      </c>
      <c r="G437" s="1066" t="s">
        <v>1149</v>
      </c>
      <c r="H437" s="1066" t="s">
        <v>1278</v>
      </c>
      <c r="I437" s="1066" t="s">
        <v>1149</v>
      </c>
      <c r="J437" s="1066" t="s">
        <v>1149</v>
      </c>
      <c r="K437" s="1066" t="s">
        <v>1149</v>
      </c>
      <c r="L437" s="1066" t="s">
        <v>1149</v>
      </c>
      <c r="M437" s="1066" t="s">
        <v>1149</v>
      </c>
      <c r="N437" s="1066" t="s">
        <v>1149</v>
      </c>
    </row>
    <row r="438" spans="2:14" x14ac:dyDescent="0.25">
      <c r="B438" s="1846"/>
      <c r="C438" s="162" t="s">
        <v>3856</v>
      </c>
      <c r="D438" s="1066" t="s">
        <v>1278</v>
      </c>
      <c r="E438" s="1066" t="s">
        <v>1278</v>
      </c>
      <c r="F438" s="1066" t="s">
        <v>1149</v>
      </c>
      <c r="G438" s="1066" t="s">
        <v>1278</v>
      </c>
      <c r="H438" s="1066" t="s">
        <v>1278</v>
      </c>
      <c r="I438" s="1066" t="s">
        <v>2145</v>
      </c>
      <c r="J438" s="1066" t="s">
        <v>1278</v>
      </c>
      <c r="K438" s="1066" t="s">
        <v>1278</v>
      </c>
      <c r="L438" s="1066" t="s">
        <v>1278</v>
      </c>
      <c r="M438" s="1066" t="s">
        <v>1149</v>
      </c>
      <c r="N438" s="1066" t="s">
        <v>2145</v>
      </c>
    </row>
    <row r="439" spans="2:14" x14ac:dyDescent="0.25">
      <c r="B439" s="1846"/>
      <c r="C439" s="162" t="s">
        <v>3857</v>
      </c>
      <c r="D439" s="1066" t="s">
        <v>1149</v>
      </c>
      <c r="E439" s="1066" t="s">
        <v>2145</v>
      </c>
      <c r="F439" s="1066" t="s">
        <v>1278</v>
      </c>
      <c r="G439" s="1066" t="s">
        <v>1149</v>
      </c>
      <c r="H439" s="1066" t="s">
        <v>2145</v>
      </c>
      <c r="I439" s="1066" t="s">
        <v>2145</v>
      </c>
      <c r="J439" s="1066" t="s">
        <v>2145</v>
      </c>
      <c r="K439" s="1066" t="s">
        <v>2145</v>
      </c>
      <c r="L439" s="1066" t="s">
        <v>2145</v>
      </c>
      <c r="M439" s="1066" t="s">
        <v>2145</v>
      </c>
      <c r="N439" s="1066" t="s">
        <v>2145</v>
      </c>
    </row>
    <row r="440" spans="2:14" x14ac:dyDescent="0.25">
      <c r="B440" s="1846"/>
      <c r="C440" s="162" t="s">
        <v>3858</v>
      </c>
      <c r="D440" s="1066" t="s">
        <v>1278</v>
      </c>
      <c r="E440" s="1066" t="s">
        <v>1149</v>
      </c>
      <c r="F440" s="1066" t="s">
        <v>1278</v>
      </c>
      <c r="G440" s="1066" t="s">
        <v>1278</v>
      </c>
      <c r="H440" s="1066" t="s">
        <v>1278</v>
      </c>
      <c r="I440" s="1066" t="s">
        <v>1278</v>
      </c>
      <c r="J440" s="1066" t="s">
        <v>1278</v>
      </c>
      <c r="K440" s="1066" t="s">
        <v>1278</v>
      </c>
      <c r="L440" s="1066" t="s">
        <v>1278</v>
      </c>
      <c r="M440" s="1066" t="s">
        <v>1278</v>
      </c>
      <c r="N440" s="1066" t="s">
        <v>2145</v>
      </c>
    </row>
    <row r="441" spans="2:14" x14ac:dyDescent="0.25">
      <c r="B441" s="1846"/>
      <c r="C441" s="162" t="s">
        <v>3859</v>
      </c>
      <c r="D441" s="1066" t="s">
        <v>1278</v>
      </c>
      <c r="E441" s="1066" t="s">
        <v>1278</v>
      </c>
      <c r="F441" s="1066" t="s">
        <v>1278</v>
      </c>
      <c r="G441" s="1066" t="s">
        <v>1278</v>
      </c>
      <c r="H441" s="1066" t="s">
        <v>1278</v>
      </c>
      <c r="I441" s="1066" t="s">
        <v>1278</v>
      </c>
      <c r="J441" s="1066" t="s">
        <v>1278</v>
      </c>
      <c r="K441" s="1066" t="s">
        <v>1278</v>
      </c>
      <c r="L441" s="1066" t="s">
        <v>1278</v>
      </c>
      <c r="M441" s="1066" t="s">
        <v>1149</v>
      </c>
      <c r="N441" s="1066" t="s">
        <v>2145</v>
      </c>
    </row>
    <row r="442" spans="2:14" x14ac:dyDescent="0.25">
      <c r="B442" s="1846"/>
      <c r="C442" s="162" t="s">
        <v>3860</v>
      </c>
      <c r="D442" s="1066" t="s">
        <v>1278</v>
      </c>
      <c r="E442" s="1066" t="s">
        <v>1278</v>
      </c>
      <c r="F442" s="1066" t="s">
        <v>2145</v>
      </c>
      <c r="G442" s="1066" t="s">
        <v>1278</v>
      </c>
      <c r="H442" s="1066" t="s">
        <v>2145</v>
      </c>
      <c r="I442" s="1066" t="s">
        <v>2145</v>
      </c>
      <c r="J442" s="1066" t="s">
        <v>1278</v>
      </c>
      <c r="K442" s="1066" t="s">
        <v>2145</v>
      </c>
      <c r="L442" s="1066" t="s">
        <v>1278</v>
      </c>
      <c r="M442" s="1066" t="s">
        <v>2145</v>
      </c>
      <c r="N442" s="1066" t="s">
        <v>2145</v>
      </c>
    </row>
    <row r="443" spans="2:14" x14ac:dyDescent="0.25">
      <c r="B443" s="1846"/>
      <c r="C443" s="162" t="s">
        <v>3861</v>
      </c>
      <c r="D443" s="1066" t="s">
        <v>1278</v>
      </c>
      <c r="E443" s="1066" t="s">
        <v>2145</v>
      </c>
      <c r="F443" s="1066" t="s">
        <v>2145</v>
      </c>
      <c r="G443" s="1066" t="s">
        <v>1278</v>
      </c>
      <c r="H443" s="1066" t="s">
        <v>2145</v>
      </c>
      <c r="I443" s="1066" t="s">
        <v>2145</v>
      </c>
      <c r="J443" s="1066" t="s">
        <v>2145</v>
      </c>
      <c r="K443" s="1066" t="s">
        <v>2145</v>
      </c>
      <c r="L443" s="1066" t="s">
        <v>2145</v>
      </c>
      <c r="M443" s="1066" t="s">
        <v>2145</v>
      </c>
      <c r="N443" s="1066" t="s">
        <v>2145</v>
      </c>
    </row>
    <row r="444" spans="2:14" x14ac:dyDescent="0.25">
      <c r="B444" s="1846"/>
      <c r="C444" s="162" t="s">
        <v>3862</v>
      </c>
      <c r="D444" s="1066" t="s">
        <v>1278</v>
      </c>
      <c r="E444" s="1066" t="s">
        <v>1149</v>
      </c>
      <c r="F444" s="1066" t="s">
        <v>1278</v>
      </c>
      <c r="G444" s="1066" t="s">
        <v>1278</v>
      </c>
      <c r="H444" s="1066" t="s">
        <v>1278</v>
      </c>
      <c r="I444" s="1066" t="s">
        <v>1278</v>
      </c>
      <c r="J444" s="1066" t="s">
        <v>1278</v>
      </c>
      <c r="K444" s="1066" t="s">
        <v>1278</v>
      </c>
      <c r="L444" s="1066" t="s">
        <v>1278</v>
      </c>
      <c r="M444" s="1066" t="s">
        <v>1149</v>
      </c>
      <c r="N444" s="1066" t="s">
        <v>2145</v>
      </c>
    </row>
    <row r="445" spans="2:14" x14ac:dyDescent="0.25">
      <c r="B445" s="1846"/>
      <c r="C445" s="162" t="s">
        <v>3863</v>
      </c>
      <c r="D445" s="1066" t="s">
        <v>3425</v>
      </c>
      <c r="E445" s="1066" t="s">
        <v>1278</v>
      </c>
      <c r="F445" s="1066" t="s">
        <v>1149</v>
      </c>
      <c r="G445" s="1066" t="s">
        <v>3425</v>
      </c>
      <c r="H445" s="1066" t="s">
        <v>1278</v>
      </c>
      <c r="I445" s="1066" t="s">
        <v>1278</v>
      </c>
      <c r="J445" s="1066" t="s">
        <v>3425</v>
      </c>
      <c r="K445" s="1066" t="s">
        <v>3425</v>
      </c>
      <c r="L445" s="1066" t="s">
        <v>3425</v>
      </c>
      <c r="M445" s="1066" t="s">
        <v>1149</v>
      </c>
      <c r="N445" s="1066" t="s">
        <v>2145</v>
      </c>
    </row>
    <row r="446" spans="2:14" x14ac:dyDescent="0.25">
      <c r="B446" s="1846"/>
      <c r="C446" s="162" t="s">
        <v>3864</v>
      </c>
      <c r="D446" s="1066" t="s">
        <v>1149</v>
      </c>
      <c r="E446" s="1066" t="s">
        <v>2145</v>
      </c>
      <c r="F446" s="1066" t="s">
        <v>1149</v>
      </c>
      <c r="G446" s="1066" t="s">
        <v>1149</v>
      </c>
      <c r="H446" s="1066" t="s">
        <v>1278</v>
      </c>
      <c r="I446" s="1066" t="s">
        <v>1149</v>
      </c>
      <c r="J446" s="1066" t="s">
        <v>1149</v>
      </c>
      <c r="K446" s="1066" t="s">
        <v>2145</v>
      </c>
      <c r="L446" s="1066" t="s">
        <v>2145</v>
      </c>
      <c r="M446" s="1066" t="s">
        <v>1149</v>
      </c>
      <c r="N446" s="1066" t="s">
        <v>2145</v>
      </c>
    </row>
    <row r="447" spans="2:14" x14ac:dyDescent="0.25">
      <c r="B447" s="1846"/>
      <c r="C447" s="162" t="s">
        <v>3865</v>
      </c>
      <c r="D447" s="1066" t="s">
        <v>1149</v>
      </c>
      <c r="E447" s="1066" t="s">
        <v>1149</v>
      </c>
      <c r="F447" s="1066" t="s">
        <v>1149</v>
      </c>
      <c r="G447" s="1066" t="s">
        <v>1278</v>
      </c>
      <c r="H447" s="1066" t="s">
        <v>3425</v>
      </c>
      <c r="I447" s="1066" t="s">
        <v>1278</v>
      </c>
      <c r="J447" s="1066" t="s">
        <v>1149</v>
      </c>
      <c r="K447" s="1066" t="s">
        <v>1278</v>
      </c>
      <c r="L447" s="1066" t="s">
        <v>3425</v>
      </c>
      <c r="M447" s="1066" t="s">
        <v>1149</v>
      </c>
      <c r="N447" s="1066" t="s">
        <v>1278</v>
      </c>
    </row>
    <row r="448" spans="2:14" x14ac:dyDescent="0.25">
      <c r="B448" s="1846"/>
      <c r="C448" s="162" t="s">
        <v>3866</v>
      </c>
      <c r="D448" s="1066" t="s">
        <v>1278</v>
      </c>
      <c r="E448" s="1066" t="s">
        <v>2145</v>
      </c>
      <c r="F448" s="1066" t="s">
        <v>1149</v>
      </c>
      <c r="G448" s="1066" t="s">
        <v>1278</v>
      </c>
      <c r="H448" s="1066" t="s">
        <v>1278</v>
      </c>
      <c r="I448" s="1066" t="s">
        <v>2145</v>
      </c>
      <c r="J448" s="1066" t="s">
        <v>2145</v>
      </c>
      <c r="K448" s="1066" t="s">
        <v>1278</v>
      </c>
      <c r="L448" s="1066" t="s">
        <v>1278</v>
      </c>
      <c r="M448" s="1066" t="s">
        <v>2145</v>
      </c>
      <c r="N448" s="1066" t="s">
        <v>2145</v>
      </c>
    </row>
    <row r="449" spans="2:14" x14ac:dyDescent="0.25">
      <c r="B449" s="1846"/>
      <c r="C449" s="162" t="s">
        <v>3867</v>
      </c>
      <c r="D449" s="1066" t="s">
        <v>1278</v>
      </c>
      <c r="E449" s="1066" t="s">
        <v>1149</v>
      </c>
      <c r="F449" s="1066" t="s">
        <v>1149</v>
      </c>
      <c r="G449" s="1066" t="s">
        <v>1278</v>
      </c>
      <c r="H449" s="1066" t="s">
        <v>1278</v>
      </c>
      <c r="I449" s="1066" t="s">
        <v>1278</v>
      </c>
      <c r="J449" s="1066" t="s">
        <v>1278</v>
      </c>
      <c r="K449" s="1066" t="s">
        <v>1149</v>
      </c>
      <c r="L449" s="1066" t="s">
        <v>1278</v>
      </c>
      <c r="M449" s="1066" t="s">
        <v>1149</v>
      </c>
      <c r="N449" s="1066" t="s">
        <v>2145</v>
      </c>
    </row>
    <row r="450" spans="2:14" x14ac:dyDescent="0.25">
      <c r="B450" s="1846"/>
      <c r="C450" s="162" t="s">
        <v>3868</v>
      </c>
      <c r="D450" s="1066" t="s">
        <v>1278</v>
      </c>
      <c r="E450" s="1066" t="s">
        <v>1149</v>
      </c>
      <c r="F450" s="1066" t="s">
        <v>1149</v>
      </c>
      <c r="G450" s="1066" t="s">
        <v>1278</v>
      </c>
      <c r="H450" s="1066" t="s">
        <v>1278</v>
      </c>
      <c r="I450" s="1066" t="s">
        <v>2145</v>
      </c>
      <c r="J450" s="1066" t="s">
        <v>1278</v>
      </c>
      <c r="K450" s="1066" t="s">
        <v>1149</v>
      </c>
      <c r="L450" s="1066" t="s">
        <v>1278</v>
      </c>
      <c r="M450" s="1066" t="s">
        <v>1149</v>
      </c>
      <c r="N450" s="1066" t="s">
        <v>2145</v>
      </c>
    </row>
    <row r="451" spans="2:14" x14ac:dyDescent="0.25">
      <c r="B451" s="1846"/>
      <c r="C451" s="162" t="s">
        <v>3869</v>
      </c>
      <c r="D451" s="1066" t="s">
        <v>1278</v>
      </c>
      <c r="E451" s="1066" t="s">
        <v>1278</v>
      </c>
      <c r="F451" s="1066" t="s">
        <v>1149</v>
      </c>
      <c r="G451" s="1066" t="s">
        <v>1278</v>
      </c>
      <c r="H451" s="1066" t="s">
        <v>1278</v>
      </c>
      <c r="I451" s="1066" t="s">
        <v>1278</v>
      </c>
      <c r="J451" s="1066" t="s">
        <v>1278</v>
      </c>
      <c r="K451" s="1066" t="s">
        <v>1278</v>
      </c>
      <c r="L451" s="1066" t="s">
        <v>1278</v>
      </c>
      <c r="M451" s="1066" t="s">
        <v>1149</v>
      </c>
      <c r="N451" s="1066" t="s">
        <v>1149</v>
      </c>
    </row>
    <row r="452" spans="2:14" x14ac:dyDescent="0.25">
      <c r="B452" s="1846"/>
      <c r="C452" s="162" t="s">
        <v>3870</v>
      </c>
      <c r="D452" s="1066" t="s">
        <v>2145</v>
      </c>
      <c r="E452" s="1066" t="s">
        <v>1278</v>
      </c>
      <c r="F452" s="1066" t="s">
        <v>1149</v>
      </c>
      <c r="G452" s="1066" t="s">
        <v>2145</v>
      </c>
      <c r="H452" s="1066" t="s">
        <v>1278</v>
      </c>
      <c r="I452" s="1066" t="s">
        <v>2145</v>
      </c>
      <c r="J452" s="1066" t="s">
        <v>1278</v>
      </c>
      <c r="K452" s="1066" t="s">
        <v>1278</v>
      </c>
      <c r="L452" s="1066" t="s">
        <v>1278</v>
      </c>
      <c r="M452" s="1066" t="s">
        <v>1149</v>
      </c>
      <c r="N452" s="1066" t="s">
        <v>2145</v>
      </c>
    </row>
    <row r="453" spans="2:14" x14ac:dyDescent="0.25">
      <c r="B453" s="1846"/>
      <c r="C453" s="162" t="s">
        <v>3871</v>
      </c>
      <c r="D453" s="1066" t="s">
        <v>1149</v>
      </c>
      <c r="E453" s="1066" t="s">
        <v>1149</v>
      </c>
      <c r="F453" s="1066" t="s">
        <v>1149</v>
      </c>
      <c r="G453" s="1066" t="s">
        <v>1149</v>
      </c>
      <c r="H453" s="1066" t="s">
        <v>1149</v>
      </c>
      <c r="I453" s="1066" t="s">
        <v>1149</v>
      </c>
      <c r="J453" s="1066" t="s">
        <v>1149</v>
      </c>
      <c r="K453" s="1066" t="s">
        <v>1149</v>
      </c>
      <c r="L453" s="1066" t="s">
        <v>1149</v>
      </c>
      <c r="M453" s="1066" t="s">
        <v>1149</v>
      </c>
      <c r="N453" s="1066" t="s">
        <v>1149</v>
      </c>
    </row>
    <row r="454" spans="2:14" x14ac:dyDescent="0.25">
      <c r="B454" s="1846"/>
      <c r="C454" s="162" t="s">
        <v>3872</v>
      </c>
      <c r="D454" s="1066" t="s">
        <v>1149</v>
      </c>
      <c r="E454" s="1066" t="s">
        <v>1278</v>
      </c>
      <c r="F454" s="1066" t="s">
        <v>1149</v>
      </c>
      <c r="G454" s="1066" t="s">
        <v>1149</v>
      </c>
      <c r="H454" s="1066" t="s">
        <v>1278</v>
      </c>
      <c r="I454" s="1066" t="s">
        <v>1149</v>
      </c>
      <c r="J454" s="1066" t="s">
        <v>1278</v>
      </c>
      <c r="K454" s="1066" t="s">
        <v>1278</v>
      </c>
      <c r="L454" s="1066" t="s">
        <v>1278</v>
      </c>
      <c r="M454" s="1066" t="s">
        <v>1149</v>
      </c>
      <c r="N454" s="1066" t="s">
        <v>1149</v>
      </c>
    </row>
    <row r="455" spans="2:14" x14ac:dyDescent="0.25">
      <c r="B455" s="1846"/>
      <c r="C455" s="162" t="s">
        <v>3873</v>
      </c>
      <c r="D455" s="1066" t="s">
        <v>1278</v>
      </c>
      <c r="E455" s="1066" t="s">
        <v>2145</v>
      </c>
      <c r="F455" s="1066" t="s">
        <v>1278</v>
      </c>
      <c r="G455" s="1066" t="s">
        <v>1278</v>
      </c>
      <c r="H455" s="1066" t="s">
        <v>1278</v>
      </c>
      <c r="I455" s="1066" t="s">
        <v>1278</v>
      </c>
      <c r="J455" s="1066" t="s">
        <v>1278</v>
      </c>
      <c r="K455" s="1066" t="s">
        <v>1278</v>
      </c>
      <c r="L455" s="1066" t="s">
        <v>1278</v>
      </c>
      <c r="M455" s="1066" t="s">
        <v>1278</v>
      </c>
      <c r="N455" s="1066" t="s">
        <v>2145</v>
      </c>
    </row>
    <row r="456" spans="2:14" x14ac:dyDescent="0.25">
      <c r="B456" s="1846"/>
      <c r="C456" s="162" t="s">
        <v>3874</v>
      </c>
      <c r="D456" s="1066" t="s">
        <v>1278</v>
      </c>
      <c r="E456" s="1066" t="s">
        <v>1278</v>
      </c>
      <c r="F456" s="1066" t="s">
        <v>1149</v>
      </c>
      <c r="G456" s="1066" t="s">
        <v>1278</v>
      </c>
      <c r="H456" s="1066" t="s">
        <v>1278</v>
      </c>
      <c r="I456" s="1066" t="s">
        <v>1278</v>
      </c>
      <c r="J456" s="1066" t="s">
        <v>1278</v>
      </c>
      <c r="K456" s="1066" t="s">
        <v>2145</v>
      </c>
      <c r="L456" s="1066" t="s">
        <v>2145</v>
      </c>
      <c r="M456" s="1066" t="s">
        <v>1149</v>
      </c>
      <c r="N456" s="1066" t="s">
        <v>2145</v>
      </c>
    </row>
    <row r="457" spans="2:14" x14ac:dyDescent="0.25">
      <c r="B457" s="1846"/>
      <c r="C457" s="162" t="s">
        <v>3875</v>
      </c>
      <c r="D457" s="1066" t="s">
        <v>1278</v>
      </c>
      <c r="E457" s="1066" t="s">
        <v>1278</v>
      </c>
      <c r="F457" s="1066" t="s">
        <v>1278</v>
      </c>
      <c r="G457" s="1066" t="s">
        <v>1278</v>
      </c>
      <c r="H457" s="1066" t="s">
        <v>1278</v>
      </c>
      <c r="I457" s="1066" t="s">
        <v>1278</v>
      </c>
      <c r="J457" s="1066" t="s">
        <v>1278</v>
      </c>
      <c r="K457" s="1066" t="s">
        <v>1278</v>
      </c>
      <c r="L457" s="1066" t="s">
        <v>1278</v>
      </c>
      <c r="M457" s="1066" t="s">
        <v>1278</v>
      </c>
      <c r="N457" s="1066" t="s">
        <v>1278</v>
      </c>
    </row>
    <row r="458" spans="2:14" x14ac:dyDescent="0.25">
      <c r="B458" s="1846"/>
      <c r="C458" s="162" t="s">
        <v>3876</v>
      </c>
      <c r="D458" s="1066" t="s">
        <v>1278</v>
      </c>
      <c r="E458" s="1066" t="s">
        <v>1278</v>
      </c>
      <c r="F458" s="1066" t="s">
        <v>1149</v>
      </c>
      <c r="G458" s="1066" t="s">
        <v>1278</v>
      </c>
      <c r="H458" s="1066" t="s">
        <v>1149</v>
      </c>
      <c r="I458" s="1066" t="s">
        <v>1149</v>
      </c>
      <c r="J458" s="1066" t="s">
        <v>1278</v>
      </c>
      <c r="K458" s="1066" t="s">
        <v>1149</v>
      </c>
      <c r="L458" s="1066" t="s">
        <v>1149</v>
      </c>
      <c r="M458" s="1066" t="s">
        <v>1149</v>
      </c>
      <c r="N458" s="1066" t="s">
        <v>1149</v>
      </c>
    </row>
    <row r="459" spans="2:14" x14ac:dyDescent="0.25">
      <c r="B459" s="1846"/>
      <c r="C459" s="162" t="s">
        <v>3877</v>
      </c>
      <c r="D459" s="1066" t="s">
        <v>1278</v>
      </c>
      <c r="E459" s="1066" t="s">
        <v>1149</v>
      </c>
      <c r="F459" s="1066" t="s">
        <v>1149</v>
      </c>
      <c r="G459" s="1066" t="s">
        <v>1278</v>
      </c>
      <c r="H459" s="1066" t="s">
        <v>1149</v>
      </c>
      <c r="I459" s="1066" t="s">
        <v>1278</v>
      </c>
      <c r="J459" s="1066" t="s">
        <v>3425</v>
      </c>
      <c r="K459" s="1066" t="s">
        <v>1149</v>
      </c>
      <c r="L459" s="1066" t="s">
        <v>1149</v>
      </c>
      <c r="M459" s="1066" t="s">
        <v>1149</v>
      </c>
      <c r="N459" s="1066" t="s">
        <v>1149</v>
      </c>
    </row>
    <row r="460" spans="2:14" x14ac:dyDescent="0.25">
      <c r="B460" s="1846"/>
      <c r="C460" s="162" t="s">
        <v>3878</v>
      </c>
      <c r="D460" s="1066" t="s">
        <v>1278</v>
      </c>
      <c r="E460" s="1066" t="s">
        <v>1278</v>
      </c>
      <c r="F460" s="1066" t="s">
        <v>1149</v>
      </c>
      <c r="G460" s="1066" t="s">
        <v>1278</v>
      </c>
      <c r="H460" s="1066" t="s">
        <v>1149</v>
      </c>
      <c r="I460" s="1066" t="s">
        <v>1278</v>
      </c>
      <c r="J460" s="1066" t="s">
        <v>1278</v>
      </c>
      <c r="K460" s="1066" t="s">
        <v>1149</v>
      </c>
      <c r="L460" s="1066" t="s">
        <v>1149</v>
      </c>
      <c r="M460" s="1066" t="s">
        <v>1149</v>
      </c>
      <c r="N460" s="1066" t="s">
        <v>1149</v>
      </c>
    </row>
    <row r="461" spans="2:14" x14ac:dyDescent="0.25">
      <c r="B461" s="1846"/>
      <c r="C461" s="162" t="s">
        <v>3879</v>
      </c>
      <c r="D461" s="1066" t="s">
        <v>1149</v>
      </c>
      <c r="E461" s="1066" t="s">
        <v>1278</v>
      </c>
      <c r="F461" s="1066" t="s">
        <v>2145</v>
      </c>
      <c r="G461" s="1066" t="s">
        <v>1278</v>
      </c>
      <c r="H461" s="1066" t="s">
        <v>2145</v>
      </c>
      <c r="I461" s="1066" t="s">
        <v>2145</v>
      </c>
      <c r="J461" s="1066" t="s">
        <v>2145</v>
      </c>
      <c r="K461" s="1066" t="s">
        <v>2145</v>
      </c>
      <c r="L461" s="1066" t="s">
        <v>2145</v>
      </c>
      <c r="M461" s="1066" t="s">
        <v>2145</v>
      </c>
      <c r="N461" s="1066" t="s">
        <v>2145</v>
      </c>
    </row>
    <row r="462" spans="2:14" x14ac:dyDescent="0.25">
      <c r="B462" s="1846"/>
      <c r="C462" s="162" t="s">
        <v>3880</v>
      </c>
      <c r="D462" s="1066" t="s">
        <v>1149</v>
      </c>
      <c r="E462" s="1066" t="s">
        <v>1278</v>
      </c>
      <c r="F462" s="1066" t="s">
        <v>1278</v>
      </c>
      <c r="G462" s="1066" t="s">
        <v>1149</v>
      </c>
      <c r="H462" s="1066" t="s">
        <v>3425</v>
      </c>
      <c r="I462" s="1066" t="s">
        <v>1149</v>
      </c>
      <c r="J462" s="1066" t="s">
        <v>1278</v>
      </c>
      <c r="K462" s="1066" t="s">
        <v>1278</v>
      </c>
      <c r="L462" s="1066" t="s">
        <v>3425</v>
      </c>
      <c r="M462" s="1066" t="s">
        <v>1149</v>
      </c>
      <c r="N462" s="1066" t="s">
        <v>2145</v>
      </c>
    </row>
    <row r="463" spans="2:14" x14ac:dyDescent="0.25">
      <c r="B463" s="1846"/>
      <c r="C463" s="162" t="s">
        <v>3881</v>
      </c>
      <c r="D463" s="1066" t="s">
        <v>1278</v>
      </c>
      <c r="E463" s="1066" t="s">
        <v>1149</v>
      </c>
      <c r="F463" s="1066" t="s">
        <v>1149</v>
      </c>
      <c r="G463" s="1066" t="s">
        <v>1278</v>
      </c>
      <c r="H463" s="1066" t="s">
        <v>2145</v>
      </c>
      <c r="I463" s="1066" t="s">
        <v>2145</v>
      </c>
      <c r="J463" s="1066" t="s">
        <v>2145</v>
      </c>
      <c r="K463" s="1066" t="s">
        <v>2145</v>
      </c>
      <c r="L463" s="1066" t="s">
        <v>2145</v>
      </c>
      <c r="M463" s="1066" t="s">
        <v>1149</v>
      </c>
      <c r="N463" s="1066" t="s">
        <v>2145</v>
      </c>
    </row>
    <row r="464" spans="2:14" x14ac:dyDescent="0.25">
      <c r="B464" s="1846"/>
      <c r="C464" s="162" t="s">
        <v>3882</v>
      </c>
      <c r="D464" s="1066" t="s">
        <v>1278</v>
      </c>
      <c r="E464" s="1066" t="s">
        <v>1149</v>
      </c>
      <c r="F464" s="1066" t="s">
        <v>1149</v>
      </c>
      <c r="G464" s="1066" t="s">
        <v>1278</v>
      </c>
      <c r="H464" s="1066" t="s">
        <v>2145</v>
      </c>
      <c r="I464" s="1066" t="s">
        <v>1278</v>
      </c>
      <c r="J464" s="1066" t="s">
        <v>1149</v>
      </c>
      <c r="K464" s="1066" t="s">
        <v>2145</v>
      </c>
      <c r="L464" s="1066" t="s">
        <v>2145</v>
      </c>
      <c r="M464" s="1066" t="s">
        <v>2145</v>
      </c>
      <c r="N464" s="1066" t="s">
        <v>2145</v>
      </c>
    </row>
    <row r="465" spans="2:14" x14ac:dyDescent="0.25">
      <c r="B465" s="1846"/>
      <c r="C465" s="162" t="s">
        <v>3883</v>
      </c>
      <c r="D465" s="1066" t="s">
        <v>2145</v>
      </c>
      <c r="E465" s="1066" t="s">
        <v>2145</v>
      </c>
      <c r="F465" s="1066" t="s">
        <v>1149</v>
      </c>
      <c r="G465" s="1066" t="s">
        <v>2145</v>
      </c>
      <c r="H465" s="1066" t="s">
        <v>2145</v>
      </c>
      <c r="I465" s="1066" t="s">
        <v>2145</v>
      </c>
      <c r="J465" s="1066" t="s">
        <v>2145</v>
      </c>
      <c r="K465" s="1066" t="s">
        <v>2145</v>
      </c>
      <c r="L465" s="1066" t="s">
        <v>2145</v>
      </c>
      <c r="M465" s="1066" t="s">
        <v>2145</v>
      </c>
      <c r="N465" s="1066" t="s">
        <v>2145</v>
      </c>
    </row>
    <row r="466" spans="2:14" x14ac:dyDescent="0.25">
      <c r="B466" s="1846"/>
      <c r="C466" s="162" t="s">
        <v>3884</v>
      </c>
      <c r="D466" s="1066" t="s">
        <v>1278</v>
      </c>
      <c r="E466" s="1066" t="s">
        <v>1278</v>
      </c>
      <c r="F466" s="1066" t="s">
        <v>3425</v>
      </c>
      <c r="G466" s="1066" t="s">
        <v>3425</v>
      </c>
      <c r="H466" s="1066" t="s">
        <v>1149</v>
      </c>
      <c r="I466" s="1066" t="s">
        <v>1278</v>
      </c>
      <c r="J466" s="1066" t="s">
        <v>1278</v>
      </c>
      <c r="K466" s="1066" t="s">
        <v>1149</v>
      </c>
      <c r="L466" s="1066" t="s">
        <v>1278</v>
      </c>
      <c r="M466" s="1066" t="s">
        <v>1149</v>
      </c>
      <c r="N466" s="1066" t="s">
        <v>1149</v>
      </c>
    </row>
    <row r="467" spans="2:14" x14ac:dyDescent="0.25">
      <c r="B467" s="1846"/>
      <c r="C467" s="162" t="s">
        <v>3885</v>
      </c>
      <c r="D467" s="1066" t="s">
        <v>1278</v>
      </c>
      <c r="E467" s="1066" t="s">
        <v>1278</v>
      </c>
      <c r="F467" s="1066" t="s">
        <v>3425</v>
      </c>
      <c r="G467" s="1066" t="s">
        <v>1278</v>
      </c>
      <c r="H467" s="1066" t="s">
        <v>1278</v>
      </c>
      <c r="I467" s="1066" t="s">
        <v>1278</v>
      </c>
      <c r="J467" s="1066" t="s">
        <v>1278</v>
      </c>
      <c r="K467" s="1066" t="s">
        <v>1278</v>
      </c>
      <c r="L467" s="1066" t="s">
        <v>1278</v>
      </c>
      <c r="M467" s="1066" t="s">
        <v>1278</v>
      </c>
      <c r="N467" s="1066" t="s">
        <v>2145</v>
      </c>
    </row>
    <row r="468" spans="2:14" x14ac:dyDescent="0.25">
      <c r="B468" s="1846"/>
      <c r="C468" s="162" t="s">
        <v>3886</v>
      </c>
      <c r="D468" s="1066" t="s">
        <v>1278</v>
      </c>
      <c r="E468" s="1066" t="s">
        <v>1149</v>
      </c>
      <c r="F468" s="1066" t="s">
        <v>3425</v>
      </c>
      <c r="G468" s="1066" t="s">
        <v>1278</v>
      </c>
      <c r="H468" s="1066" t="s">
        <v>1149</v>
      </c>
      <c r="I468" s="1066" t="s">
        <v>1278</v>
      </c>
      <c r="J468" s="1066" t="s">
        <v>1149</v>
      </c>
      <c r="K468" s="1066" t="s">
        <v>1149</v>
      </c>
      <c r="L468" s="1066" t="s">
        <v>1149</v>
      </c>
      <c r="M468" s="1066" t="s">
        <v>1278</v>
      </c>
      <c r="N468" s="1066" t="s">
        <v>1278</v>
      </c>
    </row>
    <row r="469" spans="2:14" x14ac:dyDescent="0.25">
      <c r="B469" s="1846"/>
      <c r="C469" s="162" t="s">
        <v>3887</v>
      </c>
      <c r="D469" s="1066" t="s">
        <v>1149</v>
      </c>
      <c r="E469" s="1066" t="s">
        <v>1149</v>
      </c>
      <c r="F469" s="1066" t="s">
        <v>3425</v>
      </c>
      <c r="G469" s="1066" t="s">
        <v>1149</v>
      </c>
      <c r="H469" s="1066" t="s">
        <v>1149</v>
      </c>
      <c r="I469" s="1066" t="s">
        <v>1278</v>
      </c>
      <c r="J469" s="1066" t="s">
        <v>1149</v>
      </c>
      <c r="K469" s="1066" t="s">
        <v>1149</v>
      </c>
      <c r="L469" s="1066" t="s">
        <v>1149</v>
      </c>
      <c r="M469" s="1066" t="s">
        <v>1149</v>
      </c>
      <c r="N469" s="1066" t="s">
        <v>1278</v>
      </c>
    </row>
    <row r="470" spans="2:14" x14ac:dyDescent="0.25">
      <c r="B470" s="1846"/>
      <c r="C470" s="162" t="s">
        <v>3888</v>
      </c>
      <c r="D470" s="1066" t="s">
        <v>1149</v>
      </c>
      <c r="E470" s="1066" t="s">
        <v>1278</v>
      </c>
      <c r="F470" s="1066" t="s">
        <v>3425</v>
      </c>
      <c r="G470" s="1066" t="s">
        <v>1149</v>
      </c>
      <c r="H470" s="1066" t="s">
        <v>1149</v>
      </c>
      <c r="I470" s="1066" t="s">
        <v>1149</v>
      </c>
      <c r="J470" s="1066" t="s">
        <v>1149</v>
      </c>
      <c r="K470" s="1066" t="s">
        <v>1149</v>
      </c>
      <c r="L470" s="1066" t="s">
        <v>1149</v>
      </c>
      <c r="M470" s="1066" t="s">
        <v>1149</v>
      </c>
      <c r="N470" s="1066" t="s">
        <v>1149</v>
      </c>
    </row>
    <row r="471" spans="2:14" x14ac:dyDescent="0.25">
      <c r="B471" s="1846"/>
      <c r="C471" s="162" t="s">
        <v>3889</v>
      </c>
      <c r="D471" s="1066" t="s">
        <v>1149</v>
      </c>
      <c r="E471" s="1066" t="s">
        <v>1278</v>
      </c>
      <c r="F471" s="1066" t="s">
        <v>3425</v>
      </c>
      <c r="G471" s="1066" t="s">
        <v>1149</v>
      </c>
      <c r="H471" s="1066" t="s">
        <v>1149</v>
      </c>
      <c r="I471" s="1066" t="s">
        <v>1149</v>
      </c>
      <c r="J471" s="1066" t="s">
        <v>1149</v>
      </c>
      <c r="K471" s="1066" t="s">
        <v>1149</v>
      </c>
      <c r="L471" s="1066" t="s">
        <v>1149</v>
      </c>
      <c r="M471" s="1066" t="s">
        <v>1149</v>
      </c>
      <c r="N471" s="1066" t="s">
        <v>1149</v>
      </c>
    </row>
    <row r="472" spans="2:14" x14ac:dyDescent="0.25">
      <c r="B472" s="1846"/>
      <c r="C472" s="162" t="s">
        <v>3890</v>
      </c>
      <c r="D472" s="1066" t="s">
        <v>1149</v>
      </c>
      <c r="E472" s="1066" t="s">
        <v>1278</v>
      </c>
      <c r="F472" s="1066" t="s">
        <v>3425</v>
      </c>
      <c r="G472" s="1066" t="s">
        <v>1149</v>
      </c>
      <c r="H472" s="1066" t="s">
        <v>1149</v>
      </c>
      <c r="I472" s="1066" t="s">
        <v>1149</v>
      </c>
      <c r="J472" s="1066" t="s">
        <v>1149</v>
      </c>
      <c r="K472" s="1066" t="s">
        <v>1149</v>
      </c>
      <c r="L472" s="1066" t="s">
        <v>1149</v>
      </c>
      <c r="M472" s="1066" t="s">
        <v>1149</v>
      </c>
      <c r="N472" s="1066" t="s">
        <v>1149</v>
      </c>
    </row>
    <row r="473" spans="2:14" x14ac:dyDescent="0.25">
      <c r="B473" s="1846"/>
      <c r="C473" s="162" t="s">
        <v>3891</v>
      </c>
      <c r="D473" s="1066" t="s">
        <v>3425</v>
      </c>
      <c r="E473" s="1066" t="s">
        <v>1149</v>
      </c>
      <c r="F473" s="1066" t="s">
        <v>1278</v>
      </c>
      <c r="G473" s="1066" t="s">
        <v>3425</v>
      </c>
      <c r="H473" s="1066" t="s">
        <v>3425</v>
      </c>
      <c r="I473" s="1066" t="s">
        <v>3425</v>
      </c>
      <c r="J473" s="1066" t="s">
        <v>3425</v>
      </c>
      <c r="K473" s="1066" t="s">
        <v>3425</v>
      </c>
      <c r="L473" s="1066" t="s">
        <v>3425</v>
      </c>
      <c r="M473" s="1066" t="s">
        <v>1149</v>
      </c>
      <c r="N473" s="1066" t="s">
        <v>1278</v>
      </c>
    </row>
    <row r="474" spans="2:14" x14ac:dyDescent="0.25">
      <c r="B474" s="1846"/>
      <c r="C474" s="162" t="s">
        <v>3892</v>
      </c>
      <c r="D474" s="1066" t="s">
        <v>3425</v>
      </c>
      <c r="E474" s="1066" t="s">
        <v>3425</v>
      </c>
      <c r="F474" s="1066" t="s">
        <v>1278</v>
      </c>
      <c r="G474" s="1066" t="s">
        <v>3425</v>
      </c>
      <c r="H474" s="1066" t="s">
        <v>3425</v>
      </c>
      <c r="I474" s="1066" t="s">
        <v>3425</v>
      </c>
      <c r="J474" s="1066" t="s">
        <v>3425</v>
      </c>
      <c r="K474" s="1066" t="s">
        <v>3425</v>
      </c>
      <c r="L474" s="1066" t="s">
        <v>3425</v>
      </c>
      <c r="M474" s="1066" t="s">
        <v>1278</v>
      </c>
      <c r="N474" s="1066" t="s">
        <v>1149</v>
      </c>
    </row>
    <row r="475" spans="2:14" x14ac:dyDescent="0.25">
      <c r="B475" s="1846"/>
      <c r="C475" s="162" t="s">
        <v>3893</v>
      </c>
      <c r="D475" s="1066" t="s">
        <v>2145</v>
      </c>
      <c r="E475" s="1066" t="s">
        <v>2145</v>
      </c>
      <c r="F475" s="1066" t="s">
        <v>1278</v>
      </c>
      <c r="G475" s="1066" t="s">
        <v>2145</v>
      </c>
      <c r="H475" s="1066" t="s">
        <v>2145</v>
      </c>
      <c r="I475" s="1066" t="s">
        <v>2145</v>
      </c>
      <c r="J475" s="1066" t="s">
        <v>2145</v>
      </c>
      <c r="K475" s="1066" t="s">
        <v>2145</v>
      </c>
      <c r="L475" s="1066" t="s">
        <v>2145</v>
      </c>
      <c r="M475" s="1066" t="s">
        <v>2145</v>
      </c>
      <c r="N475" s="1066" t="s">
        <v>1149</v>
      </c>
    </row>
    <row r="476" spans="2:14" x14ac:dyDescent="0.25">
      <c r="B476" s="1846"/>
      <c r="C476" s="162" t="s">
        <v>3894</v>
      </c>
      <c r="D476" s="1066" t="s">
        <v>1278</v>
      </c>
      <c r="E476" s="1066" t="s">
        <v>2145</v>
      </c>
      <c r="F476" s="1066" t="s">
        <v>1278</v>
      </c>
      <c r="G476" s="1066" t="s">
        <v>1278</v>
      </c>
      <c r="H476" s="1066" t="s">
        <v>1278</v>
      </c>
      <c r="I476" s="1066" t="s">
        <v>1278</v>
      </c>
      <c r="J476" s="1066" t="s">
        <v>2145</v>
      </c>
      <c r="K476" s="1066" t="s">
        <v>2145</v>
      </c>
      <c r="L476" s="1066" t="s">
        <v>1278</v>
      </c>
      <c r="M476" s="1066" t="s">
        <v>2145</v>
      </c>
      <c r="N476" s="1066" t="s">
        <v>2145</v>
      </c>
    </row>
    <row r="477" spans="2:14" x14ac:dyDescent="0.25">
      <c r="B477" s="1846"/>
      <c r="C477" s="162" t="s">
        <v>3895</v>
      </c>
      <c r="D477" s="1066" t="s">
        <v>1149</v>
      </c>
      <c r="E477" s="1066" t="s">
        <v>1278</v>
      </c>
      <c r="F477" s="1066" t="s">
        <v>1278</v>
      </c>
      <c r="G477" s="1066" t="s">
        <v>1149</v>
      </c>
      <c r="H477" s="1066" t="s">
        <v>1149</v>
      </c>
      <c r="I477" s="1066" t="s">
        <v>1149</v>
      </c>
      <c r="J477" s="1066" t="s">
        <v>3425</v>
      </c>
      <c r="K477" s="1066" t="s">
        <v>1149</v>
      </c>
      <c r="L477" s="1066" t="s">
        <v>1278</v>
      </c>
      <c r="M477" s="1066" t="s">
        <v>1149</v>
      </c>
      <c r="N477" s="1066" t="s">
        <v>1278</v>
      </c>
    </row>
    <row r="478" spans="2:14" x14ac:dyDescent="0.25">
      <c r="B478" s="1846"/>
      <c r="C478" s="162" t="s">
        <v>3896</v>
      </c>
      <c r="D478" s="1066" t="s">
        <v>1278</v>
      </c>
      <c r="E478" s="1066" t="s">
        <v>1278</v>
      </c>
      <c r="F478" s="1066" t="s">
        <v>1278</v>
      </c>
      <c r="G478" s="1066" t="s">
        <v>1278</v>
      </c>
      <c r="H478" s="1066" t="s">
        <v>1278</v>
      </c>
      <c r="I478" s="1066" t="s">
        <v>1278</v>
      </c>
      <c r="J478" s="1066" t="s">
        <v>1278</v>
      </c>
      <c r="K478" s="1066" t="s">
        <v>1278</v>
      </c>
      <c r="L478" s="1066" t="s">
        <v>1278</v>
      </c>
      <c r="M478" s="1066" t="s">
        <v>1149</v>
      </c>
      <c r="N478" s="1066" t="s">
        <v>1149</v>
      </c>
    </row>
    <row r="479" spans="2:14" x14ac:dyDescent="0.25">
      <c r="B479" s="1846"/>
      <c r="C479" s="162" t="s">
        <v>3897</v>
      </c>
      <c r="D479" s="1066" t="s">
        <v>1278</v>
      </c>
      <c r="E479" s="1066" t="s">
        <v>1278</v>
      </c>
      <c r="F479" s="1066" t="s">
        <v>2145</v>
      </c>
      <c r="G479" s="1066" t="s">
        <v>1278</v>
      </c>
      <c r="H479" s="1066" t="s">
        <v>1278</v>
      </c>
      <c r="I479" s="1066" t="s">
        <v>1278</v>
      </c>
      <c r="J479" s="1066" t="s">
        <v>1278</v>
      </c>
      <c r="K479" s="1066" t="s">
        <v>1278</v>
      </c>
      <c r="L479" s="1066" t="s">
        <v>1278</v>
      </c>
      <c r="M479" s="1066" t="s">
        <v>2145</v>
      </c>
      <c r="N479" s="1066" t="s">
        <v>2145</v>
      </c>
    </row>
    <row r="480" spans="2:14" x14ac:dyDescent="0.25">
      <c r="B480" s="1846"/>
      <c r="C480" s="162" t="s">
        <v>3898</v>
      </c>
      <c r="D480" s="1066" t="s">
        <v>1278</v>
      </c>
      <c r="E480" s="1066" t="s">
        <v>1278</v>
      </c>
      <c r="F480" s="1066" t="s">
        <v>2145</v>
      </c>
      <c r="G480" s="1066" t="s">
        <v>1278</v>
      </c>
      <c r="H480" s="1066" t="s">
        <v>1278</v>
      </c>
      <c r="I480" s="1066" t="s">
        <v>1278</v>
      </c>
      <c r="J480" s="1066" t="s">
        <v>1278</v>
      </c>
      <c r="K480" s="1066" t="s">
        <v>1278</v>
      </c>
      <c r="L480" s="1066" t="s">
        <v>1278</v>
      </c>
      <c r="M480" s="1066" t="s">
        <v>2145</v>
      </c>
      <c r="N480" s="1066" t="s">
        <v>1149</v>
      </c>
    </row>
    <row r="481" spans="2:14" x14ac:dyDescent="0.25">
      <c r="B481" s="1846"/>
      <c r="C481" s="162" t="s">
        <v>3899</v>
      </c>
      <c r="D481" s="1066" t="s">
        <v>1278</v>
      </c>
      <c r="E481" s="1066" t="s">
        <v>1278</v>
      </c>
      <c r="F481" s="1066" t="s">
        <v>1278</v>
      </c>
      <c r="G481" s="1066" t="s">
        <v>1278</v>
      </c>
      <c r="H481" s="1066" t="s">
        <v>1278</v>
      </c>
      <c r="I481" s="1066" t="s">
        <v>1278</v>
      </c>
      <c r="J481" s="1066" t="s">
        <v>1278</v>
      </c>
      <c r="K481" s="1066" t="s">
        <v>1278</v>
      </c>
      <c r="L481" s="1066" t="s">
        <v>1278</v>
      </c>
      <c r="M481" s="1066" t="s">
        <v>1149</v>
      </c>
      <c r="N481" s="1066" t="s">
        <v>1149</v>
      </c>
    </row>
    <row r="482" spans="2:14" x14ac:dyDescent="0.25">
      <c r="B482" s="1846"/>
      <c r="C482" s="162" t="s">
        <v>3900</v>
      </c>
      <c r="D482" s="1066" t="s">
        <v>1278</v>
      </c>
      <c r="E482" s="1066" t="s">
        <v>1278</v>
      </c>
      <c r="F482" s="1066" t="s">
        <v>1278</v>
      </c>
      <c r="G482" s="1066" t="s">
        <v>1278</v>
      </c>
      <c r="H482" s="1066" t="s">
        <v>1278</v>
      </c>
      <c r="I482" s="1066" t="s">
        <v>1278</v>
      </c>
      <c r="J482" s="1066" t="s">
        <v>1278</v>
      </c>
      <c r="K482" s="1066" t="s">
        <v>1278</v>
      </c>
      <c r="L482" s="1066" t="s">
        <v>1278</v>
      </c>
      <c r="M482" s="1066" t="s">
        <v>1149</v>
      </c>
      <c r="N482" s="1066" t="s">
        <v>1149</v>
      </c>
    </row>
    <row r="483" spans="2:14" x14ac:dyDescent="0.25">
      <c r="B483" s="1846"/>
      <c r="C483" s="162" t="s">
        <v>3901</v>
      </c>
      <c r="D483" s="1066" t="s">
        <v>1278</v>
      </c>
      <c r="E483" s="1066" t="s">
        <v>1278</v>
      </c>
      <c r="F483" s="1066" t="s">
        <v>1278</v>
      </c>
      <c r="G483" s="1066" t="s">
        <v>1278</v>
      </c>
      <c r="H483" s="1066" t="s">
        <v>1278</v>
      </c>
      <c r="I483" s="1066" t="s">
        <v>1278</v>
      </c>
      <c r="J483" s="1066" t="s">
        <v>1278</v>
      </c>
      <c r="K483" s="1066" t="s">
        <v>1278</v>
      </c>
      <c r="L483" s="1066" t="s">
        <v>1278</v>
      </c>
      <c r="M483" s="1066" t="s">
        <v>1278</v>
      </c>
      <c r="N483" s="1066" t="s">
        <v>1278</v>
      </c>
    </row>
    <row r="484" spans="2:14" x14ac:dyDescent="0.25">
      <c r="B484" s="1846"/>
      <c r="C484" s="162" t="s">
        <v>3902</v>
      </c>
      <c r="D484" s="1066" t="s">
        <v>1278</v>
      </c>
      <c r="E484" s="1066" t="s">
        <v>1278</v>
      </c>
      <c r="F484" s="1066" t="s">
        <v>1278</v>
      </c>
      <c r="G484" s="1066" t="s">
        <v>1278</v>
      </c>
      <c r="H484" s="1066" t="s">
        <v>1278</v>
      </c>
      <c r="I484" s="1066" t="s">
        <v>1278</v>
      </c>
      <c r="J484" s="1066" t="s">
        <v>1278</v>
      </c>
      <c r="K484" s="1066" t="s">
        <v>1278</v>
      </c>
      <c r="L484" s="1066" t="s">
        <v>1278</v>
      </c>
      <c r="M484" s="1066" t="s">
        <v>1149</v>
      </c>
      <c r="N484" s="1066" t="s">
        <v>1149</v>
      </c>
    </row>
    <row r="485" spans="2:14" x14ac:dyDescent="0.25">
      <c r="B485" s="1846"/>
      <c r="C485" s="162" t="s">
        <v>3903</v>
      </c>
      <c r="D485" s="1066" t="s">
        <v>1149</v>
      </c>
      <c r="E485" s="1066" t="s">
        <v>1278</v>
      </c>
      <c r="F485" s="1066" t="s">
        <v>1149</v>
      </c>
      <c r="G485" s="1066" t="s">
        <v>1149</v>
      </c>
      <c r="H485" s="1066" t="s">
        <v>1278</v>
      </c>
      <c r="I485" s="1066" t="s">
        <v>1149</v>
      </c>
      <c r="J485" s="1066" t="s">
        <v>1278</v>
      </c>
      <c r="K485" s="1066" t="s">
        <v>1278</v>
      </c>
      <c r="L485" s="1066" t="s">
        <v>1278</v>
      </c>
      <c r="M485" s="1066" t="s">
        <v>1149</v>
      </c>
      <c r="N485" s="1066" t="s">
        <v>1149</v>
      </c>
    </row>
    <row r="486" spans="2:14" x14ac:dyDescent="0.25">
      <c r="B486" s="1846"/>
      <c r="C486" s="162" t="s">
        <v>3904</v>
      </c>
      <c r="D486" s="1066" t="s">
        <v>1278</v>
      </c>
      <c r="E486" s="1066" t="s">
        <v>1278</v>
      </c>
      <c r="F486" s="1066" t="s">
        <v>1278</v>
      </c>
      <c r="G486" s="1066" t="s">
        <v>1278</v>
      </c>
      <c r="H486" s="1066" t="s">
        <v>1278</v>
      </c>
      <c r="I486" s="1066" t="s">
        <v>1278</v>
      </c>
      <c r="J486" s="1066" t="s">
        <v>1278</v>
      </c>
      <c r="K486" s="1066" t="s">
        <v>1278</v>
      </c>
      <c r="L486" s="1066" t="s">
        <v>1278</v>
      </c>
      <c r="M486" s="1066" t="s">
        <v>1149</v>
      </c>
      <c r="N486" s="1066" t="s">
        <v>3425</v>
      </c>
    </row>
    <row r="487" spans="2:14" x14ac:dyDescent="0.25">
      <c r="B487" s="1846"/>
      <c r="C487" s="162" t="s">
        <v>3905</v>
      </c>
      <c r="D487" s="1066" t="s">
        <v>1149</v>
      </c>
      <c r="E487" s="1066" t="s">
        <v>1278</v>
      </c>
      <c r="F487" s="1066" t="s">
        <v>1278</v>
      </c>
      <c r="G487" s="1066" t="s">
        <v>1149</v>
      </c>
      <c r="H487" s="1066" t="s">
        <v>1278</v>
      </c>
      <c r="I487" s="1066" t="s">
        <v>1149</v>
      </c>
      <c r="J487" s="1066" t="s">
        <v>3425</v>
      </c>
      <c r="K487" s="1066" t="s">
        <v>1278</v>
      </c>
      <c r="L487" s="1066" t="s">
        <v>1278</v>
      </c>
      <c r="M487" s="1066" t="s">
        <v>1149</v>
      </c>
      <c r="N487" s="1066" t="s">
        <v>1149</v>
      </c>
    </row>
    <row r="488" spans="2:14" x14ac:dyDescent="0.25">
      <c r="B488" s="1846"/>
      <c r="C488" s="162" t="s">
        <v>3906</v>
      </c>
      <c r="D488" s="1066" t="s">
        <v>1278</v>
      </c>
      <c r="E488" s="1066" t="s">
        <v>1278</v>
      </c>
      <c r="F488" s="1066" t="s">
        <v>1149</v>
      </c>
      <c r="G488" s="1066" t="s">
        <v>1278</v>
      </c>
      <c r="H488" s="1066" t="s">
        <v>1278</v>
      </c>
      <c r="I488" s="1066" t="s">
        <v>1278</v>
      </c>
      <c r="J488" s="1066" t="s">
        <v>1278</v>
      </c>
      <c r="K488" s="1066" t="s">
        <v>2145</v>
      </c>
      <c r="L488" s="1066" t="s">
        <v>2145</v>
      </c>
      <c r="M488" s="1066" t="s">
        <v>1149</v>
      </c>
      <c r="N488" s="1066" t="s">
        <v>2145</v>
      </c>
    </row>
    <row r="489" spans="2:14" x14ac:dyDescent="0.25">
      <c r="B489" s="1846"/>
      <c r="C489" s="162" t="s">
        <v>3907</v>
      </c>
      <c r="D489" s="1066" t="s">
        <v>2145</v>
      </c>
      <c r="E489" s="1066" t="s">
        <v>1149</v>
      </c>
      <c r="F489" s="1066" t="s">
        <v>2145</v>
      </c>
      <c r="G489" s="1066" t="s">
        <v>2145</v>
      </c>
      <c r="H489" s="1066" t="s">
        <v>2145</v>
      </c>
      <c r="I489" s="1066" t="s">
        <v>2145</v>
      </c>
      <c r="J489" s="1066" t="s">
        <v>2145</v>
      </c>
      <c r="K489" s="1066" t="s">
        <v>2145</v>
      </c>
      <c r="L489" s="1066" t="s">
        <v>2145</v>
      </c>
      <c r="M489" s="1066" t="s">
        <v>2145</v>
      </c>
      <c r="N489" s="1066" t="s">
        <v>2145</v>
      </c>
    </row>
    <row r="490" spans="2:14" x14ac:dyDescent="0.25">
      <c r="B490" s="1846"/>
      <c r="C490" s="162" t="s">
        <v>3908</v>
      </c>
      <c r="D490" s="1066" t="s">
        <v>3425</v>
      </c>
      <c r="E490" s="1066" t="s">
        <v>1278</v>
      </c>
      <c r="F490" s="1066" t="s">
        <v>1278</v>
      </c>
      <c r="G490" s="1066" t="s">
        <v>3425</v>
      </c>
      <c r="H490" s="1066" t="s">
        <v>3425</v>
      </c>
      <c r="I490" s="1066" t="s">
        <v>3425</v>
      </c>
      <c r="J490" s="1066" t="s">
        <v>1278</v>
      </c>
      <c r="K490" s="1066" t="s">
        <v>3425</v>
      </c>
      <c r="L490" s="1066" t="s">
        <v>3425</v>
      </c>
      <c r="M490" s="1066" t="s">
        <v>1149</v>
      </c>
      <c r="N490" s="1066" t="s">
        <v>1149</v>
      </c>
    </row>
    <row r="491" spans="2:14" x14ac:dyDescent="0.25">
      <c r="B491" s="1846"/>
      <c r="C491" s="162" t="s">
        <v>3909</v>
      </c>
      <c r="D491" s="1066" t="s">
        <v>1149</v>
      </c>
      <c r="E491" s="1066" t="s">
        <v>1278</v>
      </c>
      <c r="F491" s="1066" t="s">
        <v>1278</v>
      </c>
      <c r="G491" s="1066" t="s">
        <v>3425</v>
      </c>
      <c r="H491" s="1066" t="s">
        <v>1278</v>
      </c>
      <c r="I491" s="1066" t="s">
        <v>1149</v>
      </c>
      <c r="J491" s="1066" t="s">
        <v>1278</v>
      </c>
      <c r="K491" s="1066" t="s">
        <v>1278</v>
      </c>
      <c r="L491" s="1066" t="s">
        <v>1278</v>
      </c>
      <c r="M491" s="1066" t="s">
        <v>1149</v>
      </c>
      <c r="N491" s="1066" t="s">
        <v>1278</v>
      </c>
    </row>
    <row r="492" spans="2:14" x14ac:dyDescent="0.25">
      <c r="B492" s="1846"/>
      <c r="C492" s="162" t="s">
        <v>3910</v>
      </c>
      <c r="D492" s="1066" t="s">
        <v>1149</v>
      </c>
      <c r="E492" s="1066" t="s">
        <v>1149</v>
      </c>
      <c r="F492" s="1066" t="s">
        <v>1278</v>
      </c>
      <c r="G492" s="1066" t="s">
        <v>1278</v>
      </c>
      <c r="H492" s="1066" t="s">
        <v>1278</v>
      </c>
      <c r="I492" s="1066" t="s">
        <v>1278</v>
      </c>
      <c r="J492" s="1066" t="s">
        <v>1149</v>
      </c>
      <c r="K492" s="1066" t="s">
        <v>1278</v>
      </c>
      <c r="L492" s="1066" t="s">
        <v>1278</v>
      </c>
      <c r="M492" s="1066" t="s">
        <v>1149</v>
      </c>
      <c r="N492" s="1066" t="s">
        <v>2145</v>
      </c>
    </row>
    <row r="493" spans="2:14" x14ac:dyDescent="0.25">
      <c r="B493" s="1846"/>
      <c r="C493" s="162" t="s">
        <v>3911</v>
      </c>
      <c r="D493" s="1066" t="s">
        <v>1278</v>
      </c>
      <c r="E493" s="1066" t="s">
        <v>1149</v>
      </c>
      <c r="F493" s="1066" t="s">
        <v>2145</v>
      </c>
      <c r="G493" s="1066" t="s">
        <v>1278</v>
      </c>
      <c r="H493" s="1066" t="s">
        <v>1278</v>
      </c>
      <c r="I493" s="1066" t="s">
        <v>1278</v>
      </c>
      <c r="J493" s="1066" t="s">
        <v>2145</v>
      </c>
      <c r="K493" s="1066" t="s">
        <v>2145</v>
      </c>
      <c r="L493" s="1066" t="s">
        <v>1278</v>
      </c>
      <c r="M493" s="1066" t="s">
        <v>2145</v>
      </c>
      <c r="N493" s="1066" t="s">
        <v>2145</v>
      </c>
    </row>
    <row r="494" spans="2:14" x14ac:dyDescent="0.25">
      <c r="B494" s="1846"/>
      <c r="C494" s="162" t="s">
        <v>3912</v>
      </c>
      <c r="D494" s="1066" t="s">
        <v>1278</v>
      </c>
      <c r="E494" s="1066" t="s">
        <v>1278</v>
      </c>
      <c r="F494" s="1066" t="s">
        <v>1278</v>
      </c>
      <c r="G494" s="1066" t="s">
        <v>1278</v>
      </c>
      <c r="H494" s="1066" t="s">
        <v>1278</v>
      </c>
      <c r="I494" s="1066" t="s">
        <v>1278</v>
      </c>
      <c r="J494" s="1066" t="s">
        <v>1278</v>
      </c>
      <c r="K494" s="1066" t="s">
        <v>1278</v>
      </c>
      <c r="L494" s="1066" t="s">
        <v>1278</v>
      </c>
      <c r="M494" s="1066" t="s">
        <v>1149</v>
      </c>
      <c r="N494" s="1066" t="s">
        <v>1149</v>
      </c>
    </row>
    <row r="495" spans="2:14" x14ac:dyDescent="0.25">
      <c r="B495" s="1846"/>
      <c r="C495" s="162" t="s">
        <v>3913</v>
      </c>
      <c r="D495" s="1066" t="s">
        <v>2145</v>
      </c>
      <c r="E495" s="1066" t="s">
        <v>2145</v>
      </c>
      <c r="F495" s="1066" t="s">
        <v>1278</v>
      </c>
      <c r="G495" s="1066" t="s">
        <v>2145</v>
      </c>
      <c r="H495" s="1066" t="s">
        <v>2145</v>
      </c>
      <c r="I495" s="1066" t="s">
        <v>2145</v>
      </c>
      <c r="J495" s="1066" t="s">
        <v>2145</v>
      </c>
      <c r="K495" s="1066" t="s">
        <v>2145</v>
      </c>
      <c r="L495" s="1066" t="s">
        <v>2145</v>
      </c>
      <c r="M495" s="1066" t="s">
        <v>1149</v>
      </c>
      <c r="N495" s="1066" t="s">
        <v>1149</v>
      </c>
    </row>
    <row r="496" spans="2:14" x14ac:dyDescent="0.25">
      <c r="B496" s="1846"/>
      <c r="C496" s="162" t="s">
        <v>3914</v>
      </c>
      <c r="D496" s="1066" t="s">
        <v>2145</v>
      </c>
      <c r="E496" s="1066" t="s">
        <v>1149</v>
      </c>
      <c r="F496" s="1066" t="s">
        <v>2145</v>
      </c>
      <c r="G496" s="1066" t="s">
        <v>2145</v>
      </c>
      <c r="H496" s="1066" t="s">
        <v>2145</v>
      </c>
      <c r="I496" s="1066" t="s">
        <v>2145</v>
      </c>
      <c r="J496" s="1066" t="s">
        <v>2145</v>
      </c>
      <c r="K496" s="1066" t="s">
        <v>2145</v>
      </c>
      <c r="L496" s="1066" t="s">
        <v>2145</v>
      </c>
      <c r="M496" s="1066" t="s">
        <v>2145</v>
      </c>
      <c r="N496" s="1066" t="s">
        <v>2145</v>
      </c>
    </row>
    <row r="497" spans="2:14" x14ac:dyDescent="0.25">
      <c r="B497" s="1846"/>
      <c r="C497" s="162" t="s">
        <v>3915</v>
      </c>
      <c r="D497" s="1066" t="s">
        <v>1278</v>
      </c>
      <c r="E497" s="1066" t="s">
        <v>1278</v>
      </c>
      <c r="F497" s="1066" t="s">
        <v>1278</v>
      </c>
      <c r="G497" s="1066" t="s">
        <v>1278</v>
      </c>
      <c r="H497" s="1066" t="s">
        <v>1278</v>
      </c>
      <c r="I497" s="1066" t="s">
        <v>1278</v>
      </c>
      <c r="J497" s="1066" t="s">
        <v>1278</v>
      </c>
      <c r="K497" s="1066" t="s">
        <v>2145</v>
      </c>
      <c r="L497" s="1066" t="s">
        <v>2145</v>
      </c>
      <c r="M497" s="1066" t="s">
        <v>2145</v>
      </c>
      <c r="N497" s="1066" t="s">
        <v>2145</v>
      </c>
    </row>
    <row r="498" spans="2:14" x14ac:dyDescent="0.25">
      <c r="B498" s="1846"/>
      <c r="C498" s="162" t="s">
        <v>3916</v>
      </c>
      <c r="D498" s="1066" t="s">
        <v>1278</v>
      </c>
      <c r="E498" s="1066" t="s">
        <v>1149</v>
      </c>
      <c r="F498" s="1066" t="s">
        <v>2145</v>
      </c>
      <c r="G498" s="1066" t="s">
        <v>1278</v>
      </c>
      <c r="H498" s="1066" t="s">
        <v>3425</v>
      </c>
      <c r="I498" s="1066" t="s">
        <v>1278</v>
      </c>
      <c r="J498" s="1066" t="s">
        <v>2145</v>
      </c>
      <c r="K498" s="1066" t="s">
        <v>3425</v>
      </c>
      <c r="L498" s="1066" t="s">
        <v>2145</v>
      </c>
      <c r="M498" s="1066" t="s">
        <v>1149</v>
      </c>
      <c r="N498" s="1066" t="s">
        <v>2145</v>
      </c>
    </row>
    <row r="499" spans="2:14" x14ac:dyDescent="0.25">
      <c r="B499" s="1846"/>
      <c r="C499" s="162" t="s">
        <v>3917</v>
      </c>
      <c r="D499" s="1066" t="s">
        <v>1149</v>
      </c>
      <c r="E499" s="1066" t="s">
        <v>1149</v>
      </c>
      <c r="F499" s="1066" t="s">
        <v>1278</v>
      </c>
      <c r="G499" s="1066" t="s">
        <v>1149</v>
      </c>
      <c r="H499" s="1066" t="s">
        <v>1149</v>
      </c>
      <c r="I499" s="1066" t="s">
        <v>1149</v>
      </c>
      <c r="J499" s="1066" t="s">
        <v>3425</v>
      </c>
      <c r="K499" s="1066" t="s">
        <v>1149</v>
      </c>
      <c r="L499" s="1066" t="s">
        <v>1149</v>
      </c>
      <c r="M499" s="1066" t="s">
        <v>1149</v>
      </c>
      <c r="N499" s="1066" t="s">
        <v>1278</v>
      </c>
    </row>
    <row r="500" spans="2:14" x14ac:dyDescent="0.25">
      <c r="B500" s="1846"/>
      <c r="C500" s="162" t="s">
        <v>3918</v>
      </c>
      <c r="D500" s="1066" t="s">
        <v>1278</v>
      </c>
      <c r="E500" s="1066" t="s">
        <v>1278</v>
      </c>
      <c r="F500" s="1066" t="s">
        <v>1149</v>
      </c>
      <c r="G500" s="1066" t="s">
        <v>1278</v>
      </c>
      <c r="H500" s="1066" t="s">
        <v>3425</v>
      </c>
      <c r="I500" s="1066" t="s">
        <v>1278</v>
      </c>
      <c r="J500" s="1066" t="s">
        <v>1278</v>
      </c>
      <c r="K500" s="1066" t="s">
        <v>1278</v>
      </c>
      <c r="L500" s="1066" t="s">
        <v>1278</v>
      </c>
      <c r="M500" s="1066" t="s">
        <v>3425</v>
      </c>
      <c r="N500" s="1066" t="s">
        <v>2145</v>
      </c>
    </row>
    <row r="501" spans="2:14" x14ac:dyDescent="0.25">
      <c r="B501" s="1846"/>
      <c r="C501" s="162" t="s">
        <v>3919</v>
      </c>
      <c r="D501" s="1066" t="s">
        <v>2145</v>
      </c>
      <c r="E501" s="1066" t="s">
        <v>2145</v>
      </c>
      <c r="F501" s="1066" t="s">
        <v>1278</v>
      </c>
      <c r="G501" s="1066" t="s">
        <v>2145</v>
      </c>
      <c r="H501" s="1066" t="s">
        <v>2145</v>
      </c>
      <c r="I501" s="1066" t="s">
        <v>2145</v>
      </c>
      <c r="J501" s="1066" t="s">
        <v>2145</v>
      </c>
      <c r="K501" s="1066" t="s">
        <v>2145</v>
      </c>
      <c r="L501" s="1066" t="s">
        <v>2145</v>
      </c>
      <c r="M501" s="1066" t="s">
        <v>2145</v>
      </c>
      <c r="N501" s="1066" t="s">
        <v>2145</v>
      </c>
    </row>
    <row r="502" spans="2:14" x14ac:dyDescent="0.25">
      <c r="B502" s="1846"/>
      <c r="C502" s="162" t="s">
        <v>3920</v>
      </c>
      <c r="D502" s="1066" t="s">
        <v>1278</v>
      </c>
      <c r="E502" s="1066" t="s">
        <v>1278</v>
      </c>
      <c r="F502" s="1066" t="s">
        <v>1278</v>
      </c>
      <c r="G502" s="1066" t="s">
        <v>1278</v>
      </c>
      <c r="H502" s="1066" t="s">
        <v>1278</v>
      </c>
      <c r="I502" s="1066" t="s">
        <v>1278</v>
      </c>
      <c r="J502" s="1066" t="s">
        <v>3425</v>
      </c>
      <c r="K502" s="1066" t="s">
        <v>1278</v>
      </c>
      <c r="L502" s="1066" t="s">
        <v>1278</v>
      </c>
      <c r="M502" s="1066" t="s">
        <v>1149</v>
      </c>
      <c r="N502" s="1066" t="s">
        <v>2145</v>
      </c>
    </row>
    <row r="503" spans="2:14" x14ac:dyDescent="0.25">
      <c r="B503" s="1846"/>
      <c r="C503" s="162" t="s">
        <v>3921</v>
      </c>
      <c r="D503" s="1066" t="s">
        <v>1278</v>
      </c>
      <c r="E503" s="1066" t="s">
        <v>1149</v>
      </c>
      <c r="F503" s="1066" t="s">
        <v>1278</v>
      </c>
      <c r="G503" s="1066" t="s">
        <v>3425</v>
      </c>
      <c r="H503" s="1066" t="s">
        <v>3425</v>
      </c>
      <c r="I503" s="1066" t="s">
        <v>1278</v>
      </c>
      <c r="J503" s="1066" t="s">
        <v>3425</v>
      </c>
      <c r="K503" s="1066" t="s">
        <v>3425</v>
      </c>
      <c r="L503" s="1066" t="s">
        <v>3425</v>
      </c>
      <c r="M503" s="1066" t="s">
        <v>3425</v>
      </c>
      <c r="N503" s="1066" t="s">
        <v>2145</v>
      </c>
    </row>
    <row r="504" spans="2:14" x14ac:dyDescent="0.25">
      <c r="B504" s="1846"/>
      <c r="C504" s="162" t="s">
        <v>3922</v>
      </c>
      <c r="D504" s="1066" t="s">
        <v>1278</v>
      </c>
      <c r="E504" s="1066" t="s">
        <v>1278</v>
      </c>
      <c r="F504" s="1066" t="s">
        <v>3425</v>
      </c>
      <c r="G504" s="1066" t="s">
        <v>1278</v>
      </c>
      <c r="H504" s="1066" t="s">
        <v>1278</v>
      </c>
      <c r="I504" s="1066" t="s">
        <v>1278</v>
      </c>
      <c r="J504" s="1066" t="s">
        <v>2145</v>
      </c>
      <c r="K504" s="1066" t="s">
        <v>1278</v>
      </c>
      <c r="L504" s="1066" t="s">
        <v>1278</v>
      </c>
      <c r="M504" s="1066" t="s">
        <v>3425</v>
      </c>
      <c r="N504" s="1066" t="s">
        <v>3425</v>
      </c>
    </row>
    <row r="505" spans="2:14" x14ac:dyDescent="0.25">
      <c r="B505" s="1846"/>
      <c r="C505" s="162" t="s">
        <v>3923</v>
      </c>
      <c r="D505" s="1066" t="s">
        <v>1278</v>
      </c>
      <c r="E505" s="1066" t="s">
        <v>1149</v>
      </c>
      <c r="F505" s="1066" t="s">
        <v>1278</v>
      </c>
      <c r="G505" s="1066" t="s">
        <v>1278</v>
      </c>
      <c r="H505" s="1066" t="s">
        <v>3425</v>
      </c>
      <c r="I505" s="1066" t="s">
        <v>1149</v>
      </c>
      <c r="J505" s="1066" t="s">
        <v>1278</v>
      </c>
      <c r="K505" s="1066" t="s">
        <v>3425</v>
      </c>
      <c r="L505" s="1066" t="s">
        <v>3425</v>
      </c>
      <c r="M505" s="1066" t="s">
        <v>3425</v>
      </c>
      <c r="N505" s="1066" t="s">
        <v>3425</v>
      </c>
    </row>
    <row r="506" spans="2:14" x14ac:dyDescent="0.25">
      <c r="B506" s="1846"/>
      <c r="C506" s="162" t="s">
        <v>3924</v>
      </c>
      <c r="D506" s="1066" t="s">
        <v>1278</v>
      </c>
      <c r="E506" s="1066" t="s">
        <v>1149</v>
      </c>
      <c r="F506" s="1066" t="s">
        <v>1278</v>
      </c>
      <c r="G506" s="1066" t="s">
        <v>1278</v>
      </c>
      <c r="H506" s="1066" t="s">
        <v>3425</v>
      </c>
      <c r="I506" s="1066" t="s">
        <v>1149</v>
      </c>
      <c r="J506" s="1066" t="s">
        <v>1278</v>
      </c>
      <c r="K506" s="1066" t="s">
        <v>3425</v>
      </c>
      <c r="L506" s="1066" t="s">
        <v>3425</v>
      </c>
      <c r="M506" s="1066" t="s">
        <v>3425</v>
      </c>
      <c r="N506" s="1066" t="s">
        <v>3425</v>
      </c>
    </row>
    <row r="507" spans="2:14" x14ac:dyDescent="0.25">
      <c r="B507" s="1846"/>
      <c r="C507" s="162" t="s">
        <v>3925</v>
      </c>
      <c r="D507" s="1066" t="s">
        <v>1278</v>
      </c>
      <c r="E507" s="1066" t="s">
        <v>1149</v>
      </c>
      <c r="F507" s="1066" t="s">
        <v>1278</v>
      </c>
      <c r="G507" s="1066" t="s">
        <v>1278</v>
      </c>
      <c r="H507" s="1066" t="s">
        <v>3425</v>
      </c>
      <c r="I507" s="1066" t="s">
        <v>1149</v>
      </c>
      <c r="J507" s="1066" t="s">
        <v>1278</v>
      </c>
      <c r="K507" s="1066" t="s">
        <v>3425</v>
      </c>
      <c r="L507" s="1066" t="s">
        <v>3425</v>
      </c>
      <c r="M507" s="1066" t="s">
        <v>3425</v>
      </c>
      <c r="N507" s="1066" t="s">
        <v>3425</v>
      </c>
    </row>
    <row r="508" spans="2:14" x14ac:dyDescent="0.25">
      <c r="B508" s="1846"/>
      <c r="C508" s="162" t="s">
        <v>3926</v>
      </c>
      <c r="D508" s="1066" t="s">
        <v>1278</v>
      </c>
      <c r="E508" s="1066" t="s">
        <v>1149</v>
      </c>
      <c r="F508" s="1066" t="s">
        <v>1278</v>
      </c>
      <c r="G508" s="1066" t="s">
        <v>1278</v>
      </c>
      <c r="H508" s="1066" t="s">
        <v>3425</v>
      </c>
      <c r="I508" s="1066" t="s">
        <v>1149</v>
      </c>
      <c r="J508" s="1066" t="s">
        <v>1149</v>
      </c>
      <c r="K508" s="1066" t="s">
        <v>3425</v>
      </c>
      <c r="L508" s="1066" t="s">
        <v>3425</v>
      </c>
      <c r="M508" s="1066" t="s">
        <v>3425</v>
      </c>
      <c r="N508" s="1066" t="s">
        <v>3425</v>
      </c>
    </row>
    <row r="509" spans="2:14" x14ac:dyDescent="0.25">
      <c r="B509" s="1846"/>
      <c r="C509" s="162" t="s">
        <v>3927</v>
      </c>
      <c r="D509" s="1066" t="s">
        <v>1278</v>
      </c>
      <c r="E509" s="1066" t="s">
        <v>1149</v>
      </c>
      <c r="F509" s="1066" t="s">
        <v>1278</v>
      </c>
      <c r="G509" s="1066" t="s">
        <v>1278</v>
      </c>
      <c r="H509" s="1066" t="s">
        <v>1278</v>
      </c>
      <c r="I509" s="1066" t="s">
        <v>1149</v>
      </c>
      <c r="J509" s="1066" t="s">
        <v>1149</v>
      </c>
      <c r="K509" s="1066" t="s">
        <v>3425</v>
      </c>
      <c r="L509" s="1066" t="s">
        <v>3425</v>
      </c>
      <c r="M509" s="1066" t="s">
        <v>3425</v>
      </c>
      <c r="N509" s="1066" t="s">
        <v>1278</v>
      </c>
    </row>
    <row r="510" spans="2:14" x14ac:dyDescent="0.25">
      <c r="B510" s="1846"/>
      <c r="C510" s="162" t="s">
        <v>3928</v>
      </c>
      <c r="D510" s="1066" t="s">
        <v>3425</v>
      </c>
      <c r="E510" s="1066" t="s">
        <v>1278</v>
      </c>
      <c r="F510" s="1066" t="s">
        <v>1278</v>
      </c>
      <c r="G510" s="1066" t="s">
        <v>3425</v>
      </c>
      <c r="H510" s="1066" t="s">
        <v>1278</v>
      </c>
      <c r="I510" s="1066" t="s">
        <v>1149</v>
      </c>
      <c r="J510" s="1066" t="s">
        <v>1149</v>
      </c>
      <c r="K510" s="1066" t="s">
        <v>3425</v>
      </c>
      <c r="L510" s="1066" t="s">
        <v>3425</v>
      </c>
      <c r="M510" s="1066" t="s">
        <v>3425</v>
      </c>
      <c r="N510" s="1066" t="s">
        <v>1278</v>
      </c>
    </row>
    <row r="511" spans="2:14" x14ac:dyDescent="0.25">
      <c r="B511" s="1846"/>
      <c r="C511" s="162" t="s">
        <v>3929</v>
      </c>
      <c r="D511" s="1066" t="s">
        <v>3425</v>
      </c>
      <c r="E511" s="1066" t="s">
        <v>1149</v>
      </c>
      <c r="F511" s="1066" t="s">
        <v>1278</v>
      </c>
      <c r="G511" s="1066" t="s">
        <v>3425</v>
      </c>
      <c r="H511" s="1066" t="s">
        <v>1278</v>
      </c>
      <c r="I511" s="1066" t="s">
        <v>1149</v>
      </c>
      <c r="J511" s="1066" t="s">
        <v>1149</v>
      </c>
      <c r="K511" s="1066" t="s">
        <v>3425</v>
      </c>
      <c r="L511" s="1066" t="s">
        <v>3425</v>
      </c>
      <c r="M511" s="1066" t="s">
        <v>3425</v>
      </c>
      <c r="N511" s="1066" t="s">
        <v>1149</v>
      </c>
    </row>
    <row r="512" spans="2:14" x14ac:dyDescent="0.25">
      <c r="B512" s="1846"/>
      <c r="C512" s="162" t="s">
        <v>3930</v>
      </c>
      <c r="D512" s="1066" t="s">
        <v>3425</v>
      </c>
      <c r="E512" s="1066" t="s">
        <v>1149</v>
      </c>
      <c r="F512" s="1066" t="s">
        <v>1278</v>
      </c>
      <c r="G512" s="1066" t="s">
        <v>3425</v>
      </c>
      <c r="H512" s="1066" t="s">
        <v>1278</v>
      </c>
      <c r="I512" s="1066" t="s">
        <v>1149</v>
      </c>
      <c r="J512" s="1066" t="s">
        <v>1149</v>
      </c>
      <c r="K512" s="1066" t="s">
        <v>3425</v>
      </c>
      <c r="L512" s="1066" t="s">
        <v>3425</v>
      </c>
      <c r="M512" s="1066" t="s">
        <v>3425</v>
      </c>
      <c r="N512" s="1066" t="s">
        <v>1149</v>
      </c>
    </row>
    <row r="513" spans="2:14" x14ac:dyDescent="0.25">
      <c r="B513" s="1846"/>
      <c r="C513" s="162" t="s">
        <v>3931</v>
      </c>
      <c r="D513" s="1066" t="s">
        <v>3425</v>
      </c>
      <c r="E513" s="1066" t="s">
        <v>1149</v>
      </c>
      <c r="F513" s="1066" t="s">
        <v>1278</v>
      </c>
      <c r="G513" s="1066" t="s">
        <v>3425</v>
      </c>
      <c r="H513" s="1066" t="s">
        <v>3425</v>
      </c>
      <c r="I513" s="1066" t="s">
        <v>1149</v>
      </c>
      <c r="J513" s="1066" t="s">
        <v>1149</v>
      </c>
      <c r="K513" s="1066" t="s">
        <v>3425</v>
      </c>
      <c r="L513" s="1066" t="s">
        <v>3425</v>
      </c>
      <c r="M513" s="1066" t="s">
        <v>3425</v>
      </c>
      <c r="N513" s="1066" t="s">
        <v>1149</v>
      </c>
    </row>
    <row r="514" spans="2:14" x14ac:dyDescent="0.25">
      <c r="B514" s="1846"/>
      <c r="C514" s="162" t="s">
        <v>3932</v>
      </c>
      <c r="D514" s="1066" t="s">
        <v>3425</v>
      </c>
      <c r="E514" s="1066" t="s">
        <v>1149</v>
      </c>
      <c r="F514" s="1066" t="s">
        <v>1278</v>
      </c>
      <c r="G514" s="1066" t="s">
        <v>3425</v>
      </c>
      <c r="H514" s="1066" t="s">
        <v>3425</v>
      </c>
      <c r="I514" s="1066" t="s">
        <v>1149</v>
      </c>
      <c r="J514" s="1066" t="s">
        <v>1149</v>
      </c>
      <c r="K514" s="1066" t="s">
        <v>3425</v>
      </c>
      <c r="L514" s="1066" t="s">
        <v>3425</v>
      </c>
      <c r="M514" s="1066" t="s">
        <v>3425</v>
      </c>
      <c r="N514" s="1066" t="s">
        <v>1149</v>
      </c>
    </row>
    <row r="515" spans="2:14" x14ac:dyDescent="0.25">
      <c r="B515" s="1846"/>
      <c r="C515" s="162" t="s">
        <v>3933</v>
      </c>
      <c r="D515" s="1066" t="s">
        <v>1149</v>
      </c>
      <c r="E515" s="1066" t="s">
        <v>1278</v>
      </c>
      <c r="F515" s="1066" t="s">
        <v>1149</v>
      </c>
      <c r="G515" s="1066" t="s">
        <v>3425</v>
      </c>
      <c r="H515" s="1066" t="s">
        <v>3425</v>
      </c>
      <c r="I515" s="1066" t="s">
        <v>1278</v>
      </c>
      <c r="J515" s="1066" t="s">
        <v>1278</v>
      </c>
      <c r="K515" s="1066" t="s">
        <v>1278</v>
      </c>
      <c r="L515" s="1066" t="s">
        <v>3425</v>
      </c>
      <c r="M515" s="1066" t="s">
        <v>1149</v>
      </c>
      <c r="N515" s="1066" t="s">
        <v>3425</v>
      </c>
    </row>
    <row r="516" spans="2:14" x14ac:dyDescent="0.25">
      <c r="B516" s="1846"/>
      <c r="C516" s="162" t="s">
        <v>3934</v>
      </c>
      <c r="D516" s="1066" t="s">
        <v>2145</v>
      </c>
      <c r="E516" s="1066" t="s">
        <v>1149</v>
      </c>
      <c r="F516" s="1066" t="s">
        <v>1149</v>
      </c>
      <c r="G516" s="1066" t="s">
        <v>2145</v>
      </c>
      <c r="H516" s="1066" t="s">
        <v>1278</v>
      </c>
      <c r="I516" s="1066" t="s">
        <v>2145</v>
      </c>
      <c r="J516" s="1066" t="s">
        <v>2145</v>
      </c>
      <c r="K516" s="1066" t="s">
        <v>2145</v>
      </c>
      <c r="L516" s="1066" t="s">
        <v>1278</v>
      </c>
      <c r="M516" s="1066" t="s">
        <v>2145</v>
      </c>
      <c r="N516" s="1066" t="s">
        <v>2145</v>
      </c>
    </row>
    <row r="517" spans="2:14" x14ac:dyDescent="0.25">
      <c r="B517" s="1846"/>
      <c r="C517" s="162" t="s">
        <v>3935</v>
      </c>
      <c r="D517" s="1066" t="s">
        <v>1278</v>
      </c>
      <c r="E517" s="1066" t="s">
        <v>1149</v>
      </c>
      <c r="F517" s="1066" t="s">
        <v>1278</v>
      </c>
      <c r="G517" s="1066" t="s">
        <v>1278</v>
      </c>
      <c r="H517" s="1066" t="s">
        <v>1278</v>
      </c>
      <c r="I517" s="1066" t="s">
        <v>1278</v>
      </c>
      <c r="J517" s="1066" t="s">
        <v>1149</v>
      </c>
      <c r="K517" s="1066" t="s">
        <v>1278</v>
      </c>
      <c r="L517" s="1066" t="s">
        <v>1278</v>
      </c>
      <c r="M517" s="1066" t="s">
        <v>2145</v>
      </c>
      <c r="N517" s="1066" t="s">
        <v>2145</v>
      </c>
    </row>
    <row r="518" spans="2:14" x14ac:dyDescent="0.25">
      <c r="B518" s="1846"/>
      <c r="C518" s="162" t="s">
        <v>3936</v>
      </c>
      <c r="D518" s="1066" t="s">
        <v>1278</v>
      </c>
      <c r="E518" s="1066" t="s">
        <v>1278</v>
      </c>
      <c r="F518" s="1066" t="s">
        <v>1278</v>
      </c>
      <c r="G518" s="1066" t="s">
        <v>1278</v>
      </c>
      <c r="H518" s="1066" t="s">
        <v>1278</v>
      </c>
      <c r="I518" s="1066" t="s">
        <v>1278</v>
      </c>
      <c r="J518" s="1066" t="s">
        <v>1278</v>
      </c>
      <c r="K518" s="1066" t="s">
        <v>1278</v>
      </c>
      <c r="L518" s="1066" t="s">
        <v>1278</v>
      </c>
      <c r="M518" s="1066" t="s">
        <v>1149</v>
      </c>
      <c r="N518" s="1066" t="s">
        <v>1149</v>
      </c>
    </row>
    <row r="519" spans="2:14" x14ac:dyDescent="0.25">
      <c r="B519" s="1846"/>
      <c r="C519" s="162" t="s">
        <v>3937</v>
      </c>
      <c r="D519" s="1066" t="s">
        <v>1149</v>
      </c>
      <c r="E519" s="1066" t="s">
        <v>1149</v>
      </c>
      <c r="F519" s="1066" t="s">
        <v>2145</v>
      </c>
      <c r="G519" s="1066" t="s">
        <v>1149</v>
      </c>
      <c r="H519" s="1066" t="s">
        <v>2145</v>
      </c>
      <c r="I519" s="1066" t="s">
        <v>1149</v>
      </c>
      <c r="J519" s="1066" t="s">
        <v>1278</v>
      </c>
      <c r="K519" s="1066" t="s">
        <v>2145</v>
      </c>
      <c r="L519" s="1066" t="s">
        <v>2145</v>
      </c>
      <c r="M519" s="1066" t="s">
        <v>1149</v>
      </c>
      <c r="N519" s="1066" t="s">
        <v>2145</v>
      </c>
    </row>
    <row r="520" spans="2:14" x14ac:dyDescent="0.25">
      <c r="B520" s="1846"/>
      <c r="C520" s="162" t="s">
        <v>3938</v>
      </c>
      <c r="D520" s="1066" t="s">
        <v>1149</v>
      </c>
      <c r="E520" s="1066" t="s">
        <v>1278</v>
      </c>
      <c r="F520" s="1066" t="s">
        <v>1149</v>
      </c>
      <c r="G520" s="1066" t="s">
        <v>1149</v>
      </c>
      <c r="H520" s="1066" t="s">
        <v>1278</v>
      </c>
      <c r="I520" s="1066" t="s">
        <v>1149</v>
      </c>
      <c r="J520" s="1066" t="s">
        <v>1278</v>
      </c>
      <c r="K520" s="1066" t="s">
        <v>1278</v>
      </c>
      <c r="L520" s="1066" t="s">
        <v>1278</v>
      </c>
      <c r="M520" s="1066" t="s">
        <v>1149</v>
      </c>
      <c r="N520" s="1066" t="s">
        <v>1149</v>
      </c>
    </row>
    <row r="521" spans="2:14" x14ac:dyDescent="0.25">
      <c r="B521" s="1846"/>
      <c r="C521" s="162" t="s">
        <v>3939</v>
      </c>
      <c r="D521" s="1066" t="s">
        <v>1278</v>
      </c>
      <c r="E521" s="1066" t="s">
        <v>2145</v>
      </c>
      <c r="F521" s="1066" t="s">
        <v>2145</v>
      </c>
      <c r="G521" s="1066" t="s">
        <v>1278</v>
      </c>
      <c r="H521" s="1066" t="s">
        <v>1278</v>
      </c>
      <c r="I521" s="1066" t="s">
        <v>1278</v>
      </c>
      <c r="J521" s="1066" t="s">
        <v>2145</v>
      </c>
      <c r="K521" s="1066" t="s">
        <v>1278</v>
      </c>
      <c r="L521" s="1066" t="s">
        <v>2145</v>
      </c>
      <c r="M521" s="1066" t="s">
        <v>2145</v>
      </c>
      <c r="N521" s="1066" t="s">
        <v>2145</v>
      </c>
    </row>
    <row r="522" spans="2:14" x14ac:dyDescent="0.25">
      <c r="B522" s="1846"/>
      <c r="C522" s="162" t="s">
        <v>3940</v>
      </c>
      <c r="D522" s="1066" t="s">
        <v>1278</v>
      </c>
      <c r="E522" s="1066" t="s">
        <v>1149</v>
      </c>
      <c r="F522" s="1066" t="s">
        <v>2145</v>
      </c>
      <c r="G522" s="1066" t="s">
        <v>1149</v>
      </c>
      <c r="H522" s="1066" t="s">
        <v>2145</v>
      </c>
      <c r="I522" s="1066" t="s">
        <v>2145</v>
      </c>
      <c r="J522" s="1066" t="s">
        <v>1278</v>
      </c>
      <c r="K522" s="1066" t="s">
        <v>2145</v>
      </c>
      <c r="L522" s="1066" t="s">
        <v>2145</v>
      </c>
      <c r="M522" s="1066" t="s">
        <v>1278</v>
      </c>
      <c r="N522" s="1066" t="s">
        <v>2145</v>
      </c>
    </row>
    <row r="523" spans="2:14" x14ac:dyDescent="0.25">
      <c r="B523" s="1846"/>
      <c r="C523" s="162" t="s">
        <v>3941</v>
      </c>
      <c r="D523" s="1066" t="s">
        <v>2145</v>
      </c>
      <c r="E523" s="1066" t="s">
        <v>2145</v>
      </c>
      <c r="F523" s="1066" t="s">
        <v>1278</v>
      </c>
      <c r="G523" s="1066" t="s">
        <v>2145</v>
      </c>
      <c r="H523" s="1066" t="s">
        <v>2145</v>
      </c>
      <c r="I523" s="1066" t="s">
        <v>2145</v>
      </c>
      <c r="J523" s="1066" t="s">
        <v>2145</v>
      </c>
      <c r="K523" s="1066" t="s">
        <v>2145</v>
      </c>
      <c r="L523" s="1066" t="s">
        <v>2145</v>
      </c>
      <c r="M523" s="1066" t="s">
        <v>2145</v>
      </c>
      <c r="N523" s="1066" t="s">
        <v>2145</v>
      </c>
    </row>
    <row r="524" spans="2:14" x14ac:dyDescent="0.25">
      <c r="B524" s="1846"/>
      <c r="C524" s="162" t="s">
        <v>3942</v>
      </c>
      <c r="D524" s="1066" t="s">
        <v>3425</v>
      </c>
      <c r="E524" s="1066" t="s">
        <v>1278</v>
      </c>
      <c r="F524" s="1066" t="s">
        <v>2145</v>
      </c>
      <c r="G524" s="1066" t="s">
        <v>3425</v>
      </c>
      <c r="H524" s="1066" t="s">
        <v>3425</v>
      </c>
      <c r="I524" s="1066" t="s">
        <v>1278</v>
      </c>
      <c r="J524" s="1066" t="s">
        <v>1278</v>
      </c>
      <c r="K524" s="1066" t="s">
        <v>1278</v>
      </c>
      <c r="L524" s="1066" t="s">
        <v>3425</v>
      </c>
      <c r="M524" s="1066" t="s">
        <v>2145</v>
      </c>
      <c r="N524" s="1066" t="s">
        <v>2145</v>
      </c>
    </row>
    <row r="525" spans="2:14" x14ac:dyDescent="0.25">
      <c r="B525" s="1846"/>
      <c r="C525" s="162" t="s">
        <v>3943</v>
      </c>
      <c r="D525" s="1066" t="s">
        <v>3425</v>
      </c>
      <c r="E525" s="1066" t="s">
        <v>2145</v>
      </c>
      <c r="F525" s="1066" t="s">
        <v>1278</v>
      </c>
      <c r="G525" s="1066" t="s">
        <v>2145</v>
      </c>
      <c r="H525" s="1066" t="s">
        <v>1278</v>
      </c>
      <c r="I525" s="1066" t="s">
        <v>2145</v>
      </c>
      <c r="J525" s="1066" t="s">
        <v>2145</v>
      </c>
      <c r="K525" s="1066" t="s">
        <v>2145</v>
      </c>
      <c r="L525" s="1066" t="s">
        <v>1278</v>
      </c>
      <c r="M525" s="1066" t="s">
        <v>2145</v>
      </c>
      <c r="N525" s="1066" t="s">
        <v>2145</v>
      </c>
    </row>
    <row r="526" spans="2:14" x14ac:dyDescent="0.25">
      <c r="B526" s="1846"/>
      <c r="C526" s="162" t="s">
        <v>3944</v>
      </c>
      <c r="D526" s="1066" t="s">
        <v>1278</v>
      </c>
      <c r="E526" s="1066" t="s">
        <v>2145</v>
      </c>
      <c r="F526" s="1066" t="s">
        <v>1149</v>
      </c>
      <c r="G526" s="1066" t="s">
        <v>3425</v>
      </c>
      <c r="H526" s="1066" t="s">
        <v>2145</v>
      </c>
      <c r="I526" s="1066" t="s">
        <v>2145</v>
      </c>
      <c r="J526" s="1066" t="s">
        <v>1278</v>
      </c>
      <c r="K526" s="1066" t="s">
        <v>2145</v>
      </c>
      <c r="L526" s="1066" t="s">
        <v>2145</v>
      </c>
      <c r="M526" s="1066" t="s">
        <v>2145</v>
      </c>
      <c r="N526" s="1066" t="s">
        <v>2145</v>
      </c>
    </row>
    <row r="527" spans="2:14" x14ac:dyDescent="0.25">
      <c r="B527" s="1846"/>
      <c r="C527" s="162" t="s">
        <v>3945</v>
      </c>
      <c r="D527" s="1066" t="s">
        <v>1278</v>
      </c>
      <c r="E527" s="1066" t="s">
        <v>1278</v>
      </c>
      <c r="F527" s="1066" t="s">
        <v>1149</v>
      </c>
      <c r="G527" s="1066" t="s">
        <v>1278</v>
      </c>
      <c r="H527" s="1066" t="s">
        <v>1278</v>
      </c>
      <c r="I527" s="1066" t="s">
        <v>1149</v>
      </c>
      <c r="J527" s="1066" t="s">
        <v>3425</v>
      </c>
      <c r="K527" s="1066" t="s">
        <v>1278</v>
      </c>
      <c r="L527" s="1066" t="s">
        <v>2145</v>
      </c>
      <c r="M527" s="1066" t="s">
        <v>1149</v>
      </c>
      <c r="N527" s="1066" t="s">
        <v>2145</v>
      </c>
    </row>
    <row r="528" spans="2:14" x14ac:dyDescent="0.25">
      <c r="B528" s="1846"/>
      <c r="C528" s="162" t="s">
        <v>3946</v>
      </c>
      <c r="D528" s="1066" t="s">
        <v>1149</v>
      </c>
      <c r="E528" s="1066" t="s">
        <v>1149</v>
      </c>
      <c r="F528" s="1066" t="s">
        <v>1149</v>
      </c>
      <c r="G528" s="1066" t="s">
        <v>1149</v>
      </c>
      <c r="H528" s="1066" t="s">
        <v>1149</v>
      </c>
      <c r="I528" s="1066" t="s">
        <v>1149</v>
      </c>
      <c r="J528" s="1066" t="s">
        <v>1149</v>
      </c>
      <c r="K528" s="1066" t="s">
        <v>1149</v>
      </c>
      <c r="L528" s="1066" t="s">
        <v>1149</v>
      </c>
      <c r="M528" s="1066" t="s">
        <v>1149</v>
      </c>
      <c r="N528" s="1066" t="s">
        <v>1278</v>
      </c>
    </row>
    <row r="529" spans="2:14" x14ac:dyDescent="0.25">
      <c r="B529" s="1846"/>
      <c r="C529" s="162" t="s">
        <v>3947</v>
      </c>
      <c r="D529" s="1066" t="s">
        <v>1278</v>
      </c>
      <c r="E529" s="1066" t="s">
        <v>1278</v>
      </c>
      <c r="F529" s="1066" t="s">
        <v>1149</v>
      </c>
      <c r="G529" s="1066" t="s">
        <v>1278</v>
      </c>
      <c r="H529" s="1066" t="s">
        <v>1278</v>
      </c>
      <c r="I529" s="1066" t="s">
        <v>1278</v>
      </c>
      <c r="J529" s="1066" t="s">
        <v>1278</v>
      </c>
      <c r="K529" s="1066" t="s">
        <v>1278</v>
      </c>
      <c r="L529" s="1066" t="s">
        <v>1278</v>
      </c>
      <c r="M529" s="1066" t="s">
        <v>2145</v>
      </c>
      <c r="N529" s="1066" t="s">
        <v>2145</v>
      </c>
    </row>
    <row r="530" spans="2:14" x14ac:dyDescent="0.25">
      <c r="B530" s="1846"/>
      <c r="C530" s="162" t="s">
        <v>3948</v>
      </c>
      <c r="D530" s="1066" t="s">
        <v>1278</v>
      </c>
      <c r="E530" s="1066" t="s">
        <v>1278</v>
      </c>
      <c r="F530" s="1066" t="s">
        <v>2145</v>
      </c>
      <c r="G530" s="1066" t="s">
        <v>1278</v>
      </c>
      <c r="H530" s="1066" t="s">
        <v>1278</v>
      </c>
      <c r="I530" s="1066" t="s">
        <v>1278</v>
      </c>
      <c r="J530" s="1066" t="s">
        <v>1278</v>
      </c>
      <c r="K530" s="1066" t="s">
        <v>2145</v>
      </c>
      <c r="L530" s="1066" t="s">
        <v>1278</v>
      </c>
      <c r="M530" s="1066" t="s">
        <v>2145</v>
      </c>
      <c r="N530" s="1066" t="s">
        <v>2145</v>
      </c>
    </row>
    <row r="531" spans="2:14" x14ac:dyDescent="0.25">
      <c r="B531" s="1846"/>
      <c r="C531" s="162" t="s">
        <v>3949</v>
      </c>
      <c r="D531" s="1066" t="s">
        <v>3425</v>
      </c>
      <c r="E531" s="1066" t="s">
        <v>1278</v>
      </c>
      <c r="F531" s="1066" t="s">
        <v>1278</v>
      </c>
      <c r="G531" s="1066" t="s">
        <v>3425</v>
      </c>
      <c r="H531" s="1066" t="s">
        <v>1278</v>
      </c>
      <c r="I531" s="1066" t="s">
        <v>2145</v>
      </c>
      <c r="J531" s="1066" t="s">
        <v>1278</v>
      </c>
      <c r="K531" s="1066" t="s">
        <v>1278</v>
      </c>
      <c r="L531" s="1066" t="s">
        <v>1278</v>
      </c>
      <c r="M531" s="1066" t="s">
        <v>3425</v>
      </c>
      <c r="N531" s="1066" t="s">
        <v>3425</v>
      </c>
    </row>
    <row r="532" spans="2:14" x14ac:dyDescent="0.25">
      <c r="B532" s="1846"/>
      <c r="C532" s="162" t="s">
        <v>3950</v>
      </c>
      <c r="D532" s="1066" t="s">
        <v>3425</v>
      </c>
      <c r="E532" s="1066" t="s">
        <v>1278</v>
      </c>
      <c r="F532" s="1066" t="s">
        <v>2145</v>
      </c>
      <c r="G532" s="1066" t="s">
        <v>3425</v>
      </c>
      <c r="H532" s="1066" t="s">
        <v>2145</v>
      </c>
      <c r="I532" s="1066" t="s">
        <v>2145</v>
      </c>
      <c r="J532" s="1066" t="s">
        <v>1278</v>
      </c>
      <c r="K532" s="1066" t="s">
        <v>2145</v>
      </c>
      <c r="L532" s="1066" t="s">
        <v>2145</v>
      </c>
      <c r="M532" s="1066" t="s">
        <v>2145</v>
      </c>
      <c r="N532" s="1066" t="s">
        <v>1149</v>
      </c>
    </row>
    <row r="533" spans="2:14" x14ac:dyDescent="0.25">
      <c r="B533" s="1846"/>
      <c r="C533" s="162" t="s">
        <v>3951</v>
      </c>
      <c r="D533" s="1066" t="s">
        <v>1278</v>
      </c>
      <c r="E533" s="1066" t="s">
        <v>1149</v>
      </c>
      <c r="F533" s="1066" t="s">
        <v>1278</v>
      </c>
      <c r="G533" s="1066" t="s">
        <v>1278</v>
      </c>
      <c r="H533" s="1066" t="s">
        <v>1149</v>
      </c>
      <c r="I533" s="1066" t="s">
        <v>1278</v>
      </c>
      <c r="J533" s="1066" t="s">
        <v>1149</v>
      </c>
      <c r="K533" s="1066" t="s">
        <v>1149</v>
      </c>
      <c r="L533" s="1066" t="s">
        <v>1149</v>
      </c>
      <c r="M533" s="1066" t="s">
        <v>1149</v>
      </c>
      <c r="N533" s="1066" t="s">
        <v>1278</v>
      </c>
    </row>
    <row r="534" spans="2:14" x14ac:dyDescent="0.25">
      <c r="B534" s="1846"/>
      <c r="C534" s="162" t="s">
        <v>3952</v>
      </c>
      <c r="D534" s="1066" t="s">
        <v>1278</v>
      </c>
      <c r="E534" s="1066" t="s">
        <v>1278</v>
      </c>
      <c r="F534" s="1066" t="s">
        <v>2145</v>
      </c>
      <c r="G534" s="1066" t="s">
        <v>1278</v>
      </c>
      <c r="H534" s="1066" t="s">
        <v>1278</v>
      </c>
      <c r="I534" s="1066" t="s">
        <v>1278</v>
      </c>
      <c r="J534" s="1066" t="s">
        <v>1278</v>
      </c>
      <c r="K534" s="1066" t="s">
        <v>2145</v>
      </c>
      <c r="L534" s="1066" t="s">
        <v>2145</v>
      </c>
      <c r="M534" s="1066" t="s">
        <v>2145</v>
      </c>
      <c r="N534" s="1066" t="s">
        <v>2145</v>
      </c>
    </row>
    <row r="535" spans="2:14" x14ac:dyDescent="0.25">
      <c r="B535" s="1846"/>
      <c r="C535" s="162" t="s">
        <v>3953</v>
      </c>
      <c r="D535" s="1066" t="s">
        <v>1278</v>
      </c>
      <c r="E535" s="1066" t="s">
        <v>2145</v>
      </c>
      <c r="F535" s="1066" t="s">
        <v>1149</v>
      </c>
      <c r="G535" s="1066" t="s">
        <v>1278</v>
      </c>
      <c r="H535" s="1066" t="s">
        <v>1278</v>
      </c>
      <c r="I535" s="1066" t="s">
        <v>1278</v>
      </c>
      <c r="J535" s="1066" t="s">
        <v>2145</v>
      </c>
      <c r="K535" s="1066" t="s">
        <v>2145</v>
      </c>
      <c r="L535" s="1066" t="s">
        <v>2145</v>
      </c>
      <c r="M535" s="1066" t="s">
        <v>2145</v>
      </c>
      <c r="N535" s="1066" t="s">
        <v>2145</v>
      </c>
    </row>
    <row r="536" spans="2:14" x14ac:dyDescent="0.25">
      <c r="B536" s="1846"/>
      <c r="C536" s="162" t="s">
        <v>3954</v>
      </c>
      <c r="D536" s="1066" t="s">
        <v>1149</v>
      </c>
      <c r="E536" s="1066" t="s">
        <v>1149</v>
      </c>
      <c r="F536" s="1066" t="s">
        <v>1278</v>
      </c>
      <c r="G536" s="1066" t="s">
        <v>1149</v>
      </c>
      <c r="H536" s="1066" t="s">
        <v>1278</v>
      </c>
      <c r="I536" s="1066" t="s">
        <v>1149</v>
      </c>
      <c r="J536" s="1066" t="s">
        <v>1149</v>
      </c>
      <c r="K536" s="1066" t="s">
        <v>2145</v>
      </c>
      <c r="L536" s="1066" t="s">
        <v>1278</v>
      </c>
      <c r="M536" s="1066" t="s">
        <v>2145</v>
      </c>
      <c r="N536" s="1066" t="s">
        <v>1278</v>
      </c>
    </row>
    <row r="537" spans="2:14" x14ac:dyDescent="0.25">
      <c r="B537" s="1846"/>
      <c r="C537" s="162" t="s">
        <v>3955</v>
      </c>
      <c r="D537" s="1066" t="s">
        <v>1149</v>
      </c>
      <c r="E537" s="1066" t="s">
        <v>1278</v>
      </c>
      <c r="F537" s="1066" t="s">
        <v>1278</v>
      </c>
      <c r="G537" s="1066" t="s">
        <v>1149</v>
      </c>
      <c r="H537" s="1066" t="s">
        <v>1149</v>
      </c>
      <c r="I537" s="1066" t="s">
        <v>1278</v>
      </c>
      <c r="J537" s="1066" t="s">
        <v>1278</v>
      </c>
      <c r="K537" s="1066" t="s">
        <v>1278</v>
      </c>
      <c r="L537" s="1066" t="s">
        <v>1278</v>
      </c>
      <c r="M537" s="1066" t="s">
        <v>1278</v>
      </c>
      <c r="N537" s="1066" t="s">
        <v>2145</v>
      </c>
    </row>
    <row r="538" spans="2:14" x14ac:dyDescent="0.25">
      <c r="B538" s="1846"/>
      <c r="C538" s="162" t="s">
        <v>3956</v>
      </c>
      <c r="D538" s="1066" t="s">
        <v>2145</v>
      </c>
      <c r="E538" s="1066" t="s">
        <v>2145</v>
      </c>
      <c r="F538" s="1066" t="s">
        <v>2145</v>
      </c>
      <c r="G538" s="1066" t="s">
        <v>2145</v>
      </c>
      <c r="H538" s="1066" t="s">
        <v>2145</v>
      </c>
      <c r="I538" s="1066" t="s">
        <v>2145</v>
      </c>
      <c r="J538" s="1066" t="s">
        <v>2145</v>
      </c>
      <c r="K538" s="1066" t="s">
        <v>2145</v>
      </c>
      <c r="L538" s="1066" t="s">
        <v>2145</v>
      </c>
      <c r="M538" s="1066" t="s">
        <v>2145</v>
      </c>
      <c r="N538" s="1066" t="s">
        <v>1278</v>
      </c>
    </row>
    <row r="539" spans="2:14" x14ac:dyDescent="0.25">
      <c r="B539" s="1846"/>
      <c r="C539" s="162" t="s">
        <v>3957</v>
      </c>
      <c r="D539" s="1066" t="s">
        <v>1278</v>
      </c>
      <c r="E539" s="1066" t="s">
        <v>1278</v>
      </c>
      <c r="F539" s="1066" t="s">
        <v>2145</v>
      </c>
      <c r="G539" s="1066" t="s">
        <v>1278</v>
      </c>
      <c r="H539" s="1066" t="s">
        <v>1278</v>
      </c>
      <c r="I539" s="1066" t="s">
        <v>1278</v>
      </c>
      <c r="J539" s="1066" t="s">
        <v>1278</v>
      </c>
      <c r="K539" s="1066" t="s">
        <v>1278</v>
      </c>
      <c r="L539" s="1066" t="s">
        <v>1278</v>
      </c>
      <c r="M539" s="1066" t="s">
        <v>1149</v>
      </c>
      <c r="N539" s="1066" t="s">
        <v>1149</v>
      </c>
    </row>
    <row r="540" spans="2:14" x14ac:dyDescent="0.25">
      <c r="B540" s="1846"/>
      <c r="C540" s="162" t="s">
        <v>3958</v>
      </c>
      <c r="D540" s="1066" t="s">
        <v>1149</v>
      </c>
      <c r="E540" s="1066" t="s">
        <v>2145</v>
      </c>
      <c r="F540" s="1066" t="s">
        <v>2145</v>
      </c>
      <c r="G540" s="1066" t="s">
        <v>1149</v>
      </c>
      <c r="H540" s="1066" t="s">
        <v>2145</v>
      </c>
      <c r="I540" s="1066" t="s">
        <v>1278</v>
      </c>
      <c r="J540" s="1066" t="s">
        <v>2145</v>
      </c>
      <c r="K540" s="1066" t="s">
        <v>2145</v>
      </c>
      <c r="L540" s="1066" t="s">
        <v>2145</v>
      </c>
      <c r="M540" s="1066" t="s">
        <v>2145</v>
      </c>
      <c r="N540" s="1066" t="s">
        <v>2145</v>
      </c>
    </row>
    <row r="541" spans="2:14" x14ac:dyDescent="0.25">
      <c r="B541" s="1846"/>
      <c r="C541" s="162" t="s">
        <v>3959</v>
      </c>
      <c r="D541" s="1066" t="s">
        <v>1149</v>
      </c>
      <c r="E541" s="1066" t="s">
        <v>1278</v>
      </c>
      <c r="F541" s="1066" t="s">
        <v>1149</v>
      </c>
      <c r="G541" s="1066" t="s">
        <v>1149</v>
      </c>
      <c r="H541" s="1066" t="s">
        <v>1149</v>
      </c>
      <c r="I541" s="1066" t="s">
        <v>1149</v>
      </c>
      <c r="J541" s="1066" t="s">
        <v>1278</v>
      </c>
      <c r="K541" s="1066" t="s">
        <v>1149</v>
      </c>
      <c r="L541" s="1066" t="s">
        <v>1149</v>
      </c>
      <c r="M541" s="1066" t="s">
        <v>2145</v>
      </c>
      <c r="N541" s="1066" t="s">
        <v>2145</v>
      </c>
    </row>
    <row r="542" spans="2:14" x14ac:dyDescent="0.25">
      <c r="B542" s="1846"/>
      <c r="C542" s="162" t="s">
        <v>3960</v>
      </c>
      <c r="D542" s="1066" t="s">
        <v>1278</v>
      </c>
      <c r="E542" s="1066" t="s">
        <v>1278</v>
      </c>
      <c r="F542" s="1066" t="s">
        <v>1149</v>
      </c>
      <c r="G542" s="1066" t="s">
        <v>1278</v>
      </c>
      <c r="H542" s="1066" t="s">
        <v>1278</v>
      </c>
      <c r="I542" s="1066" t="s">
        <v>1278</v>
      </c>
      <c r="J542" s="1066" t="s">
        <v>1278</v>
      </c>
      <c r="K542" s="1066" t="s">
        <v>1278</v>
      </c>
      <c r="L542" s="1066" t="s">
        <v>1278</v>
      </c>
      <c r="M542" s="1066" t="s">
        <v>1149</v>
      </c>
      <c r="N542" s="1066" t="s">
        <v>1149</v>
      </c>
    </row>
    <row r="543" spans="2:14" x14ac:dyDescent="0.25">
      <c r="B543" s="1846"/>
      <c r="C543" s="162" t="s">
        <v>3961</v>
      </c>
      <c r="D543" s="1066" t="s">
        <v>1149</v>
      </c>
      <c r="E543" s="1066" t="s">
        <v>2145</v>
      </c>
      <c r="F543" s="1066" t="s">
        <v>2145</v>
      </c>
      <c r="G543" s="1066" t="s">
        <v>1149</v>
      </c>
      <c r="H543" s="1066" t="s">
        <v>2145</v>
      </c>
      <c r="I543" s="1066" t="s">
        <v>2145</v>
      </c>
      <c r="J543" s="1066" t="s">
        <v>2145</v>
      </c>
      <c r="K543" s="1066" t="s">
        <v>2145</v>
      </c>
      <c r="L543" s="1066" t="s">
        <v>2145</v>
      </c>
      <c r="M543" s="1066" t="s">
        <v>2145</v>
      </c>
      <c r="N543" s="1066" t="s">
        <v>2145</v>
      </c>
    </row>
    <row r="544" spans="2:14" x14ac:dyDescent="0.25">
      <c r="B544" s="1846"/>
      <c r="C544" s="162" t="s">
        <v>3962</v>
      </c>
      <c r="D544" s="1066" t="s">
        <v>1149</v>
      </c>
      <c r="E544" s="1066" t="s">
        <v>1149</v>
      </c>
      <c r="F544" s="1066" t="s">
        <v>1149</v>
      </c>
      <c r="G544" s="1066" t="s">
        <v>1149</v>
      </c>
      <c r="H544" s="1066" t="s">
        <v>2145</v>
      </c>
      <c r="I544" s="1066" t="s">
        <v>1149</v>
      </c>
      <c r="J544" s="1066" t="s">
        <v>1149</v>
      </c>
      <c r="K544" s="1066" t="s">
        <v>1278</v>
      </c>
      <c r="L544" s="1066" t="s">
        <v>3425</v>
      </c>
      <c r="M544" s="1066" t="s">
        <v>1149</v>
      </c>
      <c r="N544" s="1066" t="s">
        <v>1149</v>
      </c>
    </row>
    <row r="545" spans="2:14" x14ac:dyDescent="0.25">
      <c r="B545" s="1846"/>
      <c r="C545" s="162" t="s">
        <v>3963</v>
      </c>
      <c r="D545" s="1066" t="s">
        <v>1149</v>
      </c>
      <c r="E545" s="1066" t="s">
        <v>1278</v>
      </c>
      <c r="F545" s="1066" t="s">
        <v>2145</v>
      </c>
      <c r="G545" s="1066" t="s">
        <v>1149</v>
      </c>
      <c r="H545" s="1066" t="s">
        <v>2145</v>
      </c>
      <c r="I545" s="1066" t="s">
        <v>1278</v>
      </c>
      <c r="J545" s="1066" t="s">
        <v>1278</v>
      </c>
      <c r="K545" s="1066" t="s">
        <v>1278</v>
      </c>
      <c r="L545" s="1066" t="s">
        <v>1278</v>
      </c>
      <c r="M545" s="1066" t="s">
        <v>2145</v>
      </c>
      <c r="N545" s="1066" t="s">
        <v>2145</v>
      </c>
    </row>
    <row r="546" spans="2:14" x14ac:dyDescent="0.25">
      <c r="B546" s="1846"/>
      <c r="C546" s="162" t="s">
        <v>3964</v>
      </c>
      <c r="D546" s="1066" t="s">
        <v>1278</v>
      </c>
      <c r="E546" s="1066" t="s">
        <v>1149</v>
      </c>
      <c r="F546" s="1066" t="s">
        <v>2145</v>
      </c>
      <c r="G546" s="1066" t="s">
        <v>1278</v>
      </c>
      <c r="H546" s="1066" t="s">
        <v>3425</v>
      </c>
      <c r="I546" s="1066" t="s">
        <v>1278</v>
      </c>
      <c r="J546" s="1066" t="s">
        <v>1278</v>
      </c>
      <c r="K546" s="1066" t="s">
        <v>1149</v>
      </c>
      <c r="L546" s="1066" t="s">
        <v>3425</v>
      </c>
      <c r="M546" s="1066" t="s">
        <v>2145</v>
      </c>
      <c r="N546" s="1066" t="s">
        <v>2145</v>
      </c>
    </row>
    <row r="547" spans="2:14" x14ac:dyDescent="0.25">
      <c r="B547" s="1846"/>
      <c r="C547" s="162" t="s">
        <v>3965</v>
      </c>
      <c r="D547" s="1066" t="s">
        <v>1278</v>
      </c>
      <c r="E547" s="1066" t="s">
        <v>1149</v>
      </c>
      <c r="F547" s="1066" t="s">
        <v>1149</v>
      </c>
      <c r="G547" s="1066" t="s">
        <v>1278</v>
      </c>
      <c r="H547" s="1066" t="s">
        <v>1278</v>
      </c>
      <c r="I547" s="1066" t="s">
        <v>2145</v>
      </c>
      <c r="J547" s="1066" t="s">
        <v>1149</v>
      </c>
      <c r="K547" s="1066" t="s">
        <v>2145</v>
      </c>
      <c r="L547" s="1066" t="s">
        <v>2145</v>
      </c>
      <c r="M547" s="1066" t="s">
        <v>1149</v>
      </c>
      <c r="N547" s="1066" t="s">
        <v>1149</v>
      </c>
    </row>
    <row r="548" spans="2:14" x14ac:dyDescent="0.25">
      <c r="B548" s="1846"/>
      <c r="C548" s="162" t="s">
        <v>3966</v>
      </c>
      <c r="D548" s="1066" t="s">
        <v>1278</v>
      </c>
      <c r="E548" s="1066" t="s">
        <v>1149</v>
      </c>
      <c r="F548" s="1066" t="s">
        <v>1149</v>
      </c>
      <c r="G548" s="1066" t="s">
        <v>1278</v>
      </c>
      <c r="H548" s="1066" t="s">
        <v>1278</v>
      </c>
      <c r="I548" s="1066" t="s">
        <v>1278</v>
      </c>
      <c r="J548" s="1066" t="s">
        <v>1278</v>
      </c>
      <c r="K548" s="1066" t="s">
        <v>1278</v>
      </c>
      <c r="L548" s="1066" t="s">
        <v>1278</v>
      </c>
      <c r="M548" s="1066" t="s">
        <v>1149</v>
      </c>
      <c r="N548" s="1066" t="s">
        <v>1149</v>
      </c>
    </row>
    <row r="549" spans="2:14" x14ac:dyDescent="0.25">
      <c r="B549" s="1846"/>
      <c r="C549" s="162" t="s">
        <v>3967</v>
      </c>
      <c r="D549" s="1066" t="s">
        <v>1278</v>
      </c>
      <c r="E549" s="1066" t="s">
        <v>2145</v>
      </c>
      <c r="F549" s="1066" t="s">
        <v>1149</v>
      </c>
      <c r="G549" s="1066" t="s">
        <v>1278</v>
      </c>
      <c r="H549" s="1066" t="s">
        <v>2145</v>
      </c>
      <c r="I549" s="1066" t="s">
        <v>2145</v>
      </c>
      <c r="J549" s="1066" t="s">
        <v>2145</v>
      </c>
      <c r="K549" s="1066" t="s">
        <v>2145</v>
      </c>
      <c r="L549" s="1066" t="s">
        <v>2145</v>
      </c>
      <c r="M549" s="1066" t="s">
        <v>2145</v>
      </c>
      <c r="N549" s="1066" t="s">
        <v>2145</v>
      </c>
    </row>
    <row r="550" spans="2:14" x14ac:dyDescent="0.25">
      <c r="B550" s="1846"/>
      <c r="C550" s="162" t="s">
        <v>3968</v>
      </c>
      <c r="D550" s="1066" t="s">
        <v>1149</v>
      </c>
      <c r="E550" s="1066" t="s">
        <v>1149</v>
      </c>
      <c r="F550" s="1066" t="s">
        <v>1149</v>
      </c>
      <c r="G550" s="1066" t="s">
        <v>1149</v>
      </c>
      <c r="H550" s="1066" t="s">
        <v>1278</v>
      </c>
      <c r="I550" s="1066" t="s">
        <v>1278</v>
      </c>
      <c r="J550" s="1066" t="s">
        <v>1149</v>
      </c>
      <c r="K550" s="1066" t="s">
        <v>1278</v>
      </c>
      <c r="L550" s="1066" t="s">
        <v>1278</v>
      </c>
      <c r="M550" s="1066" t="s">
        <v>1149</v>
      </c>
      <c r="N550" s="1066" t="s">
        <v>2145</v>
      </c>
    </row>
    <row r="551" spans="2:14" x14ac:dyDescent="0.25">
      <c r="B551" s="1846"/>
      <c r="C551" s="162" t="s">
        <v>3969</v>
      </c>
      <c r="D551" s="1066" t="s">
        <v>1278</v>
      </c>
      <c r="E551" s="1066" t="s">
        <v>1278</v>
      </c>
      <c r="F551" s="1066" t="s">
        <v>2145</v>
      </c>
      <c r="G551" s="1066" t="s">
        <v>1278</v>
      </c>
      <c r="H551" s="1066" t="s">
        <v>3425</v>
      </c>
      <c r="I551" s="1066" t="s">
        <v>1278</v>
      </c>
      <c r="J551" s="1066" t="s">
        <v>1278</v>
      </c>
      <c r="K551" s="1066" t="s">
        <v>2145</v>
      </c>
      <c r="L551" s="1066" t="s">
        <v>2145</v>
      </c>
      <c r="M551" s="1066" t="s">
        <v>2145</v>
      </c>
      <c r="N551" s="1066" t="s">
        <v>2145</v>
      </c>
    </row>
    <row r="552" spans="2:14" x14ac:dyDescent="0.25">
      <c r="B552" s="1846"/>
      <c r="C552" s="162" t="s">
        <v>3970</v>
      </c>
      <c r="D552" s="1066" t="s">
        <v>1149</v>
      </c>
      <c r="E552" s="1066" t="s">
        <v>1149</v>
      </c>
      <c r="F552" s="1066" t="s">
        <v>2145</v>
      </c>
      <c r="G552" s="1066" t="s">
        <v>1149</v>
      </c>
      <c r="H552" s="1066" t="s">
        <v>1278</v>
      </c>
      <c r="I552" s="1066" t="s">
        <v>1278</v>
      </c>
      <c r="J552" s="1066" t="s">
        <v>1149</v>
      </c>
      <c r="K552" s="1066" t="s">
        <v>2145</v>
      </c>
      <c r="L552" s="1066" t="s">
        <v>1278</v>
      </c>
      <c r="M552" s="1066" t="s">
        <v>2145</v>
      </c>
      <c r="N552" s="1066" t="s">
        <v>2145</v>
      </c>
    </row>
    <row r="553" spans="2:14" x14ac:dyDescent="0.25">
      <c r="B553" s="1846"/>
      <c r="C553" s="162" t="s">
        <v>3971</v>
      </c>
      <c r="D553" s="1066" t="s">
        <v>1278</v>
      </c>
      <c r="E553" s="1066" t="s">
        <v>1149</v>
      </c>
      <c r="F553" s="1066" t="s">
        <v>1149</v>
      </c>
      <c r="G553" s="1066" t="s">
        <v>1278</v>
      </c>
      <c r="H553" s="1066" t="s">
        <v>1278</v>
      </c>
      <c r="I553" s="1066" t="s">
        <v>1278</v>
      </c>
      <c r="J553" s="1066" t="s">
        <v>1278</v>
      </c>
      <c r="K553" s="1066" t="s">
        <v>1278</v>
      </c>
      <c r="L553" s="1066" t="s">
        <v>1278</v>
      </c>
      <c r="M553" s="1066" t="s">
        <v>1149</v>
      </c>
      <c r="N553" s="1066" t="s">
        <v>1149</v>
      </c>
    </row>
    <row r="554" spans="2:14" x14ac:dyDescent="0.25">
      <c r="B554" s="1846"/>
      <c r="C554" s="162" t="s">
        <v>3972</v>
      </c>
      <c r="D554" s="1066" t="s">
        <v>1278</v>
      </c>
      <c r="E554" s="1066" t="s">
        <v>1278</v>
      </c>
      <c r="F554" s="1066" t="s">
        <v>1149</v>
      </c>
      <c r="G554" s="1066" t="s">
        <v>3425</v>
      </c>
      <c r="H554" s="1066" t="s">
        <v>1278</v>
      </c>
      <c r="I554" s="1066" t="s">
        <v>1278</v>
      </c>
      <c r="J554" s="1066" t="s">
        <v>1278</v>
      </c>
      <c r="K554" s="1066" t="s">
        <v>1278</v>
      </c>
      <c r="L554" s="1066" t="s">
        <v>1278</v>
      </c>
      <c r="M554" s="1066" t="s">
        <v>1149</v>
      </c>
      <c r="N554" s="1066" t="s">
        <v>1278</v>
      </c>
    </row>
    <row r="555" spans="2:14" x14ac:dyDescent="0.25">
      <c r="B555" s="1846"/>
      <c r="C555" s="162" t="s">
        <v>3973</v>
      </c>
      <c r="D555" s="1066" t="s">
        <v>1278</v>
      </c>
      <c r="E555" s="1066" t="s">
        <v>2145</v>
      </c>
      <c r="F555" s="1066" t="s">
        <v>2145</v>
      </c>
      <c r="G555" s="1066" t="s">
        <v>1278</v>
      </c>
      <c r="H555" s="1066" t="s">
        <v>2145</v>
      </c>
      <c r="I555" s="1066" t="s">
        <v>2145</v>
      </c>
      <c r="J555" s="1066" t="s">
        <v>2145</v>
      </c>
      <c r="K555" s="1066" t="s">
        <v>2145</v>
      </c>
      <c r="L555" s="1066" t="s">
        <v>2145</v>
      </c>
      <c r="M555" s="1066" t="s">
        <v>2145</v>
      </c>
      <c r="N555" s="1066" t="s">
        <v>2145</v>
      </c>
    </row>
    <row r="556" spans="2:14" x14ac:dyDescent="0.25">
      <c r="B556" s="1846"/>
      <c r="C556" s="162" t="s">
        <v>3974</v>
      </c>
      <c r="D556" s="1066" t="s">
        <v>1149</v>
      </c>
      <c r="E556" s="1066" t="s">
        <v>1278</v>
      </c>
      <c r="F556" s="1066" t="s">
        <v>1149</v>
      </c>
      <c r="G556" s="1066" t="s">
        <v>1149</v>
      </c>
      <c r="H556" s="1066" t="s">
        <v>1278</v>
      </c>
      <c r="I556" s="1066" t="s">
        <v>1149</v>
      </c>
      <c r="J556" s="1066" t="s">
        <v>1278</v>
      </c>
      <c r="K556" s="1066" t="s">
        <v>1149</v>
      </c>
      <c r="L556" s="1066" t="s">
        <v>1149</v>
      </c>
      <c r="M556" s="1066" t="s">
        <v>1149</v>
      </c>
      <c r="N556" s="1066" t="s">
        <v>1149</v>
      </c>
    </row>
  </sheetData>
  <mergeCells count="3">
    <mergeCell ref="B6:B556"/>
    <mergeCell ref="D5:N5"/>
    <mergeCell ref="B4:B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O177"/>
  <sheetViews>
    <sheetView zoomScale="70" zoomScaleNormal="70" workbookViewId="0">
      <pane xSplit="3" ySplit="2" topLeftCell="D3" activePane="bottomRight" state="frozen"/>
      <selection pane="topRight" activeCell="E88" sqref="E88"/>
      <selection pane="bottomLeft" activeCell="E88" sqref="E88"/>
      <selection pane="bottomRight" activeCell="D24" sqref="D24"/>
    </sheetView>
  </sheetViews>
  <sheetFormatPr defaultColWidth="9.140625" defaultRowHeight="15.75" x14ac:dyDescent="0.25"/>
  <cols>
    <col min="1" max="1" width="13.42578125" style="103" bestFit="1" customWidth="1"/>
    <col min="2" max="2" width="20.5703125" style="103" bestFit="1" customWidth="1"/>
    <col min="3" max="3" width="74.5703125" style="103" customWidth="1"/>
    <col min="4" max="4" width="64.140625" style="143" customWidth="1"/>
    <col min="5" max="5" width="0.5703125" style="103" customWidth="1"/>
    <col min="6" max="6" width="10.5703125" style="103" customWidth="1"/>
    <col min="7" max="7" width="24.42578125" style="103" customWidth="1"/>
    <col min="8" max="8" width="0.5703125" style="103" customWidth="1"/>
    <col min="9" max="9" width="22.5703125" style="103" bestFit="1" customWidth="1"/>
    <col min="10" max="10" width="9.5703125" style="103" customWidth="1"/>
    <col min="11" max="11" width="12.42578125" style="103" customWidth="1"/>
    <col min="12" max="12" width="15" style="103" customWidth="1"/>
    <col min="13" max="13" width="14.42578125" style="103" customWidth="1"/>
    <col min="14" max="15" width="10.5703125" style="103" customWidth="1"/>
    <col min="16" max="16384" width="9.140625" style="103"/>
  </cols>
  <sheetData>
    <row r="1" spans="1:15" x14ac:dyDescent="0.25">
      <c r="A1" s="1850" t="s">
        <v>70</v>
      </c>
      <c r="B1" s="1850"/>
      <c r="C1" s="1850"/>
      <c r="D1" s="1850"/>
      <c r="E1" s="122"/>
      <c r="F1" s="1388"/>
      <c r="G1" s="123"/>
      <c r="H1" s="122"/>
      <c r="I1" s="1851" t="s">
        <v>71</v>
      </c>
      <c r="J1" s="1852"/>
      <c r="K1" s="1852"/>
      <c r="L1" s="1852"/>
      <c r="M1" s="1852"/>
      <c r="N1" s="1852"/>
      <c r="O1" s="124"/>
    </row>
    <row r="2" spans="1:15" ht="32.25" thickBot="1" x14ac:dyDescent="0.3">
      <c r="A2" s="125" t="s">
        <v>72</v>
      </c>
      <c r="B2" s="125" t="s">
        <v>73</v>
      </c>
      <c r="C2" s="125" t="s">
        <v>74</v>
      </c>
      <c r="D2" s="125" t="s">
        <v>2</v>
      </c>
      <c r="E2" s="126"/>
      <c r="F2" s="127" t="s">
        <v>75</v>
      </c>
      <c r="G2" s="128" t="s">
        <v>76</v>
      </c>
      <c r="H2" s="126"/>
      <c r="I2" s="129" t="s">
        <v>78</v>
      </c>
      <c r="J2" s="130" t="s">
        <v>79</v>
      </c>
      <c r="K2" s="130" t="s">
        <v>80</v>
      </c>
      <c r="L2" s="130" t="s">
        <v>81</v>
      </c>
      <c r="M2" s="130" t="s">
        <v>82</v>
      </c>
      <c r="N2" s="130" t="s">
        <v>83</v>
      </c>
      <c r="O2" s="130" t="s">
        <v>84</v>
      </c>
    </row>
    <row r="3" spans="1:15" x14ac:dyDescent="0.25">
      <c r="A3" s="31" t="s">
        <v>3975</v>
      </c>
      <c r="B3" s="12" t="s">
        <v>86</v>
      </c>
      <c r="C3" s="25" t="s">
        <v>3976</v>
      </c>
      <c r="D3" s="12"/>
      <c r="E3" s="32"/>
      <c r="F3" s="11" t="s">
        <v>89</v>
      </c>
      <c r="G3" s="29"/>
      <c r="H3" s="32"/>
      <c r="I3" s="33"/>
      <c r="J3" s="33"/>
      <c r="K3" s="33"/>
      <c r="L3" s="33"/>
      <c r="M3" s="33"/>
      <c r="N3" s="33"/>
      <c r="O3" s="33"/>
    </row>
    <row r="4" spans="1:15" x14ac:dyDescent="0.25">
      <c r="A4" s="104" t="s">
        <v>3977</v>
      </c>
      <c r="B4" s="131" t="s">
        <v>181</v>
      </c>
      <c r="C4" s="131" t="s">
        <v>3978</v>
      </c>
      <c r="D4" s="131"/>
      <c r="E4" s="122"/>
      <c r="F4" s="132" t="s">
        <v>89</v>
      </c>
      <c r="G4" s="132"/>
      <c r="H4" s="122"/>
      <c r="I4" s="133"/>
      <c r="J4" s="133"/>
      <c r="K4" s="133"/>
      <c r="L4" s="133"/>
      <c r="M4" s="133"/>
      <c r="N4" s="133"/>
      <c r="O4" s="133"/>
    </row>
    <row r="5" spans="1:15" ht="31.5" x14ac:dyDescent="0.25">
      <c r="A5" s="104" t="s">
        <v>3979</v>
      </c>
      <c r="B5" s="131" t="s">
        <v>96</v>
      </c>
      <c r="C5" s="131" t="s">
        <v>3980</v>
      </c>
      <c r="D5" s="131"/>
      <c r="E5" s="122"/>
      <c r="F5" s="132" t="s">
        <v>89</v>
      </c>
      <c r="G5" s="132"/>
      <c r="H5" s="122"/>
      <c r="I5" s="133"/>
      <c r="J5" s="133"/>
      <c r="K5" s="133"/>
      <c r="L5" s="133"/>
      <c r="M5" s="133"/>
      <c r="N5" s="133"/>
      <c r="O5" s="133"/>
    </row>
    <row r="6" spans="1:15" x14ac:dyDescent="0.25">
      <c r="A6" s="39" t="s">
        <v>3981</v>
      </c>
      <c r="B6" s="26" t="s">
        <v>181</v>
      </c>
      <c r="C6" s="26" t="s">
        <v>3982</v>
      </c>
      <c r="D6" s="26" t="s">
        <v>278</v>
      </c>
      <c r="E6" s="40"/>
      <c r="F6" s="24" t="s">
        <v>89</v>
      </c>
      <c r="G6" s="134" t="s">
        <v>184</v>
      </c>
      <c r="H6" s="41"/>
      <c r="I6" s="42"/>
      <c r="J6" s="42"/>
      <c r="K6" s="42"/>
      <c r="L6" s="42"/>
      <c r="M6" s="42"/>
      <c r="N6" s="42"/>
      <c r="O6" s="42"/>
    </row>
    <row r="7" spans="1:15" ht="16.5" thickBot="1" x14ac:dyDescent="0.3">
      <c r="A7" s="39" t="s">
        <v>3983</v>
      </c>
      <c r="B7" s="26" t="s">
        <v>181</v>
      </c>
      <c r="C7" s="26" t="s">
        <v>3984</v>
      </c>
      <c r="D7" s="26" t="s">
        <v>280</v>
      </c>
      <c r="E7" s="40"/>
      <c r="F7" s="24" t="s">
        <v>89</v>
      </c>
      <c r="G7" s="24" t="s">
        <v>188</v>
      </c>
      <c r="H7" s="41"/>
      <c r="I7" s="42"/>
      <c r="J7" s="42"/>
      <c r="K7" s="42"/>
      <c r="L7" s="42"/>
      <c r="M7" s="42"/>
      <c r="N7" s="42"/>
      <c r="O7" s="42"/>
    </row>
    <row r="8" spans="1:15" x14ac:dyDescent="0.25">
      <c r="A8" s="31" t="s">
        <v>3985</v>
      </c>
      <c r="B8" s="12" t="s">
        <v>86</v>
      </c>
      <c r="C8" s="25" t="s">
        <v>3986</v>
      </c>
      <c r="D8" s="12"/>
      <c r="E8" s="32"/>
      <c r="F8" s="11" t="s">
        <v>89</v>
      </c>
      <c r="G8" s="29"/>
      <c r="H8" s="32"/>
      <c r="I8" s="33"/>
      <c r="J8" s="33"/>
      <c r="K8" s="33"/>
      <c r="L8" s="33"/>
      <c r="M8" s="33"/>
      <c r="N8" s="33"/>
      <c r="O8" s="33"/>
    </row>
    <row r="9" spans="1:15" x14ac:dyDescent="0.25">
      <c r="A9" s="104" t="s">
        <v>3987</v>
      </c>
      <c r="B9" s="131" t="s">
        <v>181</v>
      </c>
      <c r="C9" s="131" t="s">
        <v>3988</v>
      </c>
      <c r="D9" s="131"/>
      <c r="E9" s="122"/>
      <c r="F9" s="132" t="s">
        <v>89</v>
      </c>
      <c r="G9" s="132"/>
      <c r="H9" s="122"/>
      <c r="I9" s="133"/>
      <c r="J9" s="133"/>
      <c r="K9" s="133"/>
      <c r="L9" s="133"/>
      <c r="M9" s="133"/>
      <c r="N9" s="133"/>
      <c r="O9" s="133"/>
    </row>
    <row r="10" spans="1:15" ht="47.25" x14ac:dyDescent="0.25">
      <c r="A10" s="104" t="s">
        <v>3989</v>
      </c>
      <c r="B10" s="131" t="s">
        <v>3990</v>
      </c>
      <c r="C10" s="131" t="s">
        <v>3991</v>
      </c>
      <c r="D10" s="131"/>
      <c r="E10" s="122"/>
      <c r="F10" s="132" t="s">
        <v>89</v>
      </c>
      <c r="G10" s="132"/>
      <c r="H10" s="122"/>
      <c r="I10" s="133"/>
      <c r="J10" s="133"/>
      <c r="K10" s="133"/>
      <c r="L10" s="133"/>
      <c r="M10" s="133"/>
      <c r="N10" s="133"/>
      <c r="O10" s="133"/>
    </row>
    <row r="11" spans="1:15" x14ac:dyDescent="0.25">
      <c r="A11" s="104" t="s">
        <v>3992</v>
      </c>
      <c r="B11" s="131" t="s">
        <v>3993</v>
      </c>
      <c r="C11" s="131"/>
      <c r="D11" s="131"/>
      <c r="E11" s="122"/>
      <c r="F11" s="132"/>
      <c r="G11" s="132"/>
      <c r="H11" s="122"/>
      <c r="I11" s="133"/>
      <c r="J11" s="133"/>
      <c r="K11" s="133"/>
      <c r="L11" s="133"/>
      <c r="M11" s="133"/>
      <c r="N11" s="133"/>
      <c r="O11" s="133"/>
    </row>
    <row r="12" spans="1:15" x14ac:dyDescent="0.25">
      <c r="A12" s="104" t="s">
        <v>3994</v>
      </c>
      <c r="B12" s="131" t="s">
        <v>181</v>
      </c>
      <c r="C12" s="131" t="s">
        <v>3995</v>
      </c>
      <c r="D12" s="131"/>
      <c r="E12" s="122"/>
      <c r="F12" s="132" t="s">
        <v>89</v>
      </c>
      <c r="G12" s="132"/>
      <c r="H12" s="122"/>
      <c r="I12" s="133"/>
      <c r="J12" s="133"/>
      <c r="K12" s="133"/>
      <c r="L12" s="133"/>
      <c r="M12" s="133"/>
      <c r="N12" s="133"/>
      <c r="O12" s="133"/>
    </row>
    <row r="13" spans="1:15" ht="47.25" x14ac:dyDescent="0.25">
      <c r="A13" s="104" t="s">
        <v>3996</v>
      </c>
      <c r="B13" s="131" t="s">
        <v>3990</v>
      </c>
      <c r="C13" s="131" t="s">
        <v>3997</v>
      </c>
      <c r="D13" s="131"/>
      <c r="E13" s="122"/>
      <c r="F13" s="132" t="s">
        <v>89</v>
      </c>
      <c r="G13" s="132"/>
      <c r="H13" s="122"/>
      <c r="I13" s="133"/>
      <c r="J13" s="133"/>
      <c r="K13" s="133"/>
      <c r="L13" s="133"/>
      <c r="M13" s="133"/>
      <c r="N13" s="133"/>
      <c r="O13" s="133"/>
    </row>
    <row r="14" spans="1:15" x14ac:dyDescent="0.25">
      <c r="A14" s="104" t="s">
        <v>3998</v>
      </c>
      <c r="B14" s="135" t="s">
        <v>3993</v>
      </c>
      <c r="C14" s="135"/>
      <c r="D14" s="135"/>
      <c r="E14" s="136"/>
      <c r="F14" s="137"/>
      <c r="G14" s="132"/>
      <c r="H14" s="136"/>
      <c r="I14" s="138"/>
      <c r="J14" s="138"/>
      <c r="K14" s="138"/>
      <c r="L14" s="138"/>
      <c r="M14" s="138"/>
      <c r="N14" s="138"/>
      <c r="O14" s="138"/>
    </row>
    <row r="15" spans="1:15" x14ac:dyDescent="0.25">
      <c r="A15" s="39" t="s">
        <v>3999</v>
      </c>
      <c r="B15" s="26" t="s">
        <v>181</v>
      </c>
      <c r="C15" s="26" t="s">
        <v>3982</v>
      </c>
      <c r="D15" s="26" t="s">
        <v>278</v>
      </c>
      <c r="E15" s="40"/>
      <c r="F15" s="24" t="s">
        <v>89</v>
      </c>
      <c r="G15" s="134" t="s">
        <v>184</v>
      </c>
      <c r="H15" s="41"/>
      <c r="I15" s="42"/>
      <c r="J15" s="42"/>
      <c r="K15" s="42"/>
      <c r="L15" s="42"/>
      <c r="M15" s="42"/>
      <c r="N15" s="42"/>
      <c r="O15" s="42"/>
    </row>
    <row r="16" spans="1:15" ht="16.5" thickBot="1" x14ac:dyDescent="0.3">
      <c r="A16" s="39" t="s">
        <v>4000</v>
      </c>
      <c r="B16" s="26" t="s">
        <v>181</v>
      </c>
      <c r="C16" s="26" t="s">
        <v>3984</v>
      </c>
      <c r="D16" s="26" t="s">
        <v>280</v>
      </c>
      <c r="E16" s="40"/>
      <c r="F16" s="24" t="s">
        <v>89</v>
      </c>
      <c r="G16" s="24" t="s">
        <v>188</v>
      </c>
      <c r="H16" s="41"/>
      <c r="I16" s="42"/>
      <c r="J16" s="42"/>
      <c r="K16" s="42"/>
      <c r="L16" s="42"/>
      <c r="M16" s="42"/>
      <c r="N16" s="42"/>
      <c r="O16" s="42"/>
    </row>
    <row r="17" spans="1:15" x14ac:dyDescent="0.25">
      <c r="A17" s="31" t="s">
        <v>4001</v>
      </c>
      <c r="B17" s="25" t="s">
        <v>86</v>
      </c>
      <c r="C17" s="25" t="s">
        <v>160</v>
      </c>
      <c r="D17" s="25" t="s">
        <v>4002</v>
      </c>
      <c r="E17" s="35"/>
      <c r="F17" s="23" t="s">
        <v>89</v>
      </c>
      <c r="G17" s="28"/>
      <c r="H17" s="36"/>
      <c r="I17" s="37"/>
      <c r="J17" s="37"/>
      <c r="K17" s="37"/>
      <c r="L17" s="37"/>
      <c r="M17" s="37"/>
      <c r="N17" s="37"/>
      <c r="O17" s="37"/>
    </row>
    <row r="18" spans="1:15" x14ac:dyDescent="0.25">
      <c r="A18" s="104" t="s">
        <v>4003</v>
      </c>
      <c r="B18" s="105" t="s">
        <v>96</v>
      </c>
      <c r="C18" s="105" t="s">
        <v>4004</v>
      </c>
      <c r="D18" s="105"/>
      <c r="E18" s="139"/>
      <c r="F18" s="134" t="s">
        <v>89</v>
      </c>
      <c r="G18" s="140"/>
      <c r="H18" s="139"/>
      <c r="I18" s="121"/>
      <c r="J18" s="121"/>
      <c r="K18" s="121"/>
      <c r="L18" s="121"/>
      <c r="M18" s="121"/>
      <c r="N18" s="121"/>
      <c r="O18" s="121"/>
    </row>
    <row r="19" spans="1:15" x14ac:dyDescent="0.25">
      <c r="A19" s="104" t="s">
        <v>4005</v>
      </c>
      <c r="B19" s="105" t="s">
        <v>96</v>
      </c>
      <c r="C19" s="141" t="s">
        <v>4006</v>
      </c>
      <c r="D19" s="105"/>
      <c r="E19" s="139"/>
      <c r="F19" s="134" t="s">
        <v>89</v>
      </c>
      <c r="G19" s="140"/>
      <c r="H19" s="139"/>
      <c r="I19" s="121"/>
      <c r="J19" s="121"/>
      <c r="K19" s="121"/>
      <c r="L19" s="121"/>
      <c r="M19" s="121"/>
      <c r="N19" s="121"/>
      <c r="O19" s="121"/>
    </row>
    <row r="20" spans="1:15" x14ac:dyDescent="0.25">
      <c r="A20" s="104" t="s">
        <v>4007</v>
      </c>
      <c r="B20" s="105" t="s">
        <v>96</v>
      </c>
      <c r="C20" s="105" t="s">
        <v>169</v>
      </c>
      <c r="D20" s="105"/>
      <c r="E20" s="139"/>
      <c r="F20" s="134" t="s">
        <v>89</v>
      </c>
      <c r="G20" s="140"/>
      <c r="H20" s="139"/>
      <c r="I20" s="121"/>
      <c r="J20" s="121"/>
      <c r="K20" s="121"/>
      <c r="L20" s="121"/>
      <c r="M20" s="121"/>
      <c r="N20" s="121"/>
      <c r="O20" s="121"/>
    </row>
    <row r="21" spans="1:15" x14ac:dyDescent="0.25">
      <c r="A21" s="104" t="s">
        <v>4008</v>
      </c>
      <c r="B21" s="105" t="s">
        <v>4009</v>
      </c>
      <c r="C21" s="141"/>
      <c r="D21" s="105"/>
      <c r="E21" s="139"/>
      <c r="F21" s="134" t="s">
        <v>89</v>
      </c>
      <c r="G21" s="134"/>
      <c r="H21" s="139"/>
      <c r="I21" s="121"/>
      <c r="J21" s="121"/>
      <c r="K21" s="121"/>
      <c r="L21" s="142" t="s">
        <v>4010</v>
      </c>
      <c r="M21" s="173">
        <v>40</v>
      </c>
      <c r="N21" s="121"/>
      <c r="O21" s="121"/>
    </row>
    <row r="22" spans="1:15" x14ac:dyDescent="0.25">
      <c r="A22" s="104" t="s">
        <v>4007</v>
      </c>
      <c r="B22" s="105" t="s">
        <v>96</v>
      </c>
      <c r="C22" s="105" t="s">
        <v>176</v>
      </c>
      <c r="D22" s="105"/>
      <c r="E22" s="139"/>
      <c r="F22" s="134" t="s">
        <v>89</v>
      </c>
      <c r="G22" s="134"/>
      <c r="H22" s="139"/>
      <c r="I22" s="158"/>
      <c r="J22" s="158"/>
      <c r="K22" s="158"/>
      <c r="L22" s="158"/>
      <c r="M22" s="121"/>
      <c r="N22" s="121"/>
      <c r="O22" s="121"/>
    </row>
    <row r="23" spans="1:15" x14ac:dyDescent="0.25">
      <c r="A23" s="104" t="s">
        <v>4008</v>
      </c>
      <c r="B23" s="105" t="s">
        <v>4009</v>
      </c>
      <c r="C23" s="141"/>
      <c r="D23" s="105"/>
      <c r="E23" s="139"/>
      <c r="F23" s="134" t="s">
        <v>89</v>
      </c>
      <c r="G23" s="134"/>
      <c r="H23" s="139"/>
      <c r="I23" s="158"/>
      <c r="J23" s="158"/>
      <c r="K23" s="158"/>
      <c r="L23" s="159" t="s">
        <v>4010</v>
      </c>
      <c r="M23" s="173">
        <v>40</v>
      </c>
      <c r="N23" s="121"/>
      <c r="O23" s="121"/>
    </row>
    <row r="24" spans="1:15" x14ac:dyDescent="0.25">
      <c r="A24" s="104" t="s">
        <v>4011</v>
      </c>
      <c r="B24" s="105" t="s">
        <v>181</v>
      </c>
      <c r="C24" s="105" t="s">
        <v>3982</v>
      </c>
      <c r="D24" s="105" t="s">
        <v>278</v>
      </c>
      <c r="E24" s="106"/>
      <c r="F24" s="134" t="s">
        <v>89</v>
      </c>
      <c r="G24" s="134" t="s">
        <v>184</v>
      </c>
      <c r="H24" s="139"/>
      <c r="I24" s="158"/>
      <c r="J24" s="158"/>
      <c r="K24" s="158"/>
      <c r="L24" s="158"/>
      <c r="M24" s="121"/>
      <c r="N24" s="121"/>
      <c r="O24" s="121"/>
    </row>
    <row r="25" spans="1:15" ht="16.5" thickBot="1" x14ac:dyDescent="0.3">
      <c r="A25" s="39" t="s">
        <v>4012</v>
      </c>
      <c r="B25" s="26" t="s">
        <v>181</v>
      </c>
      <c r="C25" s="26" t="s">
        <v>3984</v>
      </c>
      <c r="D25" s="26" t="s">
        <v>280</v>
      </c>
      <c r="E25" s="40"/>
      <c r="F25" s="24" t="s">
        <v>89</v>
      </c>
      <c r="G25" s="24" t="s">
        <v>188</v>
      </c>
      <c r="H25" s="41"/>
      <c r="I25" s="158"/>
      <c r="J25" s="157"/>
      <c r="K25" s="157"/>
      <c r="L25" s="157"/>
      <c r="M25" s="42"/>
      <c r="N25" s="42"/>
      <c r="O25" s="42"/>
    </row>
    <row r="26" spans="1:15" x14ac:dyDescent="0.25">
      <c r="A26" s="31" t="s">
        <v>4013</v>
      </c>
      <c r="B26" s="25" t="s">
        <v>86</v>
      </c>
      <c r="C26" s="25" t="s">
        <v>4014</v>
      </c>
      <c r="D26" s="25"/>
      <c r="E26" s="35"/>
      <c r="F26" s="23" t="s">
        <v>89</v>
      </c>
      <c r="G26" s="28"/>
      <c r="H26" s="36"/>
      <c r="I26" s="33"/>
      <c r="J26" s="33"/>
      <c r="K26" s="33"/>
      <c r="L26" s="33"/>
      <c r="M26" s="37"/>
      <c r="N26" s="37"/>
      <c r="O26" s="37"/>
    </row>
    <row r="27" spans="1:15" x14ac:dyDescent="0.25">
      <c r="A27" s="39" t="s">
        <v>4015</v>
      </c>
      <c r="B27" s="26" t="s">
        <v>181</v>
      </c>
      <c r="C27" s="26" t="s">
        <v>203</v>
      </c>
      <c r="D27" s="26"/>
      <c r="E27" s="40"/>
      <c r="F27" s="24" t="s">
        <v>89</v>
      </c>
      <c r="G27" s="22"/>
      <c r="H27" s="41"/>
      <c r="I27" s="157"/>
      <c r="J27" s="157"/>
      <c r="K27" s="157"/>
      <c r="L27" s="157"/>
      <c r="M27" s="42"/>
      <c r="N27" s="42"/>
      <c r="O27" s="42"/>
    </row>
    <row r="28" spans="1:15" ht="31.5" x14ac:dyDescent="0.25">
      <c r="A28" s="39" t="s">
        <v>4016</v>
      </c>
      <c r="B28" s="26" t="s">
        <v>3990</v>
      </c>
      <c r="C28" s="26" t="s">
        <v>4017</v>
      </c>
      <c r="D28" s="26"/>
      <c r="E28" s="40"/>
      <c r="F28" s="24" t="s">
        <v>89</v>
      </c>
      <c r="G28" s="22"/>
      <c r="H28" s="41"/>
      <c r="I28" s="157"/>
      <c r="J28" s="157"/>
      <c r="K28" s="157"/>
      <c r="L28" s="157"/>
      <c r="M28" s="42"/>
      <c r="N28" s="42"/>
      <c r="O28" s="42"/>
    </row>
    <row r="29" spans="1:15" x14ac:dyDescent="0.25">
      <c r="A29" s="39" t="s">
        <v>4018</v>
      </c>
      <c r="B29" s="26" t="s">
        <v>3993</v>
      </c>
      <c r="C29" s="26"/>
      <c r="D29" s="26"/>
      <c r="E29" s="40"/>
      <c r="F29" s="24" t="s">
        <v>89</v>
      </c>
      <c r="G29" s="22"/>
      <c r="H29" s="41"/>
      <c r="I29" s="157"/>
      <c r="J29" s="157"/>
      <c r="K29" s="157"/>
      <c r="L29" s="157"/>
      <c r="M29" s="42"/>
      <c r="N29" s="42"/>
      <c r="O29" s="42"/>
    </row>
    <row r="30" spans="1:15" x14ac:dyDescent="0.25">
      <c r="A30" s="39" t="s">
        <v>4019</v>
      </c>
      <c r="B30" s="26" t="s">
        <v>181</v>
      </c>
      <c r="C30" s="26" t="s">
        <v>193</v>
      </c>
      <c r="D30" s="26"/>
      <c r="E30" s="40"/>
      <c r="F30" s="24" t="s">
        <v>89</v>
      </c>
      <c r="G30" s="22"/>
      <c r="H30" s="41"/>
      <c r="I30" s="157"/>
      <c r="J30" s="157"/>
      <c r="K30" s="157"/>
      <c r="L30" s="157"/>
      <c r="M30" s="42"/>
      <c r="N30" s="42"/>
      <c r="O30" s="42"/>
    </row>
    <row r="31" spans="1:15" ht="31.5" x14ac:dyDescent="0.25">
      <c r="A31" s="39" t="s">
        <v>4020</v>
      </c>
      <c r="B31" s="26" t="s">
        <v>3990</v>
      </c>
      <c r="C31" s="26" t="s">
        <v>4021</v>
      </c>
      <c r="D31" s="26"/>
      <c r="E31" s="40"/>
      <c r="F31" s="24" t="s">
        <v>89</v>
      </c>
      <c r="G31" s="22"/>
      <c r="H31" s="41"/>
      <c r="I31" s="157"/>
      <c r="J31" s="157"/>
      <c r="K31" s="157"/>
      <c r="L31" s="157"/>
      <c r="M31" s="42"/>
      <c r="N31" s="42"/>
      <c r="O31" s="42"/>
    </row>
    <row r="32" spans="1:15" x14ac:dyDescent="0.25">
      <c r="A32" s="100" t="s">
        <v>4022</v>
      </c>
      <c r="B32" s="26" t="s">
        <v>3993</v>
      </c>
      <c r="C32" s="26"/>
      <c r="D32" s="26"/>
      <c r="E32" s="40"/>
      <c r="F32" s="24" t="s">
        <v>89</v>
      </c>
      <c r="G32" s="22"/>
      <c r="H32" s="41"/>
      <c r="I32" s="157"/>
      <c r="J32" s="157"/>
      <c r="K32" s="157"/>
      <c r="L32" s="157"/>
      <c r="M32" s="42"/>
      <c r="N32" s="42"/>
      <c r="O32" s="42"/>
    </row>
    <row r="33" spans="1:15" x14ac:dyDescent="0.25">
      <c r="A33" s="100" t="s">
        <v>4023</v>
      </c>
      <c r="B33" s="26" t="s">
        <v>181</v>
      </c>
      <c r="C33" s="26" t="s">
        <v>212</v>
      </c>
      <c r="D33" s="26"/>
      <c r="E33" s="40"/>
      <c r="F33" s="24" t="s">
        <v>89</v>
      </c>
      <c r="G33" s="22"/>
      <c r="H33" s="41"/>
      <c r="I33" s="157"/>
      <c r="J33" s="157"/>
      <c r="K33" s="157"/>
      <c r="L33" s="157"/>
      <c r="M33" s="42"/>
      <c r="N33" s="42"/>
      <c r="O33" s="42"/>
    </row>
    <row r="34" spans="1:15" ht="31.5" x14ac:dyDescent="0.25">
      <c r="A34" s="100" t="s">
        <v>4024</v>
      </c>
      <c r="B34" s="26" t="s">
        <v>3990</v>
      </c>
      <c r="C34" s="26" t="s">
        <v>4025</v>
      </c>
      <c r="D34" s="26"/>
      <c r="E34" s="40"/>
      <c r="F34" s="24" t="s">
        <v>89</v>
      </c>
      <c r="G34" s="22"/>
      <c r="H34" s="41"/>
      <c r="I34" s="157"/>
      <c r="J34" s="157"/>
      <c r="K34" s="157"/>
      <c r="L34" s="157"/>
      <c r="M34" s="42"/>
      <c r="N34" s="42"/>
      <c r="O34" s="42"/>
    </row>
    <row r="35" spans="1:15" x14ac:dyDescent="0.25">
      <c r="A35" s="100" t="s">
        <v>4026</v>
      </c>
      <c r="B35" s="26" t="s">
        <v>3993</v>
      </c>
      <c r="C35" s="26"/>
      <c r="D35" s="26"/>
      <c r="E35" s="40"/>
      <c r="F35" s="24" t="s">
        <v>89</v>
      </c>
      <c r="G35" s="24"/>
      <c r="H35" s="41"/>
      <c r="I35" s="157"/>
      <c r="J35" s="157"/>
      <c r="K35" s="157"/>
      <c r="L35" s="157"/>
      <c r="M35" s="42"/>
      <c r="N35" s="42"/>
      <c r="O35" s="42"/>
    </row>
    <row r="36" spans="1:15" x14ac:dyDescent="0.25">
      <c r="A36" s="39" t="s">
        <v>4027</v>
      </c>
      <c r="B36" s="26" t="s">
        <v>181</v>
      </c>
      <c r="C36" s="26" t="s">
        <v>220</v>
      </c>
      <c r="D36" s="26"/>
      <c r="E36" s="40"/>
      <c r="F36" s="24" t="s">
        <v>89</v>
      </c>
      <c r="G36" s="24"/>
      <c r="H36" s="41"/>
      <c r="I36" s="157"/>
      <c r="J36" s="157"/>
      <c r="K36" s="157"/>
      <c r="L36" s="157"/>
      <c r="M36" s="42"/>
      <c r="N36" s="42"/>
      <c r="O36" s="42"/>
    </row>
    <row r="37" spans="1:15" ht="31.5" x14ac:dyDescent="0.25">
      <c r="A37" s="39" t="s">
        <v>4028</v>
      </c>
      <c r="B37" s="26" t="s">
        <v>3990</v>
      </c>
      <c r="C37" s="26" t="s">
        <v>4029</v>
      </c>
      <c r="D37" s="26"/>
      <c r="E37" s="40"/>
      <c r="F37" s="24" t="s">
        <v>89</v>
      </c>
      <c r="G37" s="24"/>
      <c r="H37" s="41"/>
      <c r="I37" s="157"/>
      <c r="J37" s="157"/>
      <c r="K37" s="157"/>
      <c r="L37" s="157"/>
      <c r="M37" s="42"/>
      <c r="N37" s="42"/>
      <c r="O37" s="42"/>
    </row>
    <row r="38" spans="1:15" x14ac:dyDescent="0.25">
      <c r="A38" s="100" t="s">
        <v>4030</v>
      </c>
      <c r="B38" s="26" t="s">
        <v>3993</v>
      </c>
      <c r="C38" s="26"/>
      <c r="D38" s="26"/>
      <c r="E38" s="40"/>
      <c r="F38" s="24" t="s">
        <v>89</v>
      </c>
      <c r="G38" s="24"/>
      <c r="H38" s="41"/>
      <c r="I38" s="157"/>
      <c r="J38" s="157"/>
      <c r="K38" s="157"/>
      <c r="L38" s="157"/>
      <c r="M38" s="42"/>
      <c r="N38" s="42"/>
      <c r="O38" s="42"/>
    </row>
    <row r="39" spans="1:15" x14ac:dyDescent="0.25">
      <c r="A39" s="39" t="s">
        <v>4031</v>
      </c>
      <c r="B39" s="26" t="s">
        <v>181</v>
      </c>
      <c r="C39" s="26" t="s">
        <v>4032</v>
      </c>
      <c r="D39" s="26"/>
      <c r="E39" s="40"/>
      <c r="F39" s="24" t="s">
        <v>89</v>
      </c>
      <c r="G39" s="24"/>
      <c r="H39" s="41"/>
      <c r="I39" s="157"/>
      <c r="J39" s="157"/>
      <c r="K39" s="157"/>
      <c r="L39" s="157"/>
      <c r="M39" s="42"/>
      <c r="N39" s="42"/>
      <c r="O39" s="42"/>
    </row>
    <row r="40" spans="1:15" ht="31.5" x14ac:dyDescent="0.25">
      <c r="A40" s="39" t="s">
        <v>4033</v>
      </c>
      <c r="B40" s="26" t="s">
        <v>3990</v>
      </c>
      <c r="C40" s="26" t="s">
        <v>4034</v>
      </c>
      <c r="D40" s="26"/>
      <c r="E40" s="40"/>
      <c r="F40" s="24" t="s">
        <v>89</v>
      </c>
      <c r="G40" s="24"/>
      <c r="H40" s="41"/>
      <c r="I40" s="157"/>
      <c r="J40" s="157"/>
      <c r="K40" s="157"/>
      <c r="L40" s="157"/>
      <c r="M40" s="42"/>
      <c r="N40" s="42"/>
      <c r="O40" s="42"/>
    </row>
    <row r="41" spans="1:15" x14ac:dyDescent="0.25">
      <c r="A41" s="39" t="s">
        <v>4035</v>
      </c>
      <c r="B41" s="26" t="s">
        <v>3993</v>
      </c>
      <c r="C41" s="26"/>
      <c r="D41" s="26"/>
      <c r="E41" s="40"/>
      <c r="F41" s="24" t="s">
        <v>89</v>
      </c>
      <c r="G41" s="24"/>
      <c r="H41" s="41"/>
      <c r="I41" s="157"/>
      <c r="J41" s="157"/>
      <c r="K41" s="157"/>
      <c r="L41" s="157"/>
      <c r="M41" s="42"/>
      <c r="N41" s="42"/>
      <c r="O41" s="42"/>
    </row>
    <row r="42" spans="1:15" x14ac:dyDescent="0.25">
      <c r="A42" s="104" t="s">
        <v>4036</v>
      </c>
      <c r="B42" s="105" t="s">
        <v>181</v>
      </c>
      <c r="C42" s="105" t="s">
        <v>3982</v>
      </c>
      <c r="D42" s="105" t="s">
        <v>278</v>
      </c>
      <c r="E42" s="106"/>
      <c r="F42" s="134" t="s">
        <v>89</v>
      </c>
      <c r="G42" s="24" t="s">
        <v>184</v>
      </c>
      <c r="H42" s="41"/>
      <c r="I42" s="157"/>
      <c r="J42" s="157"/>
      <c r="K42" s="157"/>
      <c r="L42" s="157"/>
      <c r="M42" s="42"/>
      <c r="N42" s="42"/>
      <c r="O42" s="42"/>
    </row>
    <row r="43" spans="1:15" ht="16.5" thickBot="1" x14ac:dyDescent="0.3">
      <c r="A43" s="39" t="s">
        <v>4037</v>
      </c>
      <c r="B43" s="26" t="s">
        <v>181</v>
      </c>
      <c r="C43" s="26" t="s">
        <v>3984</v>
      </c>
      <c r="D43" s="26" t="s">
        <v>280</v>
      </c>
      <c r="E43" s="40"/>
      <c r="F43" s="24" t="s">
        <v>89</v>
      </c>
      <c r="G43" s="24" t="s">
        <v>188</v>
      </c>
      <c r="H43" s="41"/>
      <c r="I43" s="157"/>
      <c r="J43" s="157"/>
      <c r="K43" s="157"/>
      <c r="L43" s="157"/>
      <c r="M43" s="42"/>
      <c r="N43" s="42"/>
      <c r="O43" s="42"/>
    </row>
    <row r="44" spans="1:15" x14ac:dyDescent="0.25">
      <c r="A44" s="31" t="s">
        <v>4038</v>
      </c>
      <c r="B44" s="25" t="s">
        <v>86</v>
      </c>
      <c r="C44" s="25" t="s">
        <v>229</v>
      </c>
      <c r="D44" s="25"/>
      <c r="E44" s="43"/>
      <c r="F44" s="23" t="s">
        <v>89</v>
      </c>
      <c r="G44" s="28"/>
      <c r="H44" s="44"/>
      <c r="I44" s="160"/>
      <c r="J44" s="160"/>
      <c r="K44" s="160"/>
      <c r="L44" s="160"/>
      <c r="M44" s="45"/>
      <c r="N44" s="45"/>
      <c r="O44" s="45"/>
    </row>
    <row r="45" spans="1:15" x14ac:dyDescent="0.25">
      <c r="A45" s="39" t="s">
        <v>4039</v>
      </c>
      <c r="B45" s="26" t="s">
        <v>96</v>
      </c>
      <c r="C45" s="26" t="s">
        <v>4040</v>
      </c>
      <c r="D45" s="26"/>
      <c r="E45" s="40"/>
      <c r="F45" s="24" t="s">
        <v>89</v>
      </c>
      <c r="G45" s="24"/>
      <c r="H45" s="46"/>
      <c r="I45" s="161"/>
      <c r="J45" s="161"/>
      <c r="K45" s="161"/>
      <c r="L45" s="161"/>
      <c r="M45" s="47"/>
      <c r="N45" s="47"/>
      <c r="O45" s="47"/>
    </row>
    <row r="46" spans="1:15" x14ac:dyDescent="0.25">
      <c r="A46" s="39" t="s">
        <v>4041</v>
      </c>
      <c r="B46" s="26" t="s">
        <v>4042</v>
      </c>
      <c r="C46" s="26"/>
      <c r="D46" s="26" t="s">
        <v>4043</v>
      </c>
      <c r="E46" s="40"/>
      <c r="F46" s="24" t="s">
        <v>89</v>
      </c>
      <c r="G46" s="24"/>
      <c r="H46" s="46"/>
      <c r="I46" s="161"/>
      <c r="J46" s="161"/>
      <c r="K46" s="161"/>
      <c r="L46" s="161"/>
      <c r="M46" s="47"/>
      <c r="N46" s="47"/>
      <c r="O46" s="47"/>
    </row>
    <row r="47" spans="1:15" x14ac:dyDescent="0.25">
      <c r="A47" s="39" t="s">
        <v>4044</v>
      </c>
      <c r="B47" s="26" t="s">
        <v>4045</v>
      </c>
      <c r="C47" s="26"/>
      <c r="D47" s="26" t="s">
        <v>4046</v>
      </c>
      <c r="E47" s="40"/>
      <c r="F47" s="24" t="s">
        <v>89</v>
      </c>
      <c r="G47" s="24" t="s">
        <v>318</v>
      </c>
      <c r="H47" s="46"/>
      <c r="I47" s="161"/>
      <c r="J47" s="161"/>
      <c r="K47" s="161"/>
      <c r="L47" s="161"/>
      <c r="M47" s="47"/>
      <c r="N47" s="47"/>
      <c r="O47" s="47"/>
    </row>
    <row r="48" spans="1:15" x14ac:dyDescent="0.25">
      <c r="A48" s="39" t="s">
        <v>4047</v>
      </c>
      <c r="B48" s="26" t="s">
        <v>96</v>
      </c>
      <c r="C48" s="26" t="s">
        <v>4048</v>
      </c>
      <c r="D48" s="26"/>
      <c r="E48" s="40"/>
      <c r="F48" s="24" t="s">
        <v>89</v>
      </c>
      <c r="G48" s="24"/>
      <c r="H48" s="46"/>
      <c r="I48" s="161"/>
      <c r="J48" s="161"/>
      <c r="K48" s="161"/>
      <c r="L48" s="161"/>
      <c r="M48" s="47"/>
      <c r="N48" s="47"/>
      <c r="O48" s="47"/>
    </row>
    <row r="49" spans="1:15" x14ac:dyDescent="0.25">
      <c r="A49" s="39" t="s">
        <v>4049</v>
      </c>
      <c r="B49" s="26" t="s">
        <v>4042</v>
      </c>
      <c r="C49" s="26"/>
      <c r="D49" s="26" t="s">
        <v>4050</v>
      </c>
      <c r="E49" s="40"/>
      <c r="F49" s="24" t="s">
        <v>89</v>
      </c>
      <c r="G49" s="24"/>
      <c r="H49" s="46"/>
      <c r="I49" s="161"/>
      <c r="J49" s="161"/>
      <c r="K49" s="161"/>
      <c r="L49" s="161"/>
      <c r="M49" s="47"/>
      <c r="N49" s="47"/>
      <c r="O49" s="47"/>
    </row>
    <row r="50" spans="1:15" x14ac:dyDescent="0.25">
      <c r="A50" s="39" t="s">
        <v>4051</v>
      </c>
      <c r="B50" s="26" t="s">
        <v>4045</v>
      </c>
      <c r="C50" s="26"/>
      <c r="D50" s="26" t="s">
        <v>4052</v>
      </c>
      <c r="E50" s="40"/>
      <c r="F50" s="24" t="s">
        <v>89</v>
      </c>
      <c r="G50" s="24" t="s">
        <v>318</v>
      </c>
      <c r="H50" s="46"/>
      <c r="I50" s="161"/>
      <c r="J50" s="161"/>
      <c r="K50" s="161"/>
      <c r="L50" s="161"/>
      <c r="M50" s="47"/>
      <c r="N50" s="47"/>
      <c r="O50" s="47"/>
    </row>
    <row r="51" spans="1:15" x14ac:dyDescent="0.25">
      <c r="A51" s="39" t="s">
        <v>4053</v>
      </c>
      <c r="B51" s="26" t="s">
        <v>96</v>
      </c>
      <c r="C51" s="26" t="s">
        <v>251</v>
      </c>
      <c r="D51" s="26"/>
      <c r="E51" s="40"/>
      <c r="F51" s="24" t="s">
        <v>89</v>
      </c>
      <c r="G51" s="24"/>
      <c r="H51" s="46"/>
      <c r="I51" s="161"/>
      <c r="J51" s="161"/>
      <c r="K51" s="161"/>
      <c r="L51" s="161"/>
      <c r="M51" s="47"/>
      <c r="N51" s="47"/>
      <c r="O51" s="47"/>
    </row>
    <row r="52" spans="1:15" x14ac:dyDescent="0.25">
      <c r="A52" s="39" t="s">
        <v>4054</v>
      </c>
      <c r="B52" s="26" t="s">
        <v>4055</v>
      </c>
      <c r="C52" s="26"/>
      <c r="D52" s="26"/>
      <c r="E52" s="40"/>
      <c r="F52" s="24" t="s">
        <v>89</v>
      </c>
      <c r="G52" s="24" t="s">
        <v>231</v>
      </c>
      <c r="H52" s="46"/>
      <c r="I52" s="173" t="s">
        <v>4056</v>
      </c>
      <c r="J52" s="161"/>
      <c r="K52" s="161"/>
      <c r="L52" s="159" t="s">
        <v>4010</v>
      </c>
      <c r="M52" s="47"/>
      <c r="N52" s="47"/>
      <c r="O52" s="47"/>
    </row>
    <row r="53" spans="1:15" x14ac:dyDescent="0.25">
      <c r="A53" s="39" t="s">
        <v>4057</v>
      </c>
      <c r="B53" s="26" t="s">
        <v>96</v>
      </c>
      <c r="C53" s="26" t="s">
        <v>258</v>
      </c>
      <c r="D53" s="26"/>
      <c r="E53" s="40"/>
      <c r="F53" s="24" t="s">
        <v>89</v>
      </c>
      <c r="G53" s="24"/>
      <c r="H53" s="46"/>
      <c r="I53" s="161"/>
      <c r="J53" s="161"/>
      <c r="K53" s="161"/>
      <c r="L53" s="161"/>
      <c r="M53" s="47"/>
      <c r="N53" s="47"/>
      <c r="O53" s="47"/>
    </row>
    <row r="54" spans="1:15" x14ac:dyDescent="0.25">
      <c r="A54" s="39" t="s">
        <v>4058</v>
      </c>
      <c r="B54" s="26" t="s">
        <v>4009</v>
      </c>
      <c r="C54" s="26"/>
      <c r="D54" s="26"/>
      <c r="E54" s="40"/>
      <c r="F54" s="24" t="s">
        <v>89</v>
      </c>
      <c r="G54" s="24"/>
      <c r="H54" s="46"/>
      <c r="I54" s="161"/>
      <c r="J54" s="159">
        <v>0</v>
      </c>
      <c r="K54" s="159" t="s">
        <v>337</v>
      </c>
      <c r="L54" s="159" t="s">
        <v>4010</v>
      </c>
      <c r="M54" s="47"/>
      <c r="N54" s="47"/>
      <c r="O54" s="47"/>
    </row>
    <row r="55" spans="1:15" x14ac:dyDescent="0.25">
      <c r="A55" s="39" t="s">
        <v>4059</v>
      </c>
      <c r="B55" s="26" t="s">
        <v>96</v>
      </c>
      <c r="C55" s="26" t="s">
        <v>267</v>
      </c>
      <c r="D55" s="26"/>
      <c r="E55" s="40"/>
      <c r="F55" s="24" t="s">
        <v>89</v>
      </c>
      <c r="G55" s="24"/>
      <c r="H55" s="46"/>
      <c r="I55" s="161"/>
      <c r="J55" s="161"/>
      <c r="K55" s="161"/>
      <c r="L55" s="161"/>
      <c r="M55" s="47"/>
      <c r="N55" s="47"/>
      <c r="O55" s="47"/>
    </row>
    <row r="56" spans="1:15" x14ac:dyDescent="0.25">
      <c r="A56" s="39" t="s">
        <v>4060</v>
      </c>
      <c r="B56" s="26" t="s">
        <v>4009</v>
      </c>
      <c r="C56" s="26"/>
      <c r="D56" s="26"/>
      <c r="E56" s="40"/>
      <c r="F56" s="24" t="s">
        <v>89</v>
      </c>
      <c r="G56" s="24"/>
      <c r="H56" s="46"/>
      <c r="I56" s="161"/>
      <c r="J56" s="159">
        <v>0</v>
      </c>
      <c r="K56" s="159" t="s">
        <v>387</v>
      </c>
      <c r="L56" s="159" t="s">
        <v>4010</v>
      </c>
      <c r="M56" s="47"/>
      <c r="N56" s="47"/>
      <c r="O56" s="47"/>
    </row>
    <row r="57" spans="1:15" x14ac:dyDescent="0.25">
      <c r="A57" s="39" t="s">
        <v>4061</v>
      </c>
      <c r="B57" s="26" t="s">
        <v>96</v>
      </c>
      <c r="C57" s="26" t="s">
        <v>272</v>
      </c>
      <c r="D57" s="26"/>
      <c r="E57" s="40"/>
      <c r="F57" s="24" t="s">
        <v>262</v>
      </c>
      <c r="G57" s="24"/>
      <c r="H57" s="46"/>
      <c r="I57" s="161"/>
      <c r="J57" s="161"/>
      <c r="K57" s="161"/>
      <c r="L57" s="161"/>
      <c r="M57" s="47"/>
      <c r="N57" s="47"/>
      <c r="O57" s="47"/>
    </row>
    <row r="58" spans="1:15" x14ac:dyDescent="0.25">
      <c r="A58" s="39" t="s">
        <v>4062</v>
      </c>
      <c r="B58" s="26" t="s">
        <v>4009</v>
      </c>
      <c r="C58" s="26"/>
      <c r="D58" s="26"/>
      <c r="E58" s="40"/>
      <c r="F58" s="24" t="s">
        <v>262</v>
      </c>
      <c r="G58" s="24"/>
      <c r="H58" s="46"/>
      <c r="I58" s="161"/>
      <c r="J58" s="159">
        <v>0</v>
      </c>
      <c r="K58" s="159" t="s">
        <v>201</v>
      </c>
      <c r="L58" s="159" t="s">
        <v>4010</v>
      </c>
      <c r="M58" s="47"/>
      <c r="N58" s="47"/>
      <c r="O58" s="47"/>
    </row>
    <row r="59" spans="1:15" x14ac:dyDescent="0.25">
      <c r="A59" s="39" t="s">
        <v>4063</v>
      </c>
      <c r="B59" s="26" t="s">
        <v>198</v>
      </c>
      <c r="C59" s="26"/>
      <c r="D59" s="26" t="s">
        <v>4064</v>
      </c>
      <c r="E59" s="40"/>
      <c r="F59" s="24" t="s">
        <v>235</v>
      </c>
      <c r="G59" s="24"/>
      <c r="H59" s="46"/>
      <c r="I59" s="161"/>
      <c r="J59" s="161"/>
      <c r="K59" s="161"/>
      <c r="L59" s="161"/>
      <c r="M59" s="47"/>
      <c r="N59" s="47"/>
      <c r="O59" s="47"/>
    </row>
    <row r="60" spans="1:15" x14ac:dyDescent="0.25">
      <c r="A60" s="39" t="s">
        <v>4065</v>
      </c>
      <c r="B60" s="26" t="s">
        <v>198</v>
      </c>
      <c r="C60" s="26"/>
      <c r="D60" s="26" t="s">
        <v>4066</v>
      </c>
      <c r="E60" s="40"/>
      <c r="F60" s="24" t="s">
        <v>235</v>
      </c>
      <c r="G60" s="24"/>
      <c r="H60" s="46"/>
      <c r="I60" s="161"/>
      <c r="J60" s="161"/>
      <c r="K60" s="161"/>
      <c r="L60" s="161"/>
      <c r="M60" s="47"/>
      <c r="N60" s="47"/>
      <c r="O60" s="47"/>
    </row>
    <row r="61" spans="1:15" x14ac:dyDescent="0.25">
      <c r="A61" s="39" t="s">
        <v>4067</v>
      </c>
      <c r="B61" s="26" t="s">
        <v>181</v>
      </c>
      <c r="C61" s="26" t="s">
        <v>3982</v>
      </c>
      <c r="D61" s="26" t="s">
        <v>278</v>
      </c>
      <c r="E61" s="40"/>
      <c r="F61" s="24" t="s">
        <v>89</v>
      </c>
      <c r="G61" s="24" t="s">
        <v>184</v>
      </c>
      <c r="H61" s="41"/>
      <c r="I61" s="157"/>
      <c r="J61" s="157"/>
      <c r="K61" s="157"/>
      <c r="L61" s="157"/>
      <c r="M61" s="42"/>
      <c r="N61" s="42"/>
      <c r="O61" s="42"/>
    </row>
    <row r="62" spans="1:15" ht="16.5" thickBot="1" x14ac:dyDescent="0.3">
      <c r="A62" s="39" t="s">
        <v>4068</v>
      </c>
      <c r="B62" s="26" t="s">
        <v>181</v>
      </c>
      <c r="C62" s="26" t="s">
        <v>3984</v>
      </c>
      <c r="D62" s="26" t="s">
        <v>280</v>
      </c>
      <c r="E62" s="40"/>
      <c r="F62" s="24" t="s">
        <v>89</v>
      </c>
      <c r="G62" s="24" t="s">
        <v>188</v>
      </c>
      <c r="H62" s="41"/>
      <c r="I62" s="157"/>
      <c r="J62" s="157"/>
      <c r="K62" s="157"/>
      <c r="L62" s="157"/>
      <c r="M62" s="42"/>
      <c r="N62" s="42"/>
      <c r="O62" s="42"/>
    </row>
    <row r="63" spans="1:15" x14ac:dyDescent="0.25">
      <c r="A63" s="31" t="s">
        <v>4069</v>
      </c>
      <c r="B63" s="25" t="s">
        <v>86</v>
      </c>
      <c r="C63" s="25" t="s">
        <v>282</v>
      </c>
      <c r="D63" s="25" t="s">
        <v>4070</v>
      </c>
      <c r="E63" s="35"/>
      <c r="F63" s="23" t="s">
        <v>89</v>
      </c>
      <c r="G63" s="28"/>
      <c r="H63" s="36"/>
      <c r="I63" s="33"/>
      <c r="J63" s="33"/>
      <c r="K63" s="33"/>
      <c r="L63" s="33"/>
      <c r="M63" s="37"/>
      <c r="N63" s="37"/>
      <c r="O63" s="37"/>
    </row>
    <row r="64" spans="1:15" x14ac:dyDescent="0.25">
      <c r="A64" s="39" t="s">
        <v>4071</v>
      </c>
      <c r="B64" s="26" t="s">
        <v>96</v>
      </c>
      <c r="C64" s="26" t="s">
        <v>285</v>
      </c>
      <c r="D64" s="27"/>
      <c r="E64" s="41"/>
      <c r="F64" s="24" t="s">
        <v>89</v>
      </c>
      <c r="G64" s="22"/>
      <c r="H64" s="41"/>
      <c r="I64" s="157"/>
      <c r="J64" s="157"/>
      <c r="K64" s="157"/>
      <c r="L64" s="157"/>
      <c r="M64" s="42"/>
      <c r="N64" s="42"/>
      <c r="O64" s="42"/>
    </row>
    <row r="65" spans="1:15" x14ac:dyDescent="0.25">
      <c r="A65" s="39" t="s">
        <v>4072</v>
      </c>
      <c r="B65" s="26" t="s">
        <v>96</v>
      </c>
      <c r="C65" s="48" t="s">
        <v>4073</v>
      </c>
      <c r="D65" s="27"/>
      <c r="E65" s="41"/>
      <c r="F65" s="24" t="s">
        <v>89</v>
      </c>
      <c r="G65" s="22"/>
      <c r="H65" s="41"/>
      <c r="I65" s="157"/>
      <c r="J65" s="157"/>
      <c r="K65" s="157"/>
      <c r="L65" s="157"/>
      <c r="M65" s="42"/>
      <c r="N65" s="42"/>
      <c r="O65" s="42"/>
    </row>
    <row r="66" spans="1:15" x14ac:dyDescent="0.25">
      <c r="A66" s="39" t="s">
        <v>4074</v>
      </c>
      <c r="B66" s="26" t="s">
        <v>96</v>
      </c>
      <c r="C66" s="49" t="s">
        <v>289</v>
      </c>
      <c r="D66" s="27"/>
      <c r="E66" s="41"/>
      <c r="F66" s="24" t="s">
        <v>89</v>
      </c>
      <c r="G66" s="22"/>
      <c r="H66" s="41"/>
      <c r="I66" s="157"/>
      <c r="J66" s="157"/>
      <c r="K66" s="157"/>
      <c r="L66" s="157"/>
      <c r="M66" s="42"/>
      <c r="N66" s="42"/>
      <c r="O66" s="42"/>
    </row>
    <row r="67" spans="1:15" x14ac:dyDescent="0.25">
      <c r="A67" s="39" t="s">
        <v>4075</v>
      </c>
      <c r="B67" s="26" t="s">
        <v>96</v>
      </c>
      <c r="C67" s="49" t="s">
        <v>4076</v>
      </c>
      <c r="D67" s="27"/>
      <c r="E67" s="41"/>
      <c r="F67" s="24" t="s">
        <v>89</v>
      </c>
      <c r="G67" s="22"/>
      <c r="H67" s="41"/>
      <c r="I67" s="157"/>
      <c r="J67" s="157"/>
      <c r="K67" s="157"/>
      <c r="L67" s="157"/>
      <c r="M67" s="42"/>
      <c r="N67" s="42"/>
      <c r="O67" s="42"/>
    </row>
    <row r="68" spans="1:15" x14ac:dyDescent="0.25">
      <c r="A68" s="39" t="s">
        <v>4077</v>
      </c>
      <c r="B68" s="26" t="s">
        <v>96</v>
      </c>
      <c r="C68" s="39" t="s">
        <v>293</v>
      </c>
      <c r="D68" s="26"/>
      <c r="E68" s="40"/>
      <c r="F68" s="24" t="s">
        <v>89</v>
      </c>
      <c r="G68" s="24"/>
      <c r="H68" s="41"/>
      <c r="I68" s="157"/>
      <c r="J68" s="157"/>
      <c r="K68" s="157"/>
      <c r="L68" s="157"/>
      <c r="M68" s="42"/>
      <c r="N68" s="42"/>
      <c r="O68" s="42"/>
    </row>
    <row r="69" spans="1:15" x14ac:dyDescent="0.25">
      <c r="A69" s="39" t="s">
        <v>4078</v>
      </c>
      <c r="B69" s="26" t="s">
        <v>96</v>
      </c>
      <c r="C69" s="39" t="s">
        <v>4079</v>
      </c>
      <c r="D69" s="26"/>
      <c r="E69" s="40"/>
      <c r="F69" s="24" t="s">
        <v>89</v>
      </c>
      <c r="G69" s="24"/>
      <c r="H69" s="41"/>
      <c r="I69" s="157"/>
      <c r="J69" s="157"/>
      <c r="K69" s="157"/>
      <c r="L69" s="157"/>
      <c r="M69" s="42"/>
      <c r="N69" s="42"/>
      <c r="O69" s="42"/>
    </row>
    <row r="70" spans="1:15" x14ac:dyDescent="0.25">
      <c r="A70" s="39" t="s">
        <v>4080</v>
      </c>
      <c r="B70" s="26" t="s">
        <v>96</v>
      </c>
      <c r="C70" s="39" t="s">
        <v>297</v>
      </c>
      <c r="D70" s="26" t="s">
        <v>4081</v>
      </c>
      <c r="E70" s="40"/>
      <c r="F70" s="24" t="s">
        <v>89</v>
      </c>
      <c r="G70" s="24"/>
      <c r="H70" s="41"/>
      <c r="I70" s="157"/>
      <c r="J70" s="157"/>
      <c r="K70" s="157"/>
      <c r="L70" s="157"/>
      <c r="M70" s="42"/>
      <c r="N70" s="42"/>
      <c r="O70" s="42"/>
    </row>
    <row r="71" spans="1:15" ht="47.25" x14ac:dyDescent="0.25">
      <c r="A71" s="39" t="s">
        <v>4082</v>
      </c>
      <c r="B71" s="26" t="s">
        <v>4009</v>
      </c>
      <c r="C71" s="39"/>
      <c r="D71" s="26" t="s">
        <v>4083</v>
      </c>
      <c r="E71" s="40"/>
      <c r="F71" s="24" t="s">
        <v>89</v>
      </c>
      <c r="G71" s="24"/>
      <c r="H71" s="41"/>
      <c r="I71" s="157"/>
      <c r="J71" s="144" t="s">
        <v>4084</v>
      </c>
      <c r="K71" s="144" t="s">
        <v>4084</v>
      </c>
      <c r="L71" s="144" t="s">
        <v>4010</v>
      </c>
      <c r="M71" s="42"/>
      <c r="N71" s="42"/>
      <c r="O71" s="42"/>
    </row>
    <row r="72" spans="1:15" ht="47.25" x14ac:dyDescent="0.25">
      <c r="A72" s="39" t="s">
        <v>4085</v>
      </c>
      <c r="B72" s="26" t="s">
        <v>4009</v>
      </c>
      <c r="C72" s="39"/>
      <c r="D72" s="26" t="s">
        <v>4086</v>
      </c>
      <c r="E72" s="40"/>
      <c r="F72" s="24" t="s">
        <v>89</v>
      </c>
      <c r="G72" s="24"/>
      <c r="H72" s="41"/>
      <c r="I72" s="171" t="s">
        <v>349</v>
      </c>
      <c r="J72" s="144" t="s">
        <v>4087</v>
      </c>
      <c r="K72" s="144" t="s">
        <v>4087</v>
      </c>
      <c r="L72" s="144" t="s">
        <v>4088</v>
      </c>
      <c r="M72" s="42"/>
      <c r="N72" s="42"/>
      <c r="O72" s="42"/>
    </row>
    <row r="73" spans="1:15" ht="47.25" x14ac:dyDescent="0.25">
      <c r="A73" s="39" t="s">
        <v>4089</v>
      </c>
      <c r="B73" s="26" t="s">
        <v>4009</v>
      </c>
      <c r="C73" s="39"/>
      <c r="D73" s="26" t="s">
        <v>4090</v>
      </c>
      <c r="E73" s="40"/>
      <c r="F73" s="24" t="s">
        <v>89</v>
      </c>
      <c r="G73" s="24"/>
      <c r="H73" s="41"/>
      <c r="I73" s="157"/>
      <c r="J73" s="144" t="s">
        <v>4091</v>
      </c>
      <c r="K73" s="144" t="s">
        <v>4091</v>
      </c>
      <c r="L73" s="144" t="s">
        <v>4010</v>
      </c>
      <c r="M73" s="42"/>
      <c r="N73" s="42"/>
      <c r="O73" s="42"/>
    </row>
    <row r="74" spans="1:15" ht="31.5" x14ac:dyDescent="0.25">
      <c r="A74" s="39" t="s">
        <v>4092</v>
      </c>
      <c r="B74" s="26" t="s">
        <v>4009</v>
      </c>
      <c r="C74" s="39"/>
      <c r="D74" s="26" t="s">
        <v>4093</v>
      </c>
      <c r="E74" s="40"/>
      <c r="F74" s="24" t="s">
        <v>89</v>
      </c>
      <c r="G74" s="24"/>
      <c r="H74" s="41"/>
      <c r="I74" s="157"/>
      <c r="J74" s="144" t="s">
        <v>4094</v>
      </c>
      <c r="K74" s="144" t="s">
        <v>4094</v>
      </c>
      <c r="L74" s="144" t="s">
        <v>4088</v>
      </c>
      <c r="M74" s="42"/>
      <c r="N74" s="42"/>
      <c r="O74" s="42"/>
    </row>
    <row r="75" spans="1:15" x14ac:dyDescent="0.25">
      <c r="A75" s="39" t="s">
        <v>4095</v>
      </c>
      <c r="B75" s="26" t="s">
        <v>4055</v>
      </c>
      <c r="C75" s="39"/>
      <c r="D75" s="26" t="s">
        <v>4096</v>
      </c>
      <c r="E75" s="40"/>
      <c r="F75" s="24" t="s">
        <v>89</v>
      </c>
      <c r="G75" s="24" t="s">
        <v>270</v>
      </c>
      <c r="H75" s="41"/>
      <c r="I75" s="171" t="s">
        <v>4097</v>
      </c>
      <c r="J75" s="157"/>
      <c r="K75" s="157"/>
      <c r="L75" s="157"/>
      <c r="M75" s="42"/>
      <c r="N75" s="42"/>
      <c r="O75" s="42"/>
    </row>
    <row r="76" spans="1:15" x14ac:dyDescent="0.25">
      <c r="A76" s="39" t="s">
        <v>4098</v>
      </c>
      <c r="B76" s="26" t="s">
        <v>367</v>
      </c>
      <c r="C76" s="39"/>
      <c r="D76" s="26" t="s">
        <v>4099</v>
      </c>
      <c r="E76" s="40"/>
      <c r="F76" s="24" t="s">
        <v>252</v>
      </c>
      <c r="G76" s="24"/>
      <c r="H76" s="41"/>
      <c r="I76" s="157"/>
      <c r="J76" s="157"/>
      <c r="K76" s="157"/>
      <c r="L76" s="157"/>
      <c r="M76" s="42"/>
      <c r="N76" s="42"/>
      <c r="O76" s="42"/>
    </row>
    <row r="77" spans="1:15" x14ac:dyDescent="0.25">
      <c r="A77" s="39" t="s">
        <v>4100</v>
      </c>
      <c r="B77" s="26" t="s">
        <v>4009</v>
      </c>
      <c r="C77" s="39"/>
      <c r="D77" s="26" t="s">
        <v>4101</v>
      </c>
      <c r="E77" s="40"/>
      <c r="F77" s="24" t="s">
        <v>89</v>
      </c>
      <c r="G77" s="24"/>
      <c r="H77" s="41"/>
      <c r="I77" s="157"/>
      <c r="J77" s="144" t="s">
        <v>369</v>
      </c>
      <c r="K77" s="144" t="s">
        <v>383</v>
      </c>
      <c r="L77" s="144" t="s">
        <v>4010</v>
      </c>
      <c r="M77" s="42"/>
      <c r="N77" s="42"/>
      <c r="O77" s="42"/>
    </row>
    <row r="78" spans="1:15" x14ac:dyDescent="0.25">
      <c r="A78" s="39" t="s">
        <v>4102</v>
      </c>
      <c r="B78" s="26" t="s">
        <v>4009</v>
      </c>
      <c r="C78" s="39"/>
      <c r="D78" s="26" t="s">
        <v>4103</v>
      </c>
      <c r="E78" s="40"/>
      <c r="F78" s="24" t="s">
        <v>89</v>
      </c>
      <c r="G78" s="24"/>
      <c r="H78" s="41"/>
      <c r="I78" s="171" t="s">
        <v>349</v>
      </c>
      <c r="J78" s="144" t="s">
        <v>369</v>
      </c>
      <c r="K78" s="144" t="s">
        <v>383</v>
      </c>
      <c r="L78" s="144" t="s">
        <v>4088</v>
      </c>
      <c r="M78" s="42"/>
      <c r="N78" s="42"/>
      <c r="O78" s="42"/>
    </row>
    <row r="79" spans="1:15" x14ac:dyDescent="0.25">
      <c r="A79" s="39" t="s">
        <v>4104</v>
      </c>
      <c r="B79" s="26" t="s">
        <v>4009</v>
      </c>
      <c r="C79" s="39"/>
      <c r="D79" s="26" t="s">
        <v>4105</v>
      </c>
      <c r="E79" s="40"/>
      <c r="F79" s="24" t="s">
        <v>89</v>
      </c>
      <c r="G79" s="24"/>
      <c r="H79" s="41"/>
      <c r="I79" s="157"/>
      <c r="J79" s="144" t="s">
        <v>369</v>
      </c>
      <c r="K79" s="144" t="s">
        <v>383</v>
      </c>
      <c r="L79" s="144" t="s">
        <v>4010</v>
      </c>
      <c r="M79" s="42"/>
      <c r="N79" s="42"/>
      <c r="O79" s="42"/>
    </row>
    <row r="80" spans="1:15" x14ac:dyDescent="0.25">
      <c r="A80" s="39" t="s">
        <v>4106</v>
      </c>
      <c r="B80" s="26" t="s">
        <v>4009</v>
      </c>
      <c r="C80" s="39"/>
      <c r="D80" s="26" t="s">
        <v>4107</v>
      </c>
      <c r="E80" s="40"/>
      <c r="F80" s="24" t="s">
        <v>89</v>
      </c>
      <c r="G80" s="24"/>
      <c r="H80" s="41"/>
      <c r="I80" s="157"/>
      <c r="J80" s="144" t="s">
        <v>369</v>
      </c>
      <c r="K80" s="144" t="s">
        <v>383</v>
      </c>
      <c r="L80" s="144" t="s">
        <v>4088</v>
      </c>
      <c r="M80" s="42"/>
      <c r="N80" s="42"/>
      <c r="O80" s="42"/>
    </row>
    <row r="81" spans="1:15" x14ac:dyDescent="0.25">
      <c r="A81" s="39" t="s">
        <v>4108</v>
      </c>
      <c r="B81" s="26" t="s">
        <v>4055</v>
      </c>
      <c r="C81" s="39"/>
      <c r="D81" s="26" t="s">
        <v>4109</v>
      </c>
      <c r="E81" s="40"/>
      <c r="F81" s="24" t="s">
        <v>89</v>
      </c>
      <c r="G81" s="24" t="s">
        <v>273</v>
      </c>
      <c r="H81" s="41"/>
      <c r="I81" s="144" t="s">
        <v>4110</v>
      </c>
      <c r="J81" s="157"/>
      <c r="K81" s="157"/>
      <c r="L81" s="157"/>
      <c r="M81" s="42"/>
      <c r="N81" s="42"/>
      <c r="O81" s="42"/>
    </row>
    <row r="82" spans="1:15" x14ac:dyDescent="0.25">
      <c r="A82" s="39" t="s">
        <v>4111</v>
      </c>
      <c r="B82" s="26" t="s">
        <v>96</v>
      </c>
      <c r="C82" s="39" t="s">
        <v>353</v>
      </c>
      <c r="D82" s="26" t="s">
        <v>4112</v>
      </c>
      <c r="E82" s="40"/>
      <c r="F82" s="24" t="s">
        <v>276</v>
      </c>
      <c r="G82" s="24"/>
      <c r="H82" s="41"/>
      <c r="I82" s="157"/>
      <c r="J82" s="157"/>
      <c r="K82" s="157"/>
      <c r="L82" s="157"/>
      <c r="M82" s="42"/>
      <c r="N82" s="42"/>
      <c r="O82" s="42"/>
    </row>
    <row r="83" spans="1:15" x14ac:dyDescent="0.25">
      <c r="A83" s="39" t="s">
        <v>4113</v>
      </c>
      <c r="B83" s="26" t="s">
        <v>4009</v>
      </c>
      <c r="C83" s="39"/>
      <c r="D83" s="26" t="s">
        <v>4114</v>
      </c>
      <c r="E83" s="40"/>
      <c r="F83" s="24" t="s">
        <v>276</v>
      </c>
      <c r="G83" s="24"/>
      <c r="H83" s="41"/>
      <c r="I83" s="157"/>
      <c r="J83" s="144" t="s">
        <v>369</v>
      </c>
      <c r="K83" s="144" t="s">
        <v>383</v>
      </c>
      <c r="L83" s="144" t="s">
        <v>4010</v>
      </c>
      <c r="M83" s="42"/>
      <c r="N83" s="42"/>
      <c r="O83" s="42"/>
    </row>
    <row r="84" spans="1:15" x14ac:dyDescent="0.25">
      <c r="A84" s="39" t="s">
        <v>4115</v>
      </c>
      <c r="B84" s="26" t="s">
        <v>4009</v>
      </c>
      <c r="C84" s="39"/>
      <c r="D84" s="26" t="s">
        <v>4116</v>
      </c>
      <c r="E84" s="40"/>
      <c r="F84" s="24" t="s">
        <v>276</v>
      </c>
      <c r="G84" s="24"/>
      <c r="H84" s="41"/>
      <c r="I84" s="171" t="s">
        <v>349</v>
      </c>
      <c r="J84" s="144" t="s">
        <v>369</v>
      </c>
      <c r="K84" s="144" t="s">
        <v>383</v>
      </c>
      <c r="L84" s="144" t="s">
        <v>4088</v>
      </c>
      <c r="M84" s="42"/>
      <c r="N84" s="42"/>
      <c r="O84" s="42"/>
    </row>
    <row r="85" spans="1:15" x14ac:dyDescent="0.25">
      <c r="A85" s="39" t="s">
        <v>4117</v>
      </c>
      <c r="B85" s="26" t="s">
        <v>4009</v>
      </c>
      <c r="C85" s="39"/>
      <c r="D85" s="26" t="s">
        <v>4118</v>
      </c>
      <c r="E85" s="40"/>
      <c r="F85" s="24" t="s">
        <v>276</v>
      </c>
      <c r="G85" s="24"/>
      <c r="H85" s="41"/>
      <c r="I85" s="157"/>
      <c r="J85" s="144" t="s">
        <v>369</v>
      </c>
      <c r="K85" s="144" t="s">
        <v>383</v>
      </c>
      <c r="L85" s="144" t="s">
        <v>4010</v>
      </c>
      <c r="M85" s="42"/>
      <c r="N85" s="42"/>
      <c r="O85" s="42"/>
    </row>
    <row r="86" spans="1:15" x14ac:dyDescent="0.25">
      <c r="A86" s="39" t="s">
        <v>4119</v>
      </c>
      <c r="B86" s="26" t="s">
        <v>4009</v>
      </c>
      <c r="C86" s="39"/>
      <c r="D86" s="26" t="s">
        <v>4120</v>
      </c>
      <c r="E86" s="40"/>
      <c r="F86" s="24" t="s">
        <v>276</v>
      </c>
      <c r="G86" s="24"/>
      <c r="H86" s="41"/>
      <c r="I86" s="157"/>
      <c r="J86" s="144" t="s">
        <v>369</v>
      </c>
      <c r="K86" s="144" t="s">
        <v>383</v>
      </c>
      <c r="L86" s="144" t="s">
        <v>4088</v>
      </c>
      <c r="M86" s="42"/>
      <c r="N86" s="42"/>
      <c r="O86" s="42"/>
    </row>
    <row r="87" spans="1:15" x14ac:dyDescent="0.25">
      <c r="A87" s="39" t="s">
        <v>4121</v>
      </c>
      <c r="B87" s="26" t="s">
        <v>4055</v>
      </c>
      <c r="C87" s="39"/>
      <c r="D87" s="26" t="s">
        <v>4122</v>
      </c>
      <c r="E87" s="40"/>
      <c r="F87" s="24" t="s">
        <v>276</v>
      </c>
      <c r="G87" s="24"/>
      <c r="H87" s="41"/>
      <c r="I87" s="144" t="s">
        <v>4110</v>
      </c>
      <c r="J87" s="157"/>
      <c r="K87" s="157"/>
      <c r="L87" s="157"/>
      <c r="M87" s="42"/>
      <c r="N87" s="42"/>
      <c r="O87" s="42"/>
    </row>
    <row r="88" spans="1:15" x14ac:dyDescent="0.25">
      <c r="A88" s="39" t="s">
        <v>4123</v>
      </c>
      <c r="B88" s="26" t="s">
        <v>96</v>
      </c>
      <c r="C88" s="39" t="s">
        <v>604</v>
      </c>
      <c r="D88" s="26" t="s">
        <v>4124</v>
      </c>
      <c r="E88" s="40"/>
      <c r="F88" s="24" t="s">
        <v>89</v>
      </c>
      <c r="G88" s="24"/>
      <c r="H88" s="41"/>
      <c r="I88" s="157"/>
      <c r="J88" s="157"/>
      <c r="K88" s="157"/>
      <c r="L88" s="157"/>
      <c r="M88" s="42"/>
      <c r="N88" s="42"/>
      <c r="O88" s="42"/>
    </row>
    <row r="89" spans="1:15" x14ac:dyDescent="0.25">
      <c r="A89" s="39" t="s">
        <v>4125</v>
      </c>
      <c r="B89" s="26" t="s">
        <v>4009</v>
      </c>
      <c r="C89" s="39"/>
      <c r="D89" s="26" t="s">
        <v>4126</v>
      </c>
      <c r="E89" s="40"/>
      <c r="F89" s="24" t="s">
        <v>89</v>
      </c>
      <c r="G89" s="24"/>
      <c r="H89" s="41"/>
      <c r="I89" s="157"/>
      <c r="J89" s="144" t="s">
        <v>396</v>
      </c>
      <c r="K89" s="144" t="s">
        <v>409</v>
      </c>
      <c r="L89" s="144" t="s">
        <v>4010</v>
      </c>
      <c r="M89" s="42"/>
      <c r="N89" s="42"/>
      <c r="O89" s="42"/>
    </row>
    <row r="90" spans="1:15" x14ac:dyDescent="0.25">
      <c r="A90" s="39" t="s">
        <v>4127</v>
      </c>
      <c r="B90" s="26" t="s">
        <v>4009</v>
      </c>
      <c r="C90" s="39"/>
      <c r="D90" s="26" t="s">
        <v>4128</v>
      </c>
      <c r="E90" s="40"/>
      <c r="F90" s="24" t="s">
        <v>89</v>
      </c>
      <c r="G90" s="24"/>
      <c r="H90" s="41"/>
      <c r="I90" s="171" t="s">
        <v>349</v>
      </c>
      <c r="J90" s="144" t="s">
        <v>396</v>
      </c>
      <c r="K90" s="144" t="s">
        <v>409</v>
      </c>
      <c r="L90" s="144" t="s">
        <v>4088</v>
      </c>
      <c r="M90" s="42"/>
      <c r="N90" s="42"/>
      <c r="O90" s="42"/>
    </row>
    <row r="91" spans="1:15" x14ac:dyDescent="0.25">
      <c r="A91" s="39" t="s">
        <v>4129</v>
      </c>
      <c r="B91" s="26" t="s">
        <v>4009</v>
      </c>
      <c r="C91" s="39"/>
      <c r="D91" s="26" t="s">
        <v>4130</v>
      </c>
      <c r="E91" s="40"/>
      <c r="F91" s="24" t="s">
        <v>89</v>
      </c>
      <c r="G91" s="24"/>
      <c r="H91" s="41"/>
      <c r="I91" s="157"/>
      <c r="J91" s="144" t="s">
        <v>396</v>
      </c>
      <c r="K91" s="144" t="s">
        <v>409</v>
      </c>
      <c r="L91" s="144" t="s">
        <v>4010</v>
      </c>
      <c r="M91" s="42"/>
      <c r="N91" s="42"/>
      <c r="O91" s="42"/>
    </row>
    <row r="92" spans="1:15" x14ac:dyDescent="0.25">
      <c r="A92" s="39" t="s">
        <v>4131</v>
      </c>
      <c r="B92" s="26" t="s">
        <v>4055</v>
      </c>
      <c r="C92" s="39"/>
      <c r="D92" s="26" t="s">
        <v>4132</v>
      </c>
      <c r="E92" s="40"/>
      <c r="F92" s="24" t="s">
        <v>89</v>
      </c>
      <c r="G92" s="24"/>
      <c r="H92" s="41"/>
      <c r="I92" s="144" t="s">
        <v>4110</v>
      </c>
      <c r="J92" s="157"/>
      <c r="K92" s="157"/>
      <c r="L92" s="157"/>
      <c r="M92" s="42"/>
      <c r="N92" s="42"/>
      <c r="O92" s="42"/>
    </row>
    <row r="93" spans="1:15" ht="31.5" x14ac:dyDescent="0.25">
      <c r="A93" s="39" t="s">
        <v>4133</v>
      </c>
      <c r="B93" s="26" t="s">
        <v>91</v>
      </c>
      <c r="C93" s="39"/>
      <c r="D93" s="26"/>
      <c r="E93" s="40"/>
      <c r="F93" s="24" t="s">
        <v>4134</v>
      </c>
      <c r="G93" s="24"/>
      <c r="H93" s="41"/>
      <c r="I93" s="24" t="s">
        <v>94</v>
      </c>
      <c r="J93" s="42"/>
      <c r="K93" s="42"/>
      <c r="L93" s="42"/>
      <c r="M93" s="42"/>
      <c r="N93" s="42"/>
      <c r="O93" s="42"/>
    </row>
    <row r="94" spans="1:15" ht="31.5" x14ac:dyDescent="0.25">
      <c r="A94" s="39" t="s">
        <v>4135</v>
      </c>
      <c r="B94" s="26" t="s">
        <v>3990</v>
      </c>
      <c r="C94" s="39" t="s">
        <v>4136</v>
      </c>
      <c r="D94" s="26"/>
      <c r="E94" s="40"/>
      <c r="F94" s="24" t="s">
        <v>89</v>
      </c>
      <c r="G94" s="24"/>
      <c r="H94" s="41"/>
      <c r="I94" s="42"/>
      <c r="J94" s="42"/>
      <c r="K94" s="42"/>
      <c r="L94" s="42"/>
      <c r="M94" s="42"/>
      <c r="N94" s="42"/>
      <c r="O94" s="42"/>
    </row>
    <row r="95" spans="1:15" x14ac:dyDescent="0.25">
      <c r="A95" s="39" t="s">
        <v>4137</v>
      </c>
      <c r="B95" s="26" t="s">
        <v>91</v>
      </c>
      <c r="C95" s="39"/>
      <c r="D95" s="26" t="s">
        <v>4138</v>
      </c>
      <c r="E95" s="40"/>
      <c r="F95" s="24" t="s">
        <v>89</v>
      </c>
      <c r="G95" s="24"/>
      <c r="H95" s="41"/>
      <c r="I95" s="24" t="s">
        <v>94</v>
      </c>
      <c r="J95" s="42"/>
      <c r="K95" s="42"/>
      <c r="L95" s="42"/>
      <c r="M95" s="42"/>
      <c r="N95" s="42"/>
      <c r="O95" s="42"/>
    </row>
    <row r="96" spans="1:15" ht="31.5" x14ac:dyDescent="0.25">
      <c r="A96" s="39" t="s">
        <v>4139</v>
      </c>
      <c r="B96" s="26" t="s">
        <v>3990</v>
      </c>
      <c r="C96" s="39" t="s">
        <v>4140</v>
      </c>
      <c r="D96" s="26"/>
      <c r="E96" s="40"/>
      <c r="F96" s="24" t="s">
        <v>89</v>
      </c>
      <c r="G96" s="24"/>
      <c r="H96" s="41"/>
      <c r="I96" s="42"/>
      <c r="J96" s="42"/>
      <c r="K96" s="42"/>
      <c r="L96" s="42"/>
      <c r="M96" s="42"/>
      <c r="N96" s="42"/>
      <c r="O96" s="42"/>
    </row>
    <row r="97" spans="1:15" ht="31.5" x14ac:dyDescent="0.25">
      <c r="A97" s="39" t="s">
        <v>4141</v>
      </c>
      <c r="B97" s="26" t="s">
        <v>4142</v>
      </c>
      <c r="C97" s="174" t="s">
        <v>4143</v>
      </c>
      <c r="D97" s="26"/>
      <c r="E97" s="40"/>
      <c r="F97" s="24" t="s">
        <v>89</v>
      </c>
      <c r="G97" s="24"/>
      <c r="H97" s="41"/>
      <c r="I97" s="157"/>
      <c r="J97" s="157"/>
      <c r="K97" s="157"/>
      <c r="L97" s="157"/>
      <c r="M97" s="42"/>
      <c r="N97" s="42"/>
      <c r="O97" s="42"/>
    </row>
    <row r="98" spans="1:15" x14ac:dyDescent="0.25">
      <c r="A98" s="39" t="s">
        <v>4144</v>
      </c>
      <c r="B98" s="26" t="s">
        <v>96</v>
      </c>
      <c r="C98" s="39" t="s">
        <v>4145</v>
      </c>
      <c r="D98" s="26"/>
      <c r="E98" s="40"/>
      <c r="F98" s="24" t="s">
        <v>259</v>
      </c>
      <c r="G98" s="24"/>
      <c r="H98" s="41"/>
      <c r="I98" s="157"/>
      <c r="J98" s="157"/>
      <c r="K98" s="157"/>
      <c r="L98" s="157"/>
      <c r="M98" s="42"/>
      <c r="N98" s="42"/>
      <c r="O98" s="42"/>
    </row>
    <row r="99" spans="1:15" x14ac:dyDescent="0.25">
      <c r="A99" s="39" t="s">
        <v>4146</v>
      </c>
      <c r="B99" s="26" t="s">
        <v>4009</v>
      </c>
      <c r="C99" s="39"/>
      <c r="D99" s="26" t="s">
        <v>4147</v>
      </c>
      <c r="E99" s="40"/>
      <c r="F99" s="24" t="s">
        <v>259</v>
      </c>
      <c r="G99" s="24"/>
      <c r="H99" s="41"/>
      <c r="I99" s="144" t="s">
        <v>332</v>
      </c>
      <c r="J99" s="144" t="s">
        <v>396</v>
      </c>
      <c r="K99" s="144" t="s">
        <v>409</v>
      </c>
      <c r="L99" s="144" t="s">
        <v>4010</v>
      </c>
      <c r="M99" s="42"/>
      <c r="N99" s="42"/>
      <c r="O99" s="42"/>
    </row>
    <row r="100" spans="1:15" x14ac:dyDescent="0.25">
      <c r="A100" s="39" t="s">
        <v>4148</v>
      </c>
      <c r="B100" s="26" t="s">
        <v>4055</v>
      </c>
      <c r="C100" s="39"/>
      <c r="D100" s="26" t="s">
        <v>4149</v>
      </c>
      <c r="E100" s="40"/>
      <c r="F100" s="24" t="s">
        <v>259</v>
      </c>
      <c r="G100" s="24" t="s">
        <v>273</v>
      </c>
      <c r="H100" s="41"/>
      <c r="I100" s="157"/>
      <c r="J100" s="157"/>
      <c r="K100" s="157"/>
      <c r="L100" s="157"/>
      <c r="M100" s="42"/>
      <c r="N100" s="42"/>
      <c r="O100" s="42"/>
    </row>
    <row r="101" spans="1:15" x14ac:dyDescent="0.25">
      <c r="A101" s="39" t="s">
        <v>4150</v>
      </c>
      <c r="B101" s="26" t="s">
        <v>96</v>
      </c>
      <c r="C101" s="39" t="s">
        <v>4151</v>
      </c>
      <c r="D101" s="26"/>
      <c r="E101" s="40"/>
      <c r="F101" s="24" t="s">
        <v>298</v>
      </c>
      <c r="G101" s="24"/>
      <c r="H101" s="41"/>
      <c r="I101" s="157"/>
      <c r="J101" s="157"/>
      <c r="K101" s="157"/>
      <c r="L101" s="157"/>
      <c r="M101" s="42"/>
      <c r="N101" s="42"/>
      <c r="O101" s="42"/>
    </row>
    <row r="102" spans="1:15" ht="63" x14ac:dyDescent="0.25">
      <c r="A102" s="104" t="s">
        <v>4152</v>
      </c>
      <c r="B102" s="105" t="s">
        <v>4142</v>
      </c>
      <c r="C102" s="170" t="s">
        <v>4153</v>
      </c>
      <c r="D102" s="105" t="s">
        <v>4154</v>
      </c>
      <c r="E102" s="106"/>
      <c r="F102" s="24" t="s">
        <v>298</v>
      </c>
      <c r="G102" s="24"/>
      <c r="H102" s="41"/>
      <c r="I102" s="157"/>
      <c r="J102" s="157"/>
      <c r="K102" s="157"/>
      <c r="L102" s="157"/>
      <c r="M102" s="42"/>
      <c r="N102" s="42"/>
      <c r="O102" s="42"/>
    </row>
    <row r="103" spans="1:15" x14ac:dyDescent="0.25">
      <c r="A103" s="104" t="s">
        <v>4155</v>
      </c>
      <c r="B103" s="105" t="s">
        <v>3990</v>
      </c>
      <c r="C103" s="104" t="s">
        <v>4156</v>
      </c>
      <c r="D103" s="105"/>
      <c r="E103" s="106"/>
      <c r="F103" s="24" t="s">
        <v>298</v>
      </c>
      <c r="G103" s="24"/>
      <c r="H103" s="41"/>
      <c r="I103" s="157"/>
      <c r="J103" s="157"/>
      <c r="K103" s="157"/>
      <c r="L103" s="157"/>
      <c r="M103" s="42"/>
      <c r="N103" s="42"/>
      <c r="O103" s="42"/>
    </row>
    <row r="104" spans="1:15" x14ac:dyDescent="0.25">
      <c r="A104" s="104" t="s">
        <v>4157</v>
      </c>
      <c r="B104" s="105" t="s">
        <v>4009</v>
      </c>
      <c r="C104" s="104"/>
      <c r="D104" s="105" t="s">
        <v>4158</v>
      </c>
      <c r="E104" s="106"/>
      <c r="F104" s="24" t="s">
        <v>298</v>
      </c>
      <c r="G104" s="24"/>
      <c r="H104" s="41"/>
      <c r="I104" s="167" t="s">
        <v>4159</v>
      </c>
      <c r="J104" s="144">
        <v>0</v>
      </c>
      <c r="K104" s="144">
        <v>99999</v>
      </c>
      <c r="L104" s="144" t="s">
        <v>4010</v>
      </c>
      <c r="M104" s="42"/>
      <c r="N104" s="42"/>
      <c r="O104" s="42"/>
    </row>
    <row r="105" spans="1:15" x14ac:dyDescent="0.25">
      <c r="A105" s="104" t="s">
        <v>4160</v>
      </c>
      <c r="B105" s="105" t="s">
        <v>3990</v>
      </c>
      <c r="C105" s="104" t="s">
        <v>4161</v>
      </c>
      <c r="D105" s="105"/>
      <c r="E105" s="106"/>
      <c r="F105" s="24" t="s">
        <v>298</v>
      </c>
      <c r="G105" s="24"/>
      <c r="H105" s="41"/>
      <c r="I105" s="157"/>
      <c r="J105" s="157"/>
      <c r="K105" s="157"/>
      <c r="L105" s="157"/>
      <c r="M105" s="42"/>
      <c r="N105" s="42"/>
      <c r="O105" s="42"/>
    </row>
    <row r="106" spans="1:15" x14ac:dyDescent="0.25">
      <c r="A106" s="104" t="s">
        <v>4162</v>
      </c>
      <c r="B106" s="105" t="s">
        <v>96</v>
      </c>
      <c r="C106" s="104" t="s">
        <v>402</v>
      </c>
      <c r="D106" s="105"/>
      <c r="E106" s="106"/>
      <c r="F106" s="24" t="s">
        <v>89</v>
      </c>
      <c r="G106" s="24"/>
      <c r="H106" s="41"/>
      <c r="I106" s="157"/>
      <c r="J106" s="157"/>
      <c r="K106" s="157"/>
      <c r="L106" s="157"/>
      <c r="M106" s="42"/>
      <c r="N106" s="42"/>
      <c r="O106" s="42"/>
    </row>
    <row r="107" spans="1:15" ht="15.6" customHeight="1" x14ac:dyDescent="0.25">
      <c r="A107" s="104" t="s">
        <v>4163</v>
      </c>
      <c r="B107" s="105" t="s">
        <v>4164</v>
      </c>
      <c r="C107" s="104" t="s">
        <v>414</v>
      </c>
      <c r="D107" s="105"/>
      <c r="E107" s="106"/>
      <c r="F107" s="24" t="s">
        <v>89</v>
      </c>
      <c r="G107" s="24"/>
      <c r="H107" s="41"/>
      <c r="I107" s="157"/>
      <c r="J107" s="157"/>
      <c r="K107" s="157"/>
      <c r="L107" s="157"/>
      <c r="M107" s="42"/>
      <c r="N107" s="42"/>
      <c r="O107" s="42"/>
    </row>
    <row r="108" spans="1:15" x14ac:dyDescent="0.25">
      <c r="A108" s="104" t="s">
        <v>4165</v>
      </c>
      <c r="B108" s="105" t="s">
        <v>4009</v>
      </c>
      <c r="C108" s="104"/>
      <c r="D108" s="105" t="s">
        <v>4166</v>
      </c>
      <c r="E108" s="106"/>
      <c r="F108" s="24" t="s">
        <v>89</v>
      </c>
      <c r="G108" s="24"/>
      <c r="H108" s="41"/>
      <c r="I108" s="169" t="s">
        <v>4167</v>
      </c>
      <c r="J108" s="144">
        <v>0</v>
      </c>
      <c r="K108" s="144">
        <v>99999</v>
      </c>
      <c r="L108" s="144" t="s">
        <v>4010</v>
      </c>
      <c r="M108" s="42"/>
      <c r="N108" s="42"/>
      <c r="O108" s="42"/>
    </row>
    <row r="109" spans="1:15" x14ac:dyDescent="0.25">
      <c r="A109" s="104" t="s">
        <v>4168</v>
      </c>
      <c r="B109" s="105" t="s">
        <v>3990</v>
      </c>
      <c r="C109" s="104" t="s">
        <v>4169</v>
      </c>
      <c r="D109" s="105"/>
      <c r="E109" s="106"/>
      <c r="F109" s="144" t="s">
        <v>329</v>
      </c>
      <c r="G109" s="24"/>
      <c r="H109" s="41"/>
      <c r="I109" s="42"/>
      <c r="J109" s="42"/>
      <c r="K109" s="42"/>
      <c r="L109" s="42"/>
      <c r="M109" s="42"/>
      <c r="N109" s="42"/>
      <c r="O109" s="42"/>
    </row>
    <row r="110" spans="1:15" x14ac:dyDescent="0.25">
      <c r="A110" s="150" t="s">
        <v>4170</v>
      </c>
      <c r="B110" s="151" t="s">
        <v>4055</v>
      </c>
      <c r="C110" s="150" t="s">
        <v>4171</v>
      </c>
      <c r="D110" s="151"/>
      <c r="E110" s="106"/>
      <c r="F110" s="144" t="s">
        <v>329</v>
      </c>
      <c r="G110" s="144"/>
      <c r="H110" s="41"/>
      <c r="I110" s="42"/>
      <c r="J110" s="42"/>
      <c r="K110" s="42"/>
      <c r="L110" s="42"/>
      <c r="M110" s="42"/>
      <c r="N110" s="42"/>
      <c r="O110" s="42"/>
    </row>
    <row r="111" spans="1:15" x14ac:dyDescent="0.25">
      <c r="A111" s="104" t="s">
        <v>4172</v>
      </c>
      <c r="B111" s="105" t="s">
        <v>181</v>
      </c>
      <c r="C111" s="105" t="s">
        <v>3982</v>
      </c>
      <c r="D111" s="105" t="s">
        <v>278</v>
      </c>
      <c r="E111" s="106"/>
      <c r="F111" s="24" t="s">
        <v>89</v>
      </c>
      <c r="G111" s="24" t="s">
        <v>184</v>
      </c>
      <c r="H111" s="41"/>
      <c r="I111" s="42"/>
      <c r="J111" s="42"/>
      <c r="K111" s="42"/>
      <c r="L111" s="42"/>
      <c r="M111" s="42"/>
      <c r="N111" s="42"/>
      <c r="O111" s="42"/>
    </row>
    <row r="112" spans="1:15" ht="16.5" thickBot="1" x14ac:dyDescent="0.3">
      <c r="A112" s="104" t="s">
        <v>4173</v>
      </c>
      <c r="B112" s="105" t="s">
        <v>181</v>
      </c>
      <c r="C112" s="105" t="s">
        <v>3984</v>
      </c>
      <c r="D112" s="105" t="s">
        <v>280</v>
      </c>
      <c r="E112" s="106"/>
      <c r="F112" s="24" t="s">
        <v>89</v>
      </c>
      <c r="G112" s="24" t="s">
        <v>188</v>
      </c>
      <c r="H112" s="101"/>
      <c r="I112" s="102"/>
      <c r="J112" s="102"/>
      <c r="K112" s="102"/>
      <c r="L112" s="102"/>
      <c r="M112" s="102"/>
      <c r="N112" s="102"/>
      <c r="O112" s="102"/>
    </row>
    <row r="113" spans="1:15" x14ac:dyDescent="0.25">
      <c r="A113" s="152" t="s">
        <v>4174</v>
      </c>
      <c r="B113" s="153" t="s">
        <v>86</v>
      </c>
      <c r="C113" s="153" t="s">
        <v>4175</v>
      </c>
      <c r="D113" s="153" t="s">
        <v>4176</v>
      </c>
      <c r="E113" s="106"/>
      <c r="F113" s="154" t="s">
        <v>89</v>
      </c>
      <c r="G113" s="155"/>
      <c r="H113" s="36"/>
      <c r="I113" s="37"/>
      <c r="J113" s="37"/>
      <c r="K113" s="37"/>
      <c r="L113" s="37"/>
      <c r="M113" s="37"/>
      <c r="N113" s="37"/>
      <c r="O113" s="37"/>
    </row>
    <row r="114" spans="1:15" x14ac:dyDescent="0.25">
      <c r="A114" s="150" t="s">
        <v>4177</v>
      </c>
      <c r="B114" s="151" t="s">
        <v>96</v>
      </c>
      <c r="C114" s="151" t="s">
        <v>4178</v>
      </c>
      <c r="D114" s="151"/>
      <c r="E114" s="106"/>
      <c r="F114" s="144" t="s">
        <v>89</v>
      </c>
      <c r="G114" s="144"/>
      <c r="H114" s="101"/>
      <c r="I114" s="121"/>
      <c r="J114" s="121"/>
      <c r="K114" s="121"/>
      <c r="L114" s="121"/>
      <c r="M114" s="121"/>
      <c r="N114" s="121"/>
      <c r="O114" s="121"/>
    </row>
    <row r="115" spans="1:15" x14ac:dyDescent="0.25">
      <c r="A115" s="150" t="s">
        <v>4179</v>
      </c>
      <c r="B115" s="151" t="s">
        <v>96</v>
      </c>
      <c r="C115" s="151" t="s">
        <v>4180</v>
      </c>
      <c r="D115" s="151"/>
      <c r="E115" s="106"/>
      <c r="F115" s="144" t="s">
        <v>89</v>
      </c>
      <c r="G115" s="144"/>
      <c r="H115" s="101"/>
      <c r="I115" s="121"/>
      <c r="J115" s="121"/>
      <c r="K115" s="121"/>
      <c r="L115" s="121"/>
      <c r="M115" s="121"/>
      <c r="N115" s="121"/>
      <c r="O115" s="121"/>
    </row>
    <row r="116" spans="1:15" x14ac:dyDescent="0.25">
      <c r="A116" s="150" t="s">
        <v>4181</v>
      </c>
      <c r="B116" s="151" t="s">
        <v>4055</v>
      </c>
      <c r="C116" s="164" t="s">
        <v>4182</v>
      </c>
      <c r="D116" s="151"/>
      <c r="E116" s="106"/>
      <c r="F116" s="144" t="s">
        <v>89</v>
      </c>
      <c r="G116" s="144"/>
      <c r="H116" s="101"/>
      <c r="I116" s="121"/>
      <c r="J116" s="121"/>
      <c r="K116" s="121"/>
      <c r="L116" s="121"/>
      <c r="M116" s="121"/>
      <c r="N116" s="121"/>
      <c r="O116" s="121"/>
    </row>
    <row r="117" spans="1:15" x14ac:dyDescent="0.25">
      <c r="A117" s="150" t="s">
        <v>4183</v>
      </c>
      <c r="B117" s="151" t="s">
        <v>96</v>
      </c>
      <c r="C117" s="151" t="s">
        <v>4180</v>
      </c>
      <c r="D117" s="151"/>
      <c r="E117" s="106"/>
      <c r="F117" s="144" t="s">
        <v>89</v>
      </c>
      <c r="G117" s="144"/>
      <c r="H117" s="101"/>
      <c r="I117" s="121"/>
      <c r="J117" s="121"/>
      <c r="K117" s="121"/>
      <c r="L117" s="121"/>
      <c r="M117" s="121"/>
      <c r="N117" s="121"/>
      <c r="O117" s="121"/>
    </row>
    <row r="118" spans="1:15" x14ac:dyDescent="0.25">
      <c r="A118" s="150" t="s">
        <v>4184</v>
      </c>
      <c r="B118" s="151" t="s">
        <v>4055</v>
      </c>
      <c r="C118" s="164" t="s">
        <v>4185</v>
      </c>
      <c r="D118" s="151"/>
      <c r="E118" s="106"/>
      <c r="F118" s="144" t="s">
        <v>89</v>
      </c>
      <c r="G118" s="144"/>
      <c r="H118" s="101"/>
      <c r="I118" s="121"/>
      <c r="J118" s="121"/>
      <c r="K118" s="121"/>
      <c r="L118" s="121"/>
      <c r="M118" s="121"/>
      <c r="N118" s="121"/>
      <c r="O118" s="121"/>
    </row>
    <row r="119" spans="1:15" x14ac:dyDescent="0.25">
      <c r="A119" s="150" t="s">
        <v>4186</v>
      </c>
      <c r="B119" s="151" t="s">
        <v>96</v>
      </c>
      <c r="C119" s="151" t="s">
        <v>4187</v>
      </c>
      <c r="D119" s="151"/>
      <c r="E119" s="106"/>
      <c r="F119" s="144" t="s">
        <v>89</v>
      </c>
      <c r="G119" s="144"/>
      <c r="H119" s="101"/>
      <c r="I119" s="121"/>
      <c r="J119" s="121"/>
      <c r="K119" s="121"/>
      <c r="L119" s="121"/>
      <c r="M119" s="121"/>
      <c r="N119" s="121"/>
      <c r="O119" s="121"/>
    </row>
    <row r="120" spans="1:15" x14ac:dyDescent="0.25">
      <c r="A120" s="150" t="s">
        <v>4188</v>
      </c>
      <c r="B120" s="151" t="s">
        <v>4055</v>
      </c>
      <c r="C120" s="164" t="s">
        <v>4189</v>
      </c>
      <c r="D120" s="151"/>
      <c r="E120" s="106"/>
      <c r="F120" s="144" t="s">
        <v>89</v>
      </c>
      <c r="G120" s="144"/>
      <c r="H120" s="101"/>
      <c r="I120" s="121"/>
      <c r="J120" s="121"/>
      <c r="K120" s="121"/>
      <c r="L120" s="121"/>
      <c r="M120" s="121"/>
      <c r="N120" s="121"/>
      <c r="O120" s="121"/>
    </row>
    <row r="121" spans="1:15" ht="31.5" x14ac:dyDescent="0.25">
      <c r="A121" s="150" t="s">
        <v>4190</v>
      </c>
      <c r="B121" s="151" t="s">
        <v>4142</v>
      </c>
      <c r="C121" s="151" t="s">
        <v>4191</v>
      </c>
      <c r="D121" s="151"/>
      <c r="E121" s="106"/>
      <c r="F121" s="144" t="s">
        <v>89</v>
      </c>
      <c r="G121" s="144"/>
      <c r="H121" s="101"/>
      <c r="I121" s="121"/>
      <c r="J121" s="121"/>
      <c r="K121" s="121"/>
      <c r="L121" s="121"/>
      <c r="M121" s="121"/>
      <c r="N121" s="121"/>
      <c r="O121" s="121"/>
    </row>
    <row r="122" spans="1:15" x14ac:dyDescent="0.25">
      <c r="A122" s="150" t="s">
        <v>4192</v>
      </c>
      <c r="B122" s="151" t="s">
        <v>96</v>
      </c>
      <c r="C122" s="151" t="s">
        <v>4193</v>
      </c>
      <c r="D122" s="151"/>
      <c r="E122" s="106"/>
      <c r="F122" s="144" t="s">
        <v>89</v>
      </c>
      <c r="G122" s="144"/>
      <c r="H122" s="101"/>
      <c r="I122" s="121"/>
      <c r="J122" s="121"/>
      <c r="K122" s="121"/>
      <c r="L122" s="121"/>
      <c r="M122" s="121"/>
      <c r="N122" s="121"/>
      <c r="O122" s="121"/>
    </row>
    <row r="123" spans="1:15" x14ac:dyDescent="0.25">
      <c r="A123" s="150" t="s">
        <v>4194</v>
      </c>
      <c r="B123" s="151" t="s">
        <v>3990</v>
      </c>
      <c r="C123" s="151" t="s">
        <v>402</v>
      </c>
      <c r="D123" s="151"/>
      <c r="E123" s="106"/>
      <c r="F123" s="144" t="s">
        <v>89</v>
      </c>
      <c r="G123" s="144"/>
      <c r="H123" s="101"/>
      <c r="I123" s="121"/>
      <c r="J123" s="121"/>
      <c r="K123" s="121"/>
      <c r="L123" s="121"/>
      <c r="M123" s="121"/>
      <c r="N123" s="121"/>
      <c r="O123" s="121"/>
    </row>
    <row r="124" spans="1:15" x14ac:dyDescent="0.25">
      <c r="A124" s="150" t="s">
        <v>3410</v>
      </c>
      <c r="B124" s="151" t="s">
        <v>4055</v>
      </c>
      <c r="C124" s="164" t="s">
        <v>4195</v>
      </c>
      <c r="D124" s="151"/>
      <c r="E124" s="106"/>
      <c r="F124" s="144" t="s">
        <v>89</v>
      </c>
      <c r="G124" s="144"/>
      <c r="H124" s="101"/>
      <c r="I124" s="159" t="s">
        <v>4196</v>
      </c>
      <c r="J124" s="121"/>
      <c r="K124" s="121"/>
      <c r="L124" s="121"/>
      <c r="M124" s="121"/>
      <c r="N124" s="121"/>
      <c r="O124" s="121"/>
    </row>
    <row r="125" spans="1:15" x14ac:dyDescent="0.25">
      <c r="A125" s="150" t="s">
        <v>4197</v>
      </c>
      <c r="B125" s="151" t="s">
        <v>96</v>
      </c>
      <c r="C125" s="151" t="s">
        <v>559</v>
      </c>
      <c r="D125" s="151"/>
      <c r="E125" s="106"/>
      <c r="F125" s="144" t="s">
        <v>89</v>
      </c>
      <c r="G125" s="144"/>
      <c r="H125" s="101"/>
      <c r="I125" s="121"/>
      <c r="J125" s="121"/>
      <c r="K125" s="121"/>
      <c r="L125" s="121"/>
      <c r="M125" s="121"/>
      <c r="N125" s="121"/>
      <c r="O125" s="121"/>
    </row>
    <row r="126" spans="1:15" ht="31.5" x14ac:dyDescent="0.25">
      <c r="A126" s="150" t="s">
        <v>4198</v>
      </c>
      <c r="B126" s="151" t="s">
        <v>4142</v>
      </c>
      <c r="C126" s="151" t="s">
        <v>4199</v>
      </c>
      <c r="D126" s="151"/>
      <c r="E126" s="106"/>
      <c r="F126" s="144" t="s">
        <v>89</v>
      </c>
      <c r="G126" s="144"/>
      <c r="H126" s="101"/>
      <c r="I126" s="121"/>
      <c r="J126" s="121"/>
      <c r="K126" s="121"/>
      <c r="L126" s="121"/>
      <c r="M126" s="121"/>
      <c r="N126" s="121"/>
      <c r="O126" s="121"/>
    </row>
    <row r="127" spans="1:15" x14ac:dyDescent="0.25">
      <c r="A127" s="150" t="s">
        <v>4200</v>
      </c>
      <c r="B127" s="151" t="s">
        <v>4055</v>
      </c>
      <c r="C127" s="164" t="s">
        <v>4195</v>
      </c>
      <c r="D127" s="151"/>
      <c r="E127" s="106"/>
      <c r="F127" s="144" t="s">
        <v>89</v>
      </c>
      <c r="G127" s="144" t="s">
        <v>340</v>
      </c>
      <c r="H127" s="101"/>
      <c r="I127" s="121"/>
      <c r="J127" s="121"/>
      <c r="K127" s="121"/>
      <c r="L127" s="121"/>
      <c r="M127" s="121"/>
      <c r="N127" s="121"/>
      <c r="O127" s="121"/>
    </row>
    <row r="128" spans="1:15" x14ac:dyDescent="0.25">
      <c r="A128" s="150" t="s">
        <v>4201</v>
      </c>
      <c r="B128" s="151" t="s">
        <v>96</v>
      </c>
      <c r="C128" s="151" t="s">
        <v>567</v>
      </c>
      <c r="D128" s="151"/>
      <c r="E128" s="106"/>
      <c r="F128" s="144" t="s">
        <v>89</v>
      </c>
      <c r="G128" s="144"/>
      <c r="H128" s="101"/>
      <c r="I128" s="121"/>
      <c r="J128" s="121"/>
      <c r="K128" s="121"/>
      <c r="L128" s="121"/>
      <c r="M128" s="121"/>
      <c r="N128" s="121"/>
      <c r="O128" s="121"/>
    </row>
    <row r="129" spans="1:15" x14ac:dyDescent="0.25">
      <c r="A129" s="150" t="s">
        <v>4202</v>
      </c>
      <c r="B129" s="151" t="s">
        <v>4055</v>
      </c>
      <c r="C129" s="164" t="s">
        <v>4203</v>
      </c>
      <c r="D129" s="151"/>
      <c r="E129" s="106"/>
      <c r="F129" s="144" t="s">
        <v>89</v>
      </c>
      <c r="G129" s="144"/>
      <c r="H129" s="101"/>
      <c r="I129" s="121"/>
      <c r="J129" s="121"/>
      <c r="K129" s="121"/>
      <c r="L129" s="121"/>
      <c r="M129" s="121"/>
      <c r="N129" s="121"/>
      <c r="O129" s="121"/>
    </row>
    <row r="130" spans="1:15" x14ac:dyDescent="0.25">
      <c r="A130" s="150" t="s">
        <v>4204</v>
      </c>
      <c r="B130" s="151" t="s">
        <v>96</v>
      </c>
      <c r="C130" s="151" t="s">
        <v>598</v>
      </c>
      <c r="D130" s="151"/>
      <c r="E130" s="106"/>
      <c r="F130" s="144" t="s">
        <v>89</v>
      </c>
      <c r="G130" s="144"/>
      <c r="H130" s="101"/>
      <c r="I130" s="121"/>
      <c r="J130" s="121"/>
      <c r="K130" s="121"/>
      <c r="L130" s="121"/>
      <c r="M130" s="121"/>
      <c r="N130" s="121"/>
      <c r="O130" s="121"/>
    </row>
    <row r="131" spans="1:15" x14ac:dyDescent="0.25">
      <c r="A131" s="150" t="s">
        <v>4205</v>
      </c>
      <c r="B131" s="151" t="s">
        <v>96</v>
      </c>
      <c r="C131" s="151" t="s">
        <v>609</v>
      </c>
      <c r="D131" s="151"/>
      <c r="E131" s="106"/>
      <c r="F131" s="144" t="s">
        <v>89</v>
      </c>
      <c r="G131" s="144"/>
      <c r="H131" s="101"/>
      <c r="I131" s="121"/>
      <c r="J131" s="121"/>
      <c r="K131" s="121"/>
      <c r="L131" s="121"/>
      <c r="M131" s="121"/>
      <c r="N131" s="121"/>
      <c r="O131" s="121"/>
    </row>
    <row r="132" spans="1:15" x14ac:dyDescent="0.25">
      <c r="A132" s="150" t="s">
        <v>4206</v>
      </c>
      <c r="B132" s="151" t="s">
        <v>4164</v>
      </c>
      <c r="C132" s="151" t="s">
        <v>4207</v>
      </c>
      <c r="D132" s="151"/>
      <c r="E132" s="106"/>
      <c r="F132" s="144" t="s">
        <v>89</v>
      </c>
      <c r="G132" s="144"/>
      <c r="H132" s="101"/>
      <c r="I132" s="121"/>
      <c r="J132" s="121"/>
      <c r="K132" s="121"/>
      <c r="L132" s="121"/>
      <c r="M132" s="121"/>
      <c r="N132" s="121"/>
      <c r="O132" s="121"/>
    </row>
    <row r="133" spans="1:15" x14ac:dyDescent="0.25">
      <c r="A133" s="150" t="s">
        <v>4208</v>
      </c>
      <c r="B133" s="151" t="s">
        <v>96</v>
      </c>
      <c r="C133" s="151" t="s">
        <v>618</v>
      </c>
      <c r="D133" s="151"/>
      <c r="E133" s="106"/>
      <c r="F133" s="144" t="s">
        <v>89</v>
      </c>
      <c r="G133" s="144"/>
      <c r="H133" s="101"/>
      <c r="I133" s="121"/>
      <c r="J133" s="121"/>
      <c r="K133" s="121"/>
      <c r="L133" s="121"/>
      <c r="M133" s="121"/>
      <c r="N133" s="121"/>
      <c r="O133" s="121"/>
    </row>
    <row r="134" spans="1:15" x14ac:dyDescent="0.25">
      <c r="A134" s="150" t="s">
        <v>4209</v>
      </c>
      <c r="B134" s="151" t="s">
        <v>4055</v>
      </c>
      <c r="C134" s="156" t="s">
        <v>4210</v>
      </c>
      <c r="D134" s="151"/>
      <c r="E134" s="106"/>
      <c r="F134" s="144" t="s">
        <v>89</v>
      </c>
      <c r="G134" s="144"/>
      <c r="H134" s="101"/>
      <c r="I134" s="121"/>
      <c r="J134" s="121"/>
      <c r="K134" s="121"/>
      <c r="L134" s="121"/>
      <c r="M134" s="121"/>
      <c r="N134" s="121"/>
      <c r="O134" s="121"/>
    </row>
    <row r="135" spans="1:15" x14ac:dyDescent="0.25">
      <c r="A135" s="150" t="s">
        <v>4211</v>
      </c>
      <c r="B135" s="151" t="s">
        <v>4142</v>
      </c>
      <c r="C135" s="156" t="s">
        <v>4210</v>
      </c>
      <c r="D135" s="151"/>
      <c r="E135" s="106"/>
      <c r="F135" s="144" t="s">
        <v>89</v>
      </c>
      <c r="G135" s="144"/>
      <c r="H135" s="101"/>
      <c r="I135" s="121"/>
      <c r="J135" s="121"/>
      <c r="K135" s="121"/>
      <c r="L135" s="121"/>
      <c r="M135" s="121"/>
      <c r="N135" s="121"/>
      <c r="O135" s="121"/>
    </row>
    <row r="136" spans="1:15" x14ac:dyDescent="0.25">
      <c r="A136" s="150" t="s">
        <v>4212</v>
      </c>
      <c r="B136" s="151" t="s">
        <v>96</v>
      </c>
      <c r="C136" s="151" t="s">
        <v>626</v>
      </c>
      <c r="D136" s="151"/>
      <c r="E136" s="106"/>
      <c r="F136" s="144" t="s">
        <v>89</v>
      </c>
      <c r="G136" s="144"/>
      <c r="H136" s="101"/>
      <c r="I136" s="121"/>
      <c r="J136" s="121"/>
      <c r="K136" s="121"/>
      <c r="L136" s="121"/>
      <c r="M136" s="121"/>
      <c r="N136" s="121"/>
      <c r="O136" s="121"/>
    </row>
    <row r="137" spans="1:15" x14ac:dyDescent="0.25">
      <c r="A137" s="150" t="s">
        <v>4213</v>
      </c>
      <c r="B137" s="151" t="s">
        <v>4214</v>
      </c>
      <c r="C137" s="151"/>
      <c r="D137" s="151"/>
      <c r="E137" s="106"/>
      <c r="F137" s="144" t="s">
        <v>89</v>
      </c>
      <c r="G137" s="144"/>
      <c r="H137" s="101"/>
      <c r="I137" s="121"/>
      <c r="J137" s="121"/>
      <c r="K137" s="121"/>
      <c r="L137" s="121"/>
      <c r="M137" s="121"/>
      <c r="N137" s="121"/>
      <c r="O137" s="121"/>
    </row>
    <row r="138" spans="1:15" x14ac:dyDescent="0.25">
      <c r="A138" s="150" t="s">
        <v>4215</v>
      </c>
      <c r="B138" s="151" t="s">
        <v>3990</v>
      </c>
      <c r="C138" s="151" t="s">
        <v>4216</v>
      </c>
      <c r="D138" s="151"/>
      <c r="E138" s="106"/>
      <c r="F138" s="144" t="s">
        <v>89</v>
      </c>
      <c r="G138" s="144"/>
      <c r="H138" s="101"/>
      <c r="I138" s="121"/>
      <c r="J138" s="121"/>
      <c r="K138" s="121"/>
      <c r="L138" s="121"/>
      <c r="M138" s="121"/>
      <c r="N138" s="121"/>
      <c r="O138" s="121"/>
    </row>
    <row r="139" spans="1:15" x14ac:dyDescent="0.25">
      <c r="A139" s="150" t="s">
        <v>4217</v>
      </c>
      <c r="B139" s="151" t="s">
        <v>96</v>
      </c>
      <c r="C139" s="151" t="s">
        <v>4218</v>
      </c>
      <c r="D139" s="151"/>
      <c r="E139" s="106"/>
      <c r="F139" s="144" t="s">
        <v>343</v>
      </c>
      <c r="G139" s="144"/>
      <c r="H139" s="101"/>
      <c r="I139" s="159" t="s">
        <v>346</v>
      </c>
      <c r="J139" s="121"/>
      <c r="K139" s="121"/>
      <c r="L139" s="121"/>
      <c r="M139" s="121"/>
      <c r="N139" s="121"/>
      <c r="O139" s="121"/>
    </row>
    <row r="140" spans="1:15" x14ac:dyDescent="0.25">
      <c r="A140" s="150" t="s">
        <v>4219</v>
      </c>
      <c r="B140" s="151" t="s">
        <v>96</v>
      </c>
      <c r="C140" s="151" t="s">
        <v>4180</v>
      </c>
      <c r="D140" s="151"/>
      <c r="E140" s="106"/>
      <c r="F140" s="144" t="s">
        <v>343</v>
      </c>
      <c r="G140" s="144"/>
      <c r="H140" s="101"/>
      <c r="I140" s="159" t="s">
        <v>346</v>
      </c>
      <c r="J140" s="121"/>
      <c r="K140" s="121"/>
      <c r="L140" s="121"/>
      <c r="M140" s="121"/>
      <c r="N140" s="121"/>
      <c r="O140" s="121"/>
    </row>
    <row r="141" spans="1:15" x14ac:dyDescent="0.25">
      <c r="A141" s="150" t="s">
        <v>4220</v>
      </c>
      <c r="B141" s="151" t="s">
        <v>4055</v>
      </c>
      <c r="C141" s="164" t="s">
        <v>4182</v>
      </c>
      <c r="D141" s="151"/>
      <c r="E141" s="106"/>
      <c r="F141" s="144" t="s">
        <v>343</v>
      </c>
      <c r="G141" s="144"/>
      <c r="H141" s="101"/>
      <c r="I141" s="159" t="s">
        <v>346</v>
      </c>
      <c r="J141" s="121"/>
      <c r="K141" s="121"/>
      <c r="L141" s="121"/>
      <c r="M141" s="121"/>
      <c r="N141" s="121"/>
      <c r="O141" s="121"/>
    </row>
    <row r="142" spans="1:15" x14ac:dyDescent="0.25">
      <c r="A142" s="150" t="s">
        <v>4221</v>
      </c>
      <c r="B142" s="151" t="s">
        <v>96</v>
      </c>
      <c r="C142" s="151" t="s">
        <v>4180</v>
      </c>
      <c r="D142" s="151"/>
      <c r="E142" s="106"/>
      <c r="F142" s="144" t="s">
        <v>343</v>
      </c>
      <c r="G142" s="144"/>
      <c r="H142" s="101"/>
      <c r="I142" s="159" t="s">
        <v>346</v>
      </c>
      <c r="J142" s="121"/>
      <c r="K142" s="121"/>
      <c r="L142" s="121"/>
      <c r="M142" s="121"/>
      <c r="N142" s="121"/>
      <c r="O142" s="121"/>
    </row>
    <row r="143" spans="1:15" x14ac:dyDescent="0.25">
      <c r="A143" s="150" t="s">
        <v>4222</v>
      </c>
      <c r="B143" s="151" t="s">
        <v>4055</v>
      </c>
      <c r="C143" s="164" t="s">
        <v>4185</v>
      </c>
      <c r="D143" s="151"/>
      <c r="E143" s="106"/>
      <c r="F143" s="144" t="s">
        <v>343</v>
      </c>
      <c r="G143" s="144"/>
      <c r="H143" s="101"/>
      <c r="I143" s="159" t="s">
        <v>346</v>
      </c>
      <c r="J143" s="121"/>
      <c r="K143" s="121"/>
      <c r="L143" s="121"/>
      <c r="M143" s="121"/>
      <c r="N143" s="121"/>
      <c r="O143" s="121"/>
    </row>
    <row r="144" spans="1:15" x14ac:dyDescent="0.25">
      <c r="A144" s="150" t="s">
        <v>4223</v>
      </c>
      <c r="B144" s="151" t="s">
        <v>96</v>
      </c>
      <c r="C144" s="151" t="s">
        <v>4187</v>
      </c>
      <c r="D144" s="151"/>
      <c r="E144" s="106"/>
      <c r="F144" s="144" t="s">
        <v>343</v>
      </c>
      <c r="G144" s="144"/>
      <c r="H144" s="101"/>
      <c r="I144" s="159" t="s">
        <v>346</v>
      </c>
      <c r="J144" s="121"/>
      <c r="K144" s="121"/>
      <c r="L144" s="121"/>
      <c r="M144" s="121"/>
      <c r="N144" s="121"/>
      <c r="O144" s="121"/>
    </row>
    <row r="145" spans="1:15" x14ac:dyDescent="0.25">
      <c r="A145" s="150" t="s">
        <v>4224</v>
      </c>
      <c r="B145" s="151" t="s">
        <v>4055</v>
      </c>
      <c r="C145" s="164" t="s">
        <v>4189</v>
      </c>
      <c r="D145" s="151"/>
      <c r="E145" s="106"/>
      <c r="F145" s="144" t="s">
        <v>343</v>
      </c>
      <c r="G145" s="144"/>
      <c r="H145" s="101"/>
      <c r="I145" s="159" t="s">
        <v>346</v>
      </c>
      <c r="J145" s="121"/>
      <c r="K145" s="121"/>
      <c r="L145" s="121"/>
      <c r="M145" s="121"/>
      <c r="N145" s="121"/>
      <c r="O145" s="121"/>
    </row>
    <row r="146" spans="1:15" ht="31.5" x14ac:dyDescent="0.25">
      <c r="A146" s="150" t="s">
        <v>4225</v>
      </c>
      <c r="B146" s="151" t="s">
        <v>4142</v>
      </c>
      <c r="C146" s="151" t="s">
        <v>4191</v>
      </c>
      <c r="D146" s="151"/>
      <c r="E146" s="106"/>
      <c r="F146" s="144" t="s">
        <v>343</v>
      </c>
      <c r="G146" s="144"/>
      <c r="H146" s="101"/>
      <c r="I146" s="159" t="s">
        <v>346</v>
      </c>
      <c r="J146" s="121"/>
      <c r="K146" s="121"/>
      <c r="L146" s="121"/>
      <c r="M146" s="121"/>
      <c r="N146" s="121"/>
      <c r="O146" s="121"/>
    </row>
    <row r="147" spans="1:15" x14ac:dyDescent="0.25">
      <c r="A147" s="150" t="s">
        <v>4226</v>
      </c>
      <c r="B147" s="151" t="s">
        <v>96</v>
      </c>
      <c r="C147" s="151" t="s">
        <v>4193</v>
      </c>
      <c r="D147" s="151"/>
      <c r="E147" s="106"/>
      <c r="F147" s="144" t="s">
        <v>343</v>
      </c>
      <c r="G147" s="144"/>
      <c r="H147" s="101"/>
      <c r="I147" s="159" t="s">
        <v>346</v>
      </c>
      <c r="J147" s="121"/>
      <c r="K147" s="121"/>
      <c r="L147" s="121"/>
      <c r="M147" s="121"/>
      <c r="N147" s="121"/>
      <c r="O147" s="121"/>
    </row>
    <row r="148" spans="1:15" x14ac:dyDescent="0.25">
      <c r="A148" s="150" t="s">
        <v>4227</v>
      </c>
      <c r="B148" s="151" t="s">
        <v>3990</v>
      </c>
      <c r="C148" s="151" t="s">
        <v>402</v>
      </c>
      <c r="D148" s="151"/>
      <c r="E148" s="106"/>
      <c r="F148" s="144" t="s">
        <v>343</v>
      </c>
      <c r="G148" s="144"/>
      <c r="H148" s="101"/>
      <c r="I148" s="159" t="s">
        <v>346</v>
      </c>
      <c r="J148" s="121"/>
      <c r="K148" s="121"/>
      <c r="L148" s="121"/>
      <c r="M148" s="121"/>
      <c r="N148" s="121"/>
      <c r="O148" s="121"/>
    </row>
    <row r="149" spans="1:15" x14ac:dyDescent="0.25">
      <c r="A149" s="150" t="s">
        <v>3411</v>
      </c>
      <c r="B149" s="151" t="s">
        <v>4055</v>
      </c>
      <c r="C149" s="164" t="s">
        <v>4195</v>
      </c>
      <c r="D149" s="151"/>
      <c r="E149" s="106"/>
      <c r="F149" s="144" t="s">
        <v>343</v>
      </c>
      <c r="G149" s="144"/>
      <c r="H149" s="101"/>
      <c r="I149" s="159" t="s">
        <v>346</v>
      </c>
      <c r="J149" s="121"/>
      <c r="K149" s="121"/>
      <c r="L149" s="121"/>
      <c r="M149" s="121"/>
      <c r="N149" s="121"/>
      <c r="O149" s="121"/>
    </row>
    <row r="150" spans="1:15" x14ac:dyDescent="0.25">
      <c r="A150" s="150" t="s">
        <v>4228</v>
      </c>
      <c r="B150" s="151" t="s">
        <v>96</v>
      </c>
      <c r="C150" s="151" t="s">
        <v>559</v>
      </c>
      <c r="D150" s="151"/>
      <c r="E150" s="106"/>
      <c r="F150" s="144" t="s">
        <v>343</v>
      </c>
      <c r="G150" s="144"/>
      <c r="H150" s="101"/>
      <c r="I150" s="159" t="s">
        <v>346</v>
      </c>
      <c r="J150" s="121"/>
      <c r="K150" s="121"/>
      <c r="L150" s="121"/>
      <c r="M150" s="121"/>
      <c r="N150" s="121"/>
      <c r="O150" s="121"/>
    </row>
    <row r="151" spans="1:15" ht="31.5" x14ac:dyDescent="0.25">
      <c r="A151" s="150" t="s">
        <v>4229</v>
      </c>
      <c r="B151" s="151" t="s">
        <v>4142</v>
      </c>
      <c r="C151" s="151" t="s">
        <v>4199</v>
      </c>
      <c r="D151" s="151"/>
      <c r="E151" s="106"/>
      <c r="F151" s="144" t="s">
        <v>343</v>
      </c>
      <c r="G151" s="144"/>
      <c r="H151" s="101"/>
      <c r="I151" s="159" t="s">
        <v>346</v>
      </c>
      <c r="J151" s="121"/>
      <c r="K151" s="121"/>
      <c r="L151" s="121"/>
      <c r="M151" s="121"/>
      <c r="N151" s="121"/>
      <c r="O151" s="121"/>
    </row>
    <row r="152" spans="1:15" x14ac:dyDescent="0.25">
      <c r="A152" s="150" t="s">
        <v>4230</v>
      </c>
      <c r="B152" s="151" t="s">
        <v>4055</v>
      </c>
      <c r="C152" s="164" t="s">
        <v>4195</v>
      </c>
      <c r="D152" s="151"/>
      <c r="E152" s="106"/>
      <c r="F152" s="144" t="s">
        <v>343</v>
      </c>
      <c r="G152" s="144" t="s">
        <v>340</v>
      </c>
      <c r="H152" s="101"/>
      <c r="I152" s="159" t="s">
        <v>346</v>
      </c>
      <c r="J152" s="121"/>
      <c r="K152" s="121"/>
      <c r="L152" s="121"/>
      <c r="M152" s="121"/>
      <c r="N152" s="121"/>
      <c r="O152" s="121"/>
    </row>
    <row r="153" spans="1:15" x14ac:dyDescent="0.25">
      <c r="A153" s="150" t="s">
        <v>4231</v>
      </c>
      <c r="B153" s="151" t="s">
        <v>96</v>
      </c>
      <c r="C153" s="151" t="s">
        <v>567</v>
      </c>
      <c r="D153" s="151"/>
      <c r="E153" s="106"/>
      <c r="F153" s="144" t="s">
        <v>343</v>
      </c>
      <c r="G153" s="144"/>
      <c r="H153" s="101"/>
      <c r="I153" s="159" t="s">
        <v>346</v>
      </c>
      <c r="J153" s="121"/>
      <c r="K153" s="121"/>
      <c r="L153" s="121"/>
      <c r="M153" s="121"/>
      <c r="N153" s="121"/>
      <c r="O153" s="121"/>
    </row>
    <row r="154" spans="1:15" x14ac:dyDescent="0.25">
      <c r="A154" s="150" t="s">
        <v>4232</v>
      </c>
      <c r="B154" s="151" t="s">
        <v>4055</v>
      </c>
      <c r="C154" s="164" t="s">
        <v>4203</v>
      </c>
      <c r="D154" s="151"/>
      <c r="E154" s="106"/>
      <c r="F154" s="144" t="s">
        <v>343</v>
      </c>
      <c r="G154" s="144"/>
      <c r="H154" s="101"/>
      <c r="I154" s="159" t="s">
        <v>346</v>
      </c>
      <c r="J154" s="121"/>
      <c r="K154" s="121"/>
      <c r="L154" s="121"/>
      <c r="M154" s="121"/>
      <c r="N154" s="121"/>
      <c r="O154" s="121"/>
    </row>
    <row r="155" spans="1:15" x14ac:dyDescent="0.25">
      <c r="A155" s="150" t="s">
        <v>4233</v>
      </c>
      <c r="B155" s="151" t="s">
        <v>96</v>
      </c>
      <c r="C155" s="151" t="s">
        <v>598</v>
      </c>
      <c r="D155" s="151"/>
      <c r="E155" s="106"/>
      <c r="F155" s="144" t="s">
        <v>343</v>
      </c>
      <c r="G155" s="144"/>
      <c r="H155" s="101"/>
      <c r="I155" s="159" t="s">
        <v>346</v>
      </c>
      <c r="J155" s="121"/>
      <c r="K155" s="121"/>
      <c r="L155" s="121"/>
      <c r="M155" s="121"/>
      <c r="N155" s="121"/>
      <c r="O155" s="121"/>
    </row>
    <row r="156" spans="1:15" x14ac:dyDescent="0.25">
      <c r="A156" s="150" t="s">
        <v>4234</v>
      </c>
      <c r="B156" s="151" t="s">
        <v>96</v>
      </c>
      <c r="C156" s="151" t="s">
        <v>609</v>
      </c>
      <c r="D156" s="151"/>
      <c r="E156" s="106"/>
      <c r="F156" s="144" t="s">
        <v>343</v>
      </c>
      <c r="G156" s="144"/>
      <c r="H156" s="101"/>
      <c r="I156" s="159" t="s">
        <v>346</v>
      </c>
      <c r="J156" s="121"/>
      <c r="K156" s="121"/>
      <c r="L156" s="121"/>
      <c r="M156" s="121"/>
      <c r="N156" s="121"/>
      <c r="O156" s="121"/>
    </row>
    <row r="157" spans="1:15" x14ac:dyDescent="0.25">
      <c r="A157" s="150" t="s">
        <v>4235</v>
      </c>
      <c r="B157" s="151" t="s">
        <v>4164</v>
      </c>
      <c r="C157" s="151" t="s">
        <v>4207</v>
      </c>
      <c r="D157" s="151"/>
      <c r="E157" s="106"/>
      <c r="F157" s="144" t="s">
        <v>343</v>
      </c>
      <c r="G157" s="144"/>
      <c r="H157" s="101"/>
      <c r="I157" s="159" t="s">
        <v>346</v>
      </c>
      <c r="J157" s="121"/>
      <c r="K157" s="121"/>
      <c r="L157" s="121"/>
      <c r="M157" s="121"/>
      <c r="N157" s="121"/>
      <c r="O157" s="121"/>
    </row>
    <row r="158" spans="1:15" x14ac:dyDescent="0.25">
      <c r="A158" s="150" t="s">
        <v>4236</v>
      </c>
      <c r="B158" s="151" t="s">
        <v>96</v>
      </c>
      <c r="C158" s="151" t="s">
        <v>618</v>
      </c>
      <c r="D158" s="151"/>
      <c r="E158" s="106"/>
      <c r="F158" s="144" t="s">
        <v>343</v>
      </c>
      <c r="G158" s="144"/>
      <c r="H158" s="101"/>
      <c r="I158" s="159" t="s">
        <v>346</v>
      </c>
      <c r="J158" s="121"/>
      <c r="K158" s="121"/>
      <c r="L158" s="121"/>
      <c r="M158" s="121"/>
      <c r="N158" s="121"/>
      <c r="O158" s="121"/>
    </row>
    <row r="159" spans="1:15" x14ac:dyDescent="0.25">
      <c r="A159" s="150" t="s">
        <v>4237</v>
      </c>
      <c r="B159" s="151" t="s">
        <v>4055</v>
      </c>
      <c r="C159" s="156" t="s">
        <v>4210</v>
      </c>
      <c r="D159" s="151"/>
      <c r="E159" s="106"/>
      <c r="F159" s="144" t="s">
        <v>343</v>
      </c>
      <c r="G159" s="144"/>
      <c r="H159" s="101"/>
      <c r="I159" s="159" t="s">
        <v>346</v>
      </c>
      <c r="J159" s="121"/>
      <c r="K159" s="121"/>
      <c r="L159" s="121"/>
      <c r="M159" s="121"/>
      <c r="N159" s="121"/>
      <c r="O159" s="121"/>
    </row>
    <row r="160" spans="1:15" x14ac:dyDescent="0.25">
      <c r="A160" s="150" t="s">
        <v>4238</v>
      </c>
      <c r="B160" s="151" t="s">
        <v>4142</v>
      </c>
      <c r="C160" s="156" t="s">
        <v>4210</v>
      </c>
      <c r="D160" s="151"/>
      <c r="E160" s="106"/>
      <c r="F160" s="144" t="s">
        <v>343</v>
      </c>
      <c r="G160" s="144"/>
      <c r="H160" s="101"/>
      <c r="I160" s="159" t="s">
        <v>346</v>
      </c>
      <c r="J160" s="121"/>
      <c r="K160" s="121"/>
      <c r="L160" s="121"/>
      <c r="M160" s="121"/>
      <c r="N160" s="121"/>
      <c r="O160" s="121"/>
    </row>
    <row r="161" spans="1:15" x14ac:dyDescent="0.25">
      <c r="A161" s="150"/>
      <c r="B161" s="151"/>
      <c r="C161" s="151"/>
      <c r="D161" s="151"/>
      <c r="E161" s="106"/>
      <c r="F161" s="144"/>
      <c r="G161" s="144"/>
      <c r="H161" s="101"/>
      <c r="I161" s="121"/>
      <c r="J161" s="121"/>
      <c r="K161" s="121"/>
      <c r="L161" s="121"/>
      <c r="M161" s="121"/>
      <c r="N161" s="121"/>
      <c r="O161" s="121"/>
    </row>
    <row r="162" spans="1:15" x14ac:dyDescent="0.25">
      <c r="A162" s="150"/>
      <c r="B162" s="151"/>
      <c r="C162" s="151"/>
      <c r="D162" s="151"/>
      <c r="E162" s="106"/>
      <c r="F162" s="144"/>
      <c r="G162" s="144"/>
      <c r="H162" s="101"/>
      <c r="I162" s="121"/>
      <c r="J162" s="121"/>
      <c r="K162" s="121"/>
      <c r="L162" s="121"/>
      <c r="M162" s="121"/>
      <c r="N162" s="121"/>
      <c r="O162" s="121"/>
    </row>
    <row r="163" spans="1:15" x14ac:dyDescent="0.25">
      <c r="A163" s="150"/>
      <c r="B163" s="151"/>
      <c r="C163" s="151"/>
      <c r="D163" s="151"/>
      <c r="E163" s="106"/>
      <c r="F163" s="144"/>
      <c r="G163" s="144"/>
      <c r="H163" s="101"/>
      <c r="I163" s="121"/>
      <c r="J163" s="121"/>
      <c r="K163" s="121"/>
      <c r="L163" s="121"/>
      <c r="M163" s="121"/>
      <c r="N163" s="121"/>
      <c r="O163" s="121"/>
    </row>
    <row r="164" spans="1:15" x14ac:dyDescent="0.25">
      <c r="A164" s="150"/>
      <c r="B164" s="151"/>
      <c r="C164" s="151"/>
      <c r="D164" s="151"/>
      <c r="E164" s="106"/>
      <c r="F164" s="144"/>
      <c r="G164" s="144"/>
      <c r="H164" s="101"/>
      <c r="I164" s="121"/>
      <c r="J164" s="121"/>
      <c r="K164" s="121"/>
      <c r="L164" s="121"/>
      <c r="M164" s="121"/>
      <c r="N164" s="121"/>
      <c r="O164" s="121"/>
    </row>
    <row r="165" spans="1:15" x14ac:dyDescent="0.25">
      <c r="A165" s="150"/>
      <c r="B165" s="151"/>
      <c r="C165" s="151"/>
      <c r="D165" s="151"/>
      <c r="E165" s="106"/>
      <c r="F165" s="144"/>
      <c r="G165" s="144"/>
      <c r="H165" s="101"/>
      <c r="I165" s="121"/>
      <c r="J165" s="121"/>
      <c r="K165" s="121"/>
      <c r="L165" s="121"/>
      <c r="M165" s="121"/>
      <c r="N165" s="121"/>
      <c r="O165" s="121"/>
    </row>
    <row r="166" spans="1:15" x14ac:dyDescent="0.25">
      <c r="A166" s="150"/>
      <c r="B166" s="151"/>
      <c r="C166" s="151"/>
      <c r="D166" s="151"/>
      <c r="E166" s="106"/>
      <c r="F166" s="144"/>
      <c r="G166" s="144"/>
      <c r="H166" s="101"/>
      <c r="I166" s="121"/>
      <c r="J166" s="121"/>
      <c r="K166" s="121"/>
      <c r="L166" s="121"/>
      <c r="M166" s="121"/>
      <c r="N166" s="121"/>
      <c r="O166" s="121"/>
    </row>
    <row r="167" spans="1:15" x14ac:dyDescent="0.25">
      <c r="A167" s="150"/>
      <c r="B167" s="151"/>
      <c r="C167" s="151"/>
      <c r="D167" s="151"/>
      <c r="E167" s="106"/>
      <c r="F167" s="144"/>
      <c r="G167" s="144"/>
      <c r="H167" s="101"/>
      <c r="I167" s="121"/>
      <c r="J167" s="121"/>
      <c r="K167" s="121"/>
      <c r="L167" s="121"/>
      <c r="M167" s="121"/>
      <c r="N167" s="121"/>
      <c r="O167" s="121"/>
    </row>
    <row r="168" spans="1:15" x14ac:dyDescent="0.25">
      <c r="A168" s="150"/>
      <c r="B168" s="151"/>
      <c r="C168" s="151"/>
      <c r="D168" s="151"/>
      <c r="E168" s="106"/>
      <c r="F168" s="144"/>
      <c r="G168" s="144"/>
      <c r="H168" s="101"/>
      <c r="I168" s="121"/>
      <c r="J168" s="121"/>
      <c r="K168" s="121"/>
      <c r="L168" s="121"/>
      <c r="M168" s="121"/>
      <c r="N168" s="121"/>
      <c r="O168" s="121"/>
    </row>
    <row r="169" spans="1:15" x14ac:dyDescent="0.25">
      <c r="A169" s="150"/>
      <c r="B169" s="151"/>
      <c r="C169" s="151"/>
      <c r="D169" s="151"/>
      <c r="E169" s="106"/>
      <c r="F169" s="144"/>
      <c r="G169" s="144"/>
      <c r="H169" s="101"/>
      <c r="I169" s="121"/>
      <c r="J169" s="121"/>
      <c r="K169" s="121"/>
      <c r="L169" s="121"/>
      <c r="M169" s="121"/>
      <c r="N169" s="121"/>
      <c r="O169" s="121"/>
    </row>
    <row r="170" spans="1:15" x14ac:dyDescent="0.25">
      <c r="A170" s="150"/>
      <c r="B170" s="151"/>
      <c r="C170" s="151"/>
      <c r="D170" s="151"/>
      <c r="E170" s="106"/>
      <c r="F170" s="144"/>
      <c r="G170" s="144"/>
      <c r="H170" s="101"/>
      <c r="I170" s="121"/>
      <c r="J170" s="121"/>
      <c r="K170" s="121"/>
      <c r="L170" s="121"/>
      <c r="M170" s="121"/>
      <c r="N170" s="121"/>
      <c r="O170" s="121"/>
    </row>
    <row r="171" spans="1:15" x14ac:dyDescent="0.25">
      <c r="A171" s="150"/>
      <c r="B171" s="151"/>
      <c r="C171" s="151"/>
      <c r="D171" s="151"/>
      <c r="E171" s="106"/>
      <c r="F171" s="144"/>
      <c r="G171" s="144"/>
      <c r="H171" s="101"/>
      <c r="I171" s="121"/>
      <c r="J171" s="121"/>
      <c r="K171" s="121"/>
      <c r="L171" s="121"/>
      <c r="M171" s="121"/>
      <c r="N171" s="121"/>
      <c r="O171" s="121"/>
    </row>
    <row r="172" spans="1:15" x14ac:dyDescent="0.25">
      <c r="A172" s="150"/>
      <c r="B172" s="151"/>
      <c r="C172" s="151"/>
      <c r="D172" s="151"/>
      <c r="E172" s="106"/>
      <c r="F172" s="144"/>
      <c r="G172" s="144"/>
      <c r="H172" s="101"/>
      <c r="I172" s="121"/>
      <c r="J172" s="121"/>
      <c r="K172" s="121"/>
      <c r="L172" s="121"/>
      <c r="M172" s="121"/>
      <c r="N172" s="121"/>
      <c r="O172" s="121"/>
    </row>
    <row r="173" spans="1:15" x14ac:dyDescent="0.25">
      <c r="A173" s="150"/>
      <c r="B173" s="151"/>
      <c r="C173" s="151"/>
      <c r="D173" s="151"/>
      <c r="E173" s="106"/>
      <c r="F173" s="144"/>
      <c r="G173" s="144"/>
      <c r="H173" s="101"/>
      <c r="I173" s="121"/>
      <c r="J173" s="121"/>
      <c r="K173" s="121"/>
      <c r="L173" s="121"/>
      <c r="M173" s="121"/>
      <c r="N173" s="121"/>
      <c r="O173" s="121"/>
    </row>
    <row r="174" spans="1:15" x14ac:dyDescent="0.25">
      <c r="A174" s="150"/>
      <c r="B174" s="151"/>
      <c r="C174" s="151"/>
      <c r="D174" s="151"/>
      <c r="E174" s="106"/>
      <c r="F174" s="144"/>
      <c r="G174" s="144"/>
      <c r="H174" s="101"/>
      <c r="I174" s="121"/>
      <c r="J174" s="121"/>
      <c r="K174" s="121"/>
      <c r="L174" s="121"/>
      <c r="M174" s="121"/>
      <c r="N174" s="121"/>
      <c r="O174" s="121"/>
    </row>
    <row r="175" spans="1:15" x14ac:dyDescent="0.25">
      <c r="A175" s="150" t="s">
        <v>4239</v>
      </c>
      <c r="B175" s="151" t="s">
        <v>198</v>
      </c>
      <c r="C175" s="151"/>
      <c r="D175" s="151"/>
      <c r="E175" s="106"/>
      <c r="F175" s="144"/>
      <c r="G175" s="144"/>
      <c r="H175" s="101"/>
      <c r="I175" s="121"/>
      <c r="J175" s="121"/>
      <c r="K175" s="121"/>
      <c r="L175" s="121"/>
      <c r="M175" s="121"/>
      <c r="N175" s="121"/>
      <c r="O175" s="121"/>
    </row>
    <row r="176" spans="1:15" x14ac:dyDescent="0.25">
      <c r="A176" s="150" t="s">
        <v>4239</v>
      </c>
      <c r="B176" s="151" t="s">
        <v>181</v>
      </c>
      <c r="C176" s="151" t="s">
        <v>3982</v>
      </c>
      <c r="D176" s="151" t="s">
        <v>278</v>
      </c>
      <c r="E176" s="106"/>
      <c r="F176" s="144" t="s">
        <v>89</v>
      </c>
      <c r="G176" s="144" t="s">
        <v>184</v>
      </c>
      <c r="H176" s="41"/>
      <c r="I176" s="42"/>
      <c r="J176" s="42"/>
      <c r="K176" s="42"/>
      <c r="L176" s="42"/>
      <c r="M176" s="42"/>
      <c r="N176" s="42"/>
      <c r="O176" s="42"/>
    </row>
    <row r="177" spans="1:15" x14ac:dyDescent="0.25">
      <c r="A177" s="150" t="s">
        <v>4239</v>
      </c>
      <c r="B177" s="151" t="s">
        <v>181</v>
      </c>
      <c r="C177" s="151" t="s">
        <v>3984</v>
      </c>
      <c r="D177" s="151" t="s">
        <v>280</v>
      </c>
      <c r="E177" s="106"/>
      <c r="F177" s="144" t="s">
        <v>89</v>
      </c>
      <c r="G177" s="144" t="s">
        <v>188</v>
      </c>
      <c r="H177" s="101"/>
      <c r="I177" s="102"/>
      <c r="J177" s="102"/>
      <c r="K177" s="102"/>
      <c r="L177" s="102"/>
      <c r="M177" s="102"/>
      <c r="N177" s="102"/>
      <c r="O177" s="102"/>
    </row>
  </sheetData>
  <mergeCells count="2">
    <mergeCell ref="A1:D1"/>
    <mergeCell ref="I1:N1"/>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1:F310"/>
  <sheetViews>
    <sheetView zoomScale="55" zoomScaleNormal="55" workbookViewId="0">
      <pane ySplit="1" topLeftCell="A2" activePane="bottomLeft" state="frozen"/>
      <selection activeCell="D21" sqref="D21"/>
      <selection pane="bottomLeft" activeCell="B11" sqref="B11"/>
    </sheetView>
  </sheetViews>
  <sheetFormatPr defaultColWidth="8.85546875" defaultRowHeight="15" x14ac:dyDescent="0.25"/>
  <cols>
    <col min="1" max="1" width="9.140625" style="117" customWidth="1"/>
    <col min="2" max="2" width="104.5703125" style="114" customWidth="1"/>
    <col min="3" max="3" width="19.42578125" style="120" customWidth="1"/>
    <col min="4" max="4" width="86.5703125" style="120" customWidth="1"/>
    <col min="5" max="5" width="8.85546875" style="114"/>
    <col min="6" max="6" width="62.140625" style="114" bestFit="1" customWidth="1"/>
    <col min="7" max="16384" width="8.85546875" style="114"/>
  </cols>
  <sheetData>
    <row r="1" spans="1:6" x14ac:dyDescent="0.25">
      <c r="A1" s="98" t="s">
        <v>557</v>
      </c>
      <c r="B1" s="112" t="s">
        <v>4240</v>
      </c>
      <c r="C1" s="98" t="s">
        <v>4241</v>
      </c>
      <c r="D1" s="98" t="s">
        <v>640</v>
      </c>
    </row>
    <row r="2" spans="1:6" ht="30" x14ac:dyDescent="0.25">
      <c r="A2" s="98">
        <v>1</v>
      </c>
      <c r="B2" s="34" t="s">
        <v>641</v>
      </c>
      <c r="C2" s="113"/>
      <c r="D2" s="99"/>
    </row>
    <row r="3" spans="1:6" ht="30" x14ac:dyDescent="0.25">
      <c r="A3" s="98">
        <v>2</v>
      </c>
      <c r="B3" s="34" t="s">
        <v>643</v>
      </c>
      <c r="C3" s="113"/>
      <c r="D3" s="99"/>
    </row>
    <row r="4" spans="1:6" x14ac:dyDescent="0.25">
      <c r="A4" s="178">
        <v>3</v>
      </c>
      <c r="B4" s="175"/>
      <c r="C4" s="176"/>
      <c r="D4" s="177"/>
    </row>
    <row r="5" spans="1:6" x14ac:dyDescent="0.25">
      <c r="A5" s="178">
        <v>4</v>
      </c>
      <c r="B5" s="175"/>
      <c r="C5" s="176"/>
      <c r="D5" s="177"/>
    </row>
    <row r="6" spans="1:6" x14ac:dyDescent="0.25">
      <c r="A6" s="98">
        <v>5</v>
      </c>
      <c r="B6" s="115" t="s">
        <v>4242</v>
      </c>
      <c r="C6" s="116" t="s">
        <v>28</v>
      </c>
      <c r="D6" s="99"/>
    </row>
    <row r="7" spans="1:6" ht="30" x14ac:dyDescent="0.25">
      <c r="A7" s="98">
        <v>6</v>
      </c>
      <c r="B7" s="34" t="s">
        <v>4243</v>
      </c>
      <c r="C7" s="113"/>
      <c r="D7" s="99"/>
    </row>
    <row r="8" spans="1:6" ht="30" x14ac:dyDescent="0.25">
      <c r="A8" s="98">
        <v>7</v>
      </c>
      <c r="B8" s="34" t="s">
        <v>4244</v>
      </c>
      <c r="C8" s="113"/>
      <c r="D8" s="99"/>
      <c r="F8" s="191" t="s">
        <v>4245</v>
      </c>
    </row>
    <row r="9" spans="1:6" x14ac:dyDescent="0.25">
      <c r="A9" s="98">
        <v>8</v>
      </c>
      <c r="B9" s="115" t="s">
        <v>4246</v>
      </c>
      <c r="C9" s="116" t="s">
        <v>29</v>
      </c>
      <c r="D9" s="99"/>
    </row>
    <row r="10" spans="1:6" ht="75" x14ac:dyDescent="0.25">
      <c r="A10" s="98">
        <v>9</v>
      </c>
      <c r="B10" s="34" t="s">
        <v>4247</v>
      </c>
      <c r="C10" s="116" t="s">
        <v>30</v>
      </c>
      <c r="D10" s="99"/>
    </row>
    <row r="11" spans="1:6" ht="90" x14ac:dyDescent="0.25">
      <c r="A11" s="98">
        <v>10</v>
      </c>
      <c r="B11" s="168" t="s">
        <v>4248</v>
      </c>
      <c r="C11" s="116"/>
      <c r="D11" s="99"/>
    </row>
    <row r="12" spans="1:6" ht="60" x14ac:dyDescent="0.25">
      <c r="A12" s="98">
        <v>11</v>
      </c>
      <c r="B12" s="34" t="s">
        <v>4249</v>
      </c>
      <c r="C12" s="113"/>
      <c r="D12" s="99"/>
    </row>
    <row r="13" spans="1:6" ht="75" x14ac:dyDescent="0.25">
      <c r="A13" s="98">
        <v>12</v>
      </c>
      <c r="B13" s="34" t="s">
        <v>4250</v>
      </c>
      <c r="C13" s="113"/>
      <c r="D13" s="99"/>
    </row>
    <row r="14" spans="1:6" ht="75" x14ac:dyDescent="0.25">
      <c r="A14" s="98">
        <v>13</v>
      </c>
      <c r="B14" s="34" t="s">
        <v>4251</v>
      </c>
      <c r="C14" s="113"/>
      <c r="D14" s="99"/>
    </row>
    <row r="15" spans="1:6" ht="75" x14ac:dyDescent="0.25">
      <c r="A15" s="98">
        <v>14</v>
      </c>
      <c r="B15" s="34" t="s">
        <v>4252</v>
      </c>
      <c r="C15" s="113"/>
      <c r="D15" s="99"/>
    </row>
    <row r="16" spans="1:6" x14ac:dyDescent="0.25">
      <c r="A16" s="146">
        <v>15</v>
      </c>
      <c r="B16" s="148" t="s">
        <v>4253</v>
      </c>
      <c r="C16" s="149"/>
      <c r="D16" s="147" t="s">
        <v>4254</v>
      </c>
    </row>
    <row r="17" spans="1:4" x14ac:dyDescent="0.25">
      <c r="A17" s="146">
        <v>16</v>
      </c>
      <c r="B17" s="148" t="s">
        <v>4255</v>
      </c>
      <c r="C17" s="149"/>
      <c r="D17" s="166" t="s">
        <v>4256</v>
      </c>
    </row>
    <row r="18" spans="1:4" x14ac:dyDescent="0.25">
      <c r="A18" s="146">
        <v>17</v>
      </c>
      <c r="B18" s="148" t="s">
        <v>4257</v>
      </c>
      <c r="C18" s="149"/>
      <c r="D18" s="147"/>
    </row>
    <row r="19" spans="1:4" ht="30" x14ac:dyDescent="0.25">
      <c r="A19" s="146">
        <v>18</v>
      </c>
      <c r="B19" s="148" t="s">
        <v>4258</v>
      </c>
      <c r="C19" s="149"/>
      <c r="D19" s="147" t="s">
        <v>4259</v>
      </c>
    </row>
    <row r="20" spans="1:4" ht="30" x14ac:dyDescent="0.25">
      <c r="A20" s="146">
        <v>19</v>
      </c>
      <c r="B20" s="148" t="s">
        <v>4260</v>
      </c>
      <c r="C20" s="149"/>
      <c r="D20" s="147" t="s">
        <v>4261</v>
      </c>
    </row>
    <row r="21" spans="1:4" ht="30" x14ac:dyDescent="0.25">
      <c r="A21" s="146">
        <v>20</v>
      </c>
      <c r="B21" s="148" t="s">
        <v>4262</v>
      </c>
      <c r="C21" s="149"/>
      <c r="D21" s="147" t="s">
        <v>4263</v>
      </c>
    </row>
    <row r="22" spans="1:4" ht="30" x14ac:dyDescent="0.25">
      <c r="A22" s="146">
        <v>21</v>
      </c>
      <c r="B22" s="148" t="s">
        <v>4264</v>
      </c>
      <c r="C22" s="149"/>
      <c r="D22" s="147" t="s">
        <v>4265</v>
      </c>
    </row>
    <row r="23" spans="1:4" ht="30" x14ac:dyDescent="0.25">
      <c r="A23" s="146">
        <v>22</v>
      </c>
      <c r="B23" s="148" t="s">
        <v>4264</v>
      </c>
      <c r="C23" s="149"/>
      <c r="D23" s="147" t="s">
        <v>4265</v>
      </c>
    </row>
    <row r="24" spans="1:4" ht="30" x14ac:dyDescent="0.25">
      <c r="A24" s="146">
        <v>23</v>
      </c>
      <c r="B24" s="148" t="s">
        <v>4264</v>
      </c>
      <c r="C24" s="149"/>
      <c r="D24" s="147" t="s">
        <v>4265</v>
      </c>
    </row>
    <row r="25" spans="1:4" x14ac:dyDescent="0.25">
      <c r="A25" s="146">
        <v>24</v>
      </c>
      <c r="B25" s="148" t="s">
        <v>4266</v>
      </c>
      <c r="C25" s="149"/>
      <c r="D25" s="147" t="s">
        <v>4267</v>
      </c>
    </row>
    <row r="26" spans="1:4" x14ac:dyDescent="0.25">
      <c r="A26" s="146">
        <v>25</v>
      </c>
      <c r="B26" s="148" t="s">
        <v>4268</v>
      </c>
      <c r="C26" s="149"/>
      <c r="D26" s="147" t="s">
        <v>4269</v>
      </c>
    </row>
    <row r="27" spans="1:4" x14ac:dyDescent="0.25">
      <c r="A27" s="146">
        <v>26</v>
      </c>
      <c r="B27" s="148" t="s">
        <v>4270</v>
      </c>
      <c r="C27" s="149"/>
      <c r="D27" s="147" t="s">
        <v>4271</v>
      </c>
    </row>
    <row r="28" spans="1:4" x14ac:dyDescent="0.25">
      <c r="A28" s="146">
        <v>27</v>
      </c>
      <c r="B28" s="148" t="s">
        <v>4272</v>
      </c>
      <c r="C28" s="149"/>
      <c r="D28" s="147" t="s">
        <v>4273</v>
      </c>
    </row>
    <row r="29" spans="1:4" x14ac:dyDescent="0.25">
      <c r="A29" s="146">
        <v>28</v>
      </c>
      <c r="B29" s="148" t="s">
        <v>4274</v>
      </c>
      <c r="C29" s="149"/>
      <c r="D29" s="166" t="s">
        <v>4275</v>
      </c>
    </row>
    <row r="30" spans="1:4" ht="90" x14ac:dyDescent="0.25">
      <c r="A30" s="146">
        <v>29</v>
      </c>
      <c r="B30" s="148" t="s">
        <v>4276</v>
      </c>
      <c r="C30" s="149"/>
      <c r="D30" s="147"/>
    </row>
    <row r="31" spans="1:4" ht="45" x14ac:dyDescent="0.25">
      <c r="A31" s="146">
        <v>30</v>
      </c>
      <c r="B31" s="148" t="s">
        <v>4277</v>
      </c>
      <c r="C31" s="149"/>
      <c r="D31" s="147"/>
    </row>
    <row r="32" spans="1:4" ht="409.5" x14ac:dyDescent="0.25">
      <c r="A32" s="146">
        <v>31</v>
      </c>
      <c r="B32" s="148" t="s">
        <v>4278</v>
      </c>
      <c r="C32" s="149"/>
      <c r="D32" s="147"/>
    </row>
    <row r="33" spans="1:4" ht="135" x14ac:dyDescent="0.25">
      <c r="A33" s="146">
        <v>32</v>
      </c>
      <c r="B33" s="148" t="s">
        <v>4279</v>
      </c>
      <c r="C33" s="149"/>
      <c r="D33" s="147"/>
    </row>
    <row r="34" spans="1:4" ht="360" x14ac:dyDescent="0.25">
      <c r="A34" s="146">
        <v>33</v>
      </c>
      <c r="B34" s="148" t="s">
        <v>4280</v>
      </c>
      <c r="C34" s="149"/>
      <c r="D34" s="147"/>
    </row>
    <row r="35" spans="1:4" ht="162" customHeight="1" x14ac:dyDescent="0.25">
      <c r="A35" s="172">
        <v>34</v>
      </c>
      <c r="B35" s="165" t="s">
        <v>4281</v>
      </c>
      <c r="C35" s="149"/>
      <c r="D35" s="147"/>
    </row>
    <row r="36" spans="1:4" x14ac:dyDescent="0.25">
      <c r="A36" s="146"/>
      <c r="B36" s="148"/>
      <c r="C36" s="149"/>
      <c r="D36" s="147"/>
    </row>
    <row r="37" spans="1:4" x14ac:dyDescent="0.25">
      <c r="A37" s="146"/>
      <c r="B37" s="148" t="s">
        <v>4282</v>
      </c>
      <c r="C37" s="149"/>
      <c r="D37" s="147"/>
    </row>
    <row r="38" spans="1:4" x14ac:dyDescent="0.25">
      <c r="A38" s="146"/>
      <c r="B38" s="148" t="s">
        <v>4283</v>
      </c>
      <c r="C38" s="149"/>
      <c r="D38" s="147"/>
    </row>
    <row r="39" spans="1:4" x14ac:dyDescent="0.25">
      <c r="B39" s="118"/>
      <c r="C39" s="119"/>
    </row>
    <row r="40" spans="1:4" x14ac:dyDescent="0.25">
      <c r="B40" s="118"/>
      <c r="C40" s="119"/>
    </row>
    <row r="41" spans="1:4" x14ac:dyDescent="0.25">
      <c r="B41" s="118"/>
      <c r="C41" s="119"/>
    </row>
    <row r="42" spans="1:4" x14ac:dyDescent="0.25">
      <c r="B42" s="118"/>
      <c r="C42" s="119"/>
    </row>
    <row r="43" spans="1:4" x14ac:dyDescent="0.25">
      <c r="B43" s="118"/>
      <c r="C43" s="119"/>
    </row>
    <row r="44" spans="1:4" x14ac:dyDescent="0.25">
      <c r="B44" s="118"/>
      <c r="C44" s="119"/>
    </row>
    <row r="45" spans="1:4" x14ac:dyDescent="0.25">
      <c r="B45" s="118"/>
      <c r="C45" s="119"/>
    </row>
    <row r="46" spans="1:4" x14ac:dyDescent="0.25">
      <c r="B46" s="118"/>
      <c r="C46" s="119"/>
    </row>
    <row r="47" spans="1:4" x14ac:dyDescent="0.25">
      <c r="B47" s="118"/>
      <c r="C47" s="119"/>
    </row>
    <row r="48" spans="1:4" x14ac:dyDescent="0.25">
      <c r="B48" s="118"/>
      <c r="C48" s="119"/>
    </row>
    <row r="49" spans="2:3" x14ac:dyDescent="0.25">
      <c r="B49" s="118"/>
      <c r="C49" s="119"/>
    </row>
    <row r="50" spans="2:3" x14ac:dyDescent="0.25">
      <c r="B50" s="118"/>
      <c r="C50" s="119"/>
    </row>
    <row r="51" spans="2:3" x14ac:dyDescent="0.25">
      <c r="B51" s="118"/>
      <c r="C51" s="119"/>
    </row>
    <row r="52" spans="2:3" x14ac:dyDescent="0.25">
      <c r="B52" s="118"/>
      <c r="C52" s="119"/>
    </row>
    <row r="53" spans="2:3" x14ac:dyDescent="0.25">
      <c r="B53" s="118"/>
      <c r="C53" s="119"/>
    </row>
    <row r="54" spans="2:3" x14ac:dyDescent="0.25">
      <c r="B54" s="118"/>
      <c r="C54" s="119"/>
    </row>
    <row r="55" spans="2:3" x14ac:dyDescent="0.25">
      <c r="B55" s="118"/>
      <c r="C55" s="119"/>
    </row>
    <row r="56" spans="2:3" x14ac:dyDescent="0.25">
      <c r="B56" s="118"/>
      <c r="C56" s="119"/>
    </row>
    <row r="57" spans="2:3" x14ac:dyDescent="0.25">
      <c r="B57" s="118"/>
      <c r="C57" s="119"/>
    </row>
    <row r="58" spans="2:3" x14ac:dyDescent="0.25">
      <c r="B58" s="118"/>
      <c r="C58" s="119"/>
    </row>
    <row r="59" spans="2:3" x14ac:dyDescent="0.25">
      <c r="B59" s="118"/>
      <c r="C59" s="119"/>
    </row>
    <row r="60" spans="2:3" x14ac:dyDescent="0.25">
      <c r="B60" s="118"/>
      <c r="C60" s="119"/>
    </row>
    <row r="61" spans="2:3" x14ac:dyDescent="0.25">
      <c r="B61" s="118"/>
      <c r="C61" s="119"/>
    </row>
    <row r="62" spans="2:3" x14ac:dyDescent="0.25">
      <c r="B62" s="118"/>
      <c r="C62" s="119"/>
    </row>
    <row r="63" spans="2:3" x14ac:dyDescent="0.25">
      <c r="B63" s="118"/>
      <c r="C63" s="119"/>
    </row>
    <row r="64" spans="2:3" x14ac:dyDescent="0.25">
      <c r="B64" s="118"/>
      <c r="C64" s="119"/>
    </row>
    <row r="65" spans="2:3" x14ac:dyDescent="0.25">
      <c r="B65" s="118"/>
      <c r="C65" s="119"/>
    </row>
    <row r="66" spans="2:3" x14ac:dyDescent="0.25">
      <c r="B66" s="118"/>
      <c r="C66" s="119"/>
    </row>
    <row r="67" spans="2:3" x14ac:dyDescent="0.25">
      <c r="B67" s="118"/>
      <c r="C67" s="119"/>
    </row>
    <row r="68" spans="2:3" x14ac:dyDescent="0.25">
      <c r="B68" s="118"/>
      <c r="C68" s="119"/>
    </row>
    <row r="69" spans="2:3" x14ac:dyDescent="0.25">
      <c r="B69" s="118"/>
      <c r="C69" s="119"/>
    </row>
    <row r="70" spans="2:3" x14ac:dyDescent="0.25">
      <c r="B70" s="118"/>
      <c r="C70" s="119"/>
    </row>
    <row r="71" spans="2:3" x14ac:dyDescent="0.25">
      <c r="B71" s="118"/>
      <c r="C71" s="119"/>
    </row>
    <row r="72" spans="2:3" x14ac:dyDescent="0.25">
      <c r="B72" s="118"/>
      <c r="C72" s="119"/>
    </row>
    <row r="73" spans="2:3" x14ac:dyDescent="0.25">
      <c r="B73" s="118"/>
      <c r="C73" s="119"/>
    </row>
    <row r="74" spans="2:3" x14ac:dyDescent="0.25">
      <c r="B74" s="118"/>
      <c r="C74" s="119"/>
    </row>
    <row r="75" spans="2:3" x14ac:dyDescent="0.25">
      <c r="B75" s="118"/>
      <c r="C75" s="119"/>
    </row>
    <row r="76" spans="2:3" x14ac:dyDescent="0.25">
      <c r="B76" s="118"/>
      <c r="C76" s="119"/>
    </row>
    <row r="77" spans="2:3" x14ac:dyDescent="0.25">
      <c r="B77" s="118"/>
      <c r="C77" s="119"/>
    </row>
    <row r="78" spans="2:3" x14ac:dyDescent="0.25">
      <c r="B78" s="118"/>
      <c r="C78" s="119"/>
    </row>
    <row r="79" spans="2:3" x14ac:dyDescent="0.25">
      <c r="B79" s="118"/>
      <c r="C79" s="119"/>
    </row>
    <row r="80" spans="2:3" x14ac:dyDescent="0.25">
      <c r="B80" s="118"/>
      <c r="C80" s="119"/>
    </row>
    <row r="81" spans="2:3" x14ac:dyDescent="0.25">
      <c r="B81" s="118"/>
      <c r="C81" s="119"/>
    </row>
    <row r="82" spans="2:3" x14ac:dyDescent="0.25">
      <c r="B82" s="118"/>
      <c r="C82" s="119"/>
    </row>
    <row r="83" spans="2:3" x14ac:dyDescent="0.25">
      <c r="B83" s="118"/>
      <c r="C83" s="119"/>
    </row>
    <row r="84" spans="2:3" x14ac:dyDescent="0.25">
      <c r="B84" s="118"/>
      <c r="C84" s="119"/>
    </row>
    <row r="85" spans="2:3" x14ac:dyDescent="0.25">
      <c r="B85" s="118"/>
      <c r="C85" s="119"/>
    </row>
    <row r="86" spans="2:3" x14ac:dyDescent="0.25">
      <c r="B86" s="118"/>
      <c r="C86" s="119"/>
    </row>
    <row r="87" spans="2:3" x14ac:dyDescent="0.25">
      <c r="B87" s="118"/>
      <c r="C87" s="119"/>
    </row>
    <row r="88" spans="2:3" x14ac:dyDescent="0.25">
      <c r="B88" s="118"/>
      <c r="C88" s="119"/>
    </row>
    <row r="89" spans="2:3" x14ac:dyDescent="0.25">
      <c r="B89" s="118"/>
      <c r="C89" s="119"/>
    </row>
    <row r="90" spans="2:3" x14ac:dyDescent="0.25">
      <c r="B90" s="118"/>
      <c r="C90" s="119"/>
    </row>
    <row r="91" spans="2:3" x14ac:dyDescent="0.25">
      <c r="B91" s="118"/>
      <c r="C91" s="119"/>
    </row>
    <row r="92" spans="2:3" x14ac:dyDescent="0.25">
      <c r="B92" s="118"/>
      <c r="C92" s="119"/>
    </row>
    <row r="93" spans="2:3" x14ac:dyDescent="0.25">
      <c r="B93" s="118"/>
      <c r="C93" s="119"/>
    </row>
    <row r="94" spans="2:3" x14ac:dyDescent="0.25">
      <c r="B94" s="118"/>
      <c r="C94" s="119"/>
    </row>
    <row r="95" spans="2:3" x14ac:dyDescent="0.25">
      <c r="B95" s="118"/>
      <c r="C95" s="119"/>
    </row>
    <row r="96" spans="2:3" x14ac:dyDescent="0.25">
      <c r="B96" s="118"/>
      <c r="C96" s="119"/>
    </row>
    <row r="97" spans="2:5" x14ac:dyDescent="0.25">
      <c r="B97" s="118"/>
      <c r="C97" s="119"/>
    </row>
    <row r="98" spans="2:5" x14ac:dyDescent="0.25">
      <c r="B98" s="118"/>
      <c r="C98" s="119"/>
    </row>
    <row r="99" spans="2:5" x14ac:dyDescent="0.25">
      <c r="B99" s="118"/>
      <c r="C99" s="119"/>
    </row>
    <row r="100" spans="2:5" x14ac:dyDescent="0.25">
      <c r="B100" s="118"/>
      <c r="C100" s="119"/>
    </row>
    <row r="101" spans="2:5" x14ac:dyDescent="0.25">
      <c r="B101" s="118"/>
      <c r="C101" s="119"/>
    </row>
    <row r="102" spans="2:5" x14ac:dyDescent="0.25">
      <c r="B102" s="118"/>
      <c r="C102" s="119"/>
    </row>
    <row r="103" spans="2:5" x14ac:dyDescent="0.25">
      <c r="B103" s="118"/>
      <c r="C103" s="119"/>
    </row>
    <row r="104" spans="2:5" x14ac:dyDescent="0.25">
      <c r="B104" s="118"/>
      <c r="C104" s="119"/>
      <c r="E104" s="118"/>
    </row>
    <row r="105" spans="2:5" x14ac:dyDescent="0.25">
      <c r="B105" s="118"/>
      <c r="C105" s="119"/>
    </row>
    <row r="106" spans="2:5" x14ac:dyDescent="0.25">
      <c r="B106" s="118"/>
      <c r="C106" s="119"/>
    </row>
    <row r="107" spans="2:5" x14ac:dyDescent="0.25">
      <c r="B107" s="118"/>
      <c r="C107" s="119"/>
    </row>
    <row r="108" spans="2:5" x14ac:dyDescent="0.25">
      <c r="B108" s="118"/>
      <c r="C108" s="119"/>
    </row>
    <row r="109" spans="2:5" x14ac:dyDescent="0.25">
      <c r="B109" s="118"/>
      <c r="C109" s="119"/>
    </row>
    <row r="110" spans="2:5" x14ac:dyDescent="0.25">
      <c r="B110" s="118"/>
      <c r="C110" s="119"/>
    </row>
    <row r="111" spans="2:5" x14ac:dyDescent="0.25">
      <c r="B111" s="118"/>
      <c r="C111" s="119"/>
    </row>
    <row r="112" spans="2:5" x14ac:dyDescent="0.25">
      <c r="B112" s="118"/>
      <c r="C112" s="119"/>
    </row>
    <row r="113" spans="2:3" x14ac:dyDescent="0.25">
      <c r="B113" s="118"/>
      <c r="C113" s="119"/>
    </row>
    <row r="114" spans="2:3" x14ac:dyDescent="0.25">
      <c r="B114" s="118"/>
      <c r="C114" s="119"/>
    </row>
    <row r="115" spans="2:3" x14ac:dyDescent="0.25">
      <c r="B115" s="118"/>
      <c r="C115" s="119"/>
    </row>
    <row r="116" spans="2:3" x14ac:dyDescent="0.25">
      <c r="B116" s="118"/>
      <c r="C116" s="119"/>
    </row>
    <row r="117" spans="2:3" x14ac:dyDescent="0.25">
      <c r="B117" s="118"/>
      <c r="C117" s="119"/>
    </row>
    <row r="118" spans="2:3" x14ac:dyDescent="0.25">
      <c r="B118" s="118"/>
      <c r="C118" s="119"/>
    </row>
    <row r="119" spans="2:3" x14ac:dyDescent="0.25">
      <c r="B119" s="118"/>
      <c r="C119" s="119"/>
    </row>
    <row r="120" spans="2:3" x14ac:dyDescent="0.25">
      <c r="B120" s="118"/>
      <c r="C120" s="119"/>
    </row>
    <row r="121" spans="2:3" x14ac:dyDescent="0.25">
      <c r="B121" s="118"/>
      <c r="C121" s="119"/>
    </row>
    <row r="122" spans="2:3" x14ac:dyDescent="0.25">
      <c r="B122" s="118"/>
      <c r="C122" s="119"/>
    </row>
    <row r="123" spans="2:3" x14ac:dyDescent="0.25">
      <c r="B123" s="118"/>
      <c r="C123" s="119"/>
    </row>
    <row r="124" spans="2:3" x14ac:dyDescent="0.25">
      <c r="B124" s="118"/>
      <c r="C124" s="119"/>
    </row>
    <row r="125" spans="2:3" x14ac:dyDescent="0.25">
      <c r="B125" s="118"/>
      <c r="C125" s="119"/>
    </row>
    <row r="126" spans="2:3" x14ac:dyDescent="0.25">
      <c r="B126" s="118"/>
      <c r="C126" s="119"/>
    </row>
    <row r="127" spans="2:3" x14ac:dyDescent="0.25">
      <c r="B127" s="118"/>
      <c r="C127" s="119"/>
    </row>
    <row r="128" spans="2:3" x14ac:dyDescent="0.25">
      <c r="B128" s="118"/>
      <c r="C128" s="119"/>
    </row>
    <row r="129" spans="2:3" x14ac:dyDescent="0.25">
      <c r="B129" s="118"/>
      <c r="C129" s="119"/>
    </row>
    <row r="130" spans="2:3" x14ac:dyDescent="0.25">
      <c r="B130" s="118"/>
      <c r="C130" s="119"/>
    </row>
    <row r="131" spans="2:3" x14ac:dyDescent="0.25">
      <c r="B131" s="118"/>
      <c r="C131" s="119"/>
    </row>
    <row r="132" spans="2:3" x14ac:dyDescent="0.25">
      <c r="B132" s="118"/>
      <c r="C132" s="119"/>
    </row>
    <row r="133" spans="2:3" x14ac:dyDescent="0.25">
      <c r="B133" s="118"/>
      <c r="C133" s="119"/>
    </row>
    <row r="134" spans="2:3" x14ac:dyDescent="0.25">
      <c r="B134" s="118"/>
      <c r="C134" s="119"/>
    </row>
    <row r="135" spans="2:3" x14ac:dyDescent="0.25">
      <c r="B135" s="118"/>
      <c r="C135" s="119"/>
    </row>
    <row r="136" spans="2:3" x14ac:dyDescent="0.25">
      <c r="B136" s="118"/>
      <c r="C136" s="119"/>
    </row>
    <row r="137" spans="2:3" x14ac:dyDescent="0.25">
      <c r="B137" s="118"/>
      <c r="C137" s="119"/>
    </row>
    <row r="138" spans="2:3" x14ac:dyDescent="0.25">
      <c r="B138" s="118"/>
      <c r="C138" s="119"/>
    </row>
    <row r="139" spans="2:3" x14ac:dyDescent="0.25">
      <c r="B139" s="118"/>
      <c r="C139" s="119"/>
    </row>
    <row r="140" spans="2:3" x14ac:dyDescent="0.25">
      <c r="B140" s="118"/>
      <c r="C140" s="119"/>
    </row>
    <row r="141" spans="2:3" x14ac:dyDescent="0.25">
      <c r="B141" s="118"/>
      <c r="C141" s="119"/>
    </row>
    <row r="142" spans="2:3" x14ac:dyDescent="0.25">
      <c r="B142" s="118"/>
      <c r="C142" s="119"/>
    </row>
    <row r="143" spans="2:3" x14ac:dyDescent="0.25">
      <c r="B143" s="118"/>
      <c r="C143" s="119"/>
    </row>
    <row r="144" spans="2:3" x14ac:dyDescent="0.25">
      <c r="B144" s="118"/>
      <c r="C144" s="119"/>
    </row>
    <row r="145" spans="2:3" x14ac:dyDescent="0.25">
      <c r="B145" s="118"/>
      <c r="C145" s="119"/>
    </row>
    <row r="146" spans="2:3" x14ac:dyDescent="0.25">
      <c r="B146" s="118"/>
      <c r="C146" s="119"/>
    </row>
    <row r="147" spans="2:3" x14ac:dyDescent="0.25">
      <c r="B147" s="118"/>
      <c r="C147" s="119"/>
    </row>
    <row r="148" spans="2:3" x14ac:dyDescent="0.25">
      <c r="B148" s="118"/>
      <c r="C148" s="119"/>
    </row>
    <row r="149" spans="2:3" x14ac:dyDescent="0.25">
      <c r="B149" s="118"/>
      <c r="C149" s="119"/>
    </row>
    <row r="150" spans="2:3" x14ac:dyDescent="0.25">
      <c r="B150" s="118"/>
      <c r="C150" s="119"/>
    </row>
    <row r="151" spans="2:3" x14ac:dyDescent="0.25">
      <c r="B151" s="118"/>
      <c r="C151" s="119"/>
    </row>
    <row r="152" spans="2:3" x14ac:dyDescent="0.25">
      <c r="B152" s="118"/>
      <c r="C152" s="119"/>
    </row>
    <row r="153" spans="2:3" x14ac:dyDescent="0.25">
      <c r="B153" s="118"/>
      <c r="C153" s="119"/>
    </row>
    <row r="154" spans="2:3" x14ac:dyDescent="0.25">
      <c r="B154" s="118"/>
      <c r="C154" s="119"/>
    </row>
    <row r="155" spans="2:3" x14ac:dyDescent="0.25">
      <c r="B155" s="118"/>
      <c r="C155" s="119"/>
    </row>
    <row r="156" spans="2:3" x14ac:dyDescent="0.25">
      <c r="B156" s="118"/>
      <c r="C156" s="119"/>
    </row>
    <row r="157" spans="2:3" x14ac:dyDescent="0.25">
      <c r="B157" s="118"/>
      <c r="C157" s="119"/>
    </row>
    <row r="158" spans="2:3" x14ac:dyDescent="0.25">
      <c r="B158" s="118"/>
      <c r="C158" s="119"/>
    </row>
    <row r="159" spans="2:3" x14ac:dyDescent="0.25">
      <c r="B159" s="118"/>
      <c r="C159" s="119"/>
    </row>
    <row r="160" spans="2:3" x14ac:dyDescent="0.25">
      <c r="B160" s="118"/>
      <c r="C160" s="119"/>
    </row>
    <row r="161" spans="2:3" x14ac:dyDescent="0.25">
      <c r="B161" s="118"/>
      <c r="C161" s="119"/>
    </row>
    <row r="162" spans="2:3" x14ac:dyDescent="0.25">
      <c r="B162" s="118"/>
      <c r="C162" s="119"/>
    </row>
    <row r="163" spans="2:3" x14ac:dyDescent="0.25">
      <c r="B163" s="118"/>
      <c r="C163" s="119"/>
    </row>
    <row r="164" spans="2:3" x14ac:dyDescent="0.25">
      <c r="B164" s="118"/>
      <c r="C164" s="119"/>
    </row>
    <row r="165" spans="2:3" x14ac:dyDescent="0.25">
      <c r="B165" s="118"/>
      <c r="C165" s="119"/>
    </row>
    <row r="166" spans="2:3" x14ac:dyDescent="0.25">
      <c r="B166" s="118"/>
      <c r="C166" s="119"/>
    </row>
    <row r="167" spans="2:3" x14ac:dyDescent="0.25">
      <c r="B167" s="118"/>
      <c r="C167" s="119"/>
    </row>
    <row r="168" spans="2:3" x14ac:dyDescent="0.25">
      <c r="B168" s="118"/>
      <c r="C168" s="119"/>
    </row>
    <row r="169" spans="2:3" x14ac:dyDescent="0.25">
      <c r="B169" s="118"/>
      <c r="C169" s="119"/>
    </row>
    <row r="170" spans="2:3" x14ac:dyDescent="0.25">
      <c r="B170" s="118"/>
      <c r="C170" s="119"/>
    </row>
    <row r="171" spans="2:3" x14ac:dyDescent="0.25">
      <c r="B171" s="118"/>
      <c r="C171" s="119"/>
    </row>
    <row r="172" spans="2:3" x14ac:dyDescent="0.25">
      <c r="B172" s="118"/>
      <c r="C172" s="119"/>
    </row>
    <row r="173" spans="2:3" x14ac:dyDescent="0.25">
      <c r="B173" s="118"/>
      <c r="C173" s="119"/>
    </row>
    <row r="174" spans="2:3" x14ac:dyDescent="0.25">
      <c r="B174" s="118"/>
      <c r="C174" s="119"/>
    </row>
    <row r="175" spans="2:3" x14ac:dyDescent="0.25">
      <c r="B175" s="118"/>
      <c r="C175" s="119"/>
    </row>
    <row r="176" spans="2:3" x14ac:dyDescent="0.25">
      <c r="B176" s="118"/>
      <c r="C176" s="119"/>
    </row>
    <row r="177" spans="2:3" x14ac:dyDescent="0.25">
      <c r="B177" s="118"/>
      <c r="C177" s="119"/>
    </row>
    <row r="178" spans="2:3" x14ac:dyDescent="0.25">
      <c r="B178" s="118"/>
      <c r="C178" s="119"/>
    </row>
    <row r="179" spans="2:3" x14ac:dyDescent="0.25">
      <c r="B179" s="118"/>
      <c r="C179" s="119"/>
    </row>
    <row r="180" spans="2:3" x14ac:dyDescent="0.25">
      <c r="B180" s="118"/>
      <c r="C180" s="119"/>
    </row>
    <row r="181" spans="2:3" x14ac:dyDescent="0.25">
      <c r="B181" s="118"/>
      <c r="C181" s="119"/>
    </row>
    <row r="182" spans="2:3" x14ac:dyDescent="0.25">
      <c r="B182" s="118"/>
      <c r="C182" s="119"/>
    </row>
    <row r="183" spans="2:3" x14ac:dyDescent="0.25">
      <c r="B183" s="118"/>
      <c r="C183" s="119"/>
    </row>
    <row r="184" spans="2:3" x14ac:dyDescent="0.25">
      <c r="B184" s="118"/>
      <c r="C184" s="119"/>
    </row>
    <row r="185" spans="2:3" x14ac:dyDescent="0.25">
      <c r="B185" s="118"/>
      <c r="C185" s="119"/>
    </row>
    <row r="186" spans="2:3" x14ac:dyDescent="0.25">
      <c r="B186" s="118"/>
      <c r="C186" s="119"/>
    </row>
    <row r="187" spans="2:3" x14ac:dyDescent="0.25">
      <c r="B187" s="118"/>
      <c r="C187" s="119"/>
    </row>
    <row r="188" spans="2:3" x14ac:dyDescent="0.25">
      <c r="B188" s="118"/>
      <c r="C188" s="119"/>
    </row>
    <row r="189" spans="2:3" x14ac:dyDescent="0.25">
      <c r="B189" s="118"/>
      <c r="C189" s="119"/>
    </row>
    <row r="190" spans="2:3" x14ac:dyDescent="0.25">
      <c r="B190" s="118"/>
      <c r="C190" s="119"/>
    </row>
    <row r="191" spans="2:3" x14ac:dyDescent="0.25">
      <c r="B191" s="118"/>
      <c r="C191" s="119"/>
    </row>
    <row r="192" spans="2:3" x14ac:dyDescent="0.25">
      <c r="B192" s="118"/>
      <c r="C192" s="119"/>
    </row>
    <row r="193" spans="2:3" x14ac:dyDescent="0.25">
      <c r="B193" s="118"/>
      <c r="C193" s="119"/>
    </row>
    <row r="194" spans="2:3" x14ac:dyDescent="0.25">
      <c r="B194" s="118"/>
      <c r="C194" s="119"/>
    </row>
    <row r="195" spans="2:3" x14ac:dyDescent="0.25">
      <c r="B195" s="118"/>
      <c r="C195" s="119"/>
    </row>
    <row r="196" spans="2:3" x14ac:dyDescent="0.25">
      <c r="B196" s="118"/>
      <c r="C196" s="119"/>
    </row>
    <row r="197" spans="2:3" x14ac:dyDescent="0.25">
      <c r="B197" s="118"/>
      <c r="C197" s="119"/>
    </row>
    <row r="198" spans="2:3" x14ac:dyDescent="0.25">
      <c r="B198" s="118"/>
      <c r="C198" s="119"/>
    </row>
    <row r="199" spans="2:3" x14ac:dyDescent="0.25">
      <c r="B199" s="118"/>
      <c r="C199" s="119"/>
    </row>
    <row r="200" spans="2:3" x14ac:dyDescent="0.25">
      <c r="B200" s="118"/>
      <c r="C200" s="119"/>
    </row>
    <row r="201" spans="2:3" x14ac:dyDescent="0.25">
      <c r="B201" s="118"/>
      <c r="C201" s="119"/>
    </row>
    <row r="202" spans="2:3" x14ac:dyDescent="0.25">
      <c r="B202" s="118"/>
      <c r="C202" s="119"/>
    </row>
    <row r="203" spans="2:3" x14ac:dyDescent="0.25">
      <c r="B203" s="118"/>
      <c r="C203" s="119"/>
    </row>
    <row r="204" spans="2:3" x14ac:dyDescent="0.25">
      <c r="B204" s="118"/>
      <c r="C204" s="119"/>
    </row>
    <row r="205" spans="2:3" x14ac:dyDescent="0.25">
      <c r="B205" s="118"/>
      <c r="C205" s="119"/>
    </row>
    <row r="206" spans="2:3" x14ac:dyDescent="0.25">
      <c r="B206" s="118"/>
      <c r="C206" s="119"/>
    </row>
    <row r="207" spans="2:3" x14ac:dyDescent="0.25">
      <c r="B207" s="118"/>
      <c r="C207" s="119"/>
    </row>
    <row r="208" spans="2:3" x14ac:dyDescent="0.25">
      <c r="B208" s="118"/>
      <c r="C208" s="119"/>
    </row>
    <row r="209" spans="2:4" x14ac:dyDescent="0.25">
      <c r="B209" s="118"/>
      <c r="C209" s="119"/>
    </row>
    <row r="210" spans="2:4" x14ac:dyDescent="0.25">
      <c r="B210" s="118"/>
      <c r="C210" s="119"/>
    </row>
    <row r="211" spans="2:4" x14ac:dyDescent="0.25">
      <c r="B211" s="118"/>
      <c r="C211" s="119"/>
    </row>
    <row r="212" spans="2:4" x14ac:dyDescent="0.25">
      <c r="B212" s="118"/>
      <c r="C212" s="119"/>
    </row>
    <row r="213" spans="2:4" x14ac:dyDescent="0.25">
      <c r="B213" s="118"/>
      <c r="C213" s="119"/>
    </row>
    <row r="214" spans="2:4" x14ac:dyDescent="0.25">
      <c r="B214" s="118"/>
      <c r="C214" s="119"/>
    </row>
    <row r="215" spans="2:4" x14ac:dyDescent="0.25">
      <c r="B215" s="118"/>
      <c r="C215" s="119"/>
    </row>
    <row r="216" spans="2:4" x14ac:dyDescent="0.25">
      <c r="B216" s="118"/>
      <c r="C216" s="119"/>
    </row>
    <row r="217" spans="2:4" x14ac:dyDescent="0.25">
      <c r="B217" s="118"/>
      <c r="C217" s="119"/>
      <c r="D217" s="119"/>
    </row>
    <row r="218" spans="2:4" x14ac:dyDescent="0.25">
      <c r="B218" s="118"/>
      <c r="C218" s="119"/>
    </row>
    <row r="219" spans="2:4" x14ac:dyDescent="0.25">
      <c r="B219" s="118"/>
      <c r="C219" s="119"/>
    </row>
    <row r="220" spans="2:4" x14ac:dyDescent="0.25">
      <c r="B220" s="118"/>
      <c r="C220" s="119"/>
    </row>
    <row r="221" spans="2:4" x14ac:dyDescent="0.25">
      <c r="B221" s="118"/>
      <c r="C221" s="119"/>
    </row>
    <row r="222" spans="2:4" x14ac:dyDescent="0.25">
      <c r="B222" s="118"/>
      <c r="C222" s="119"/>
    </row>
    <row r="223" spans="2:4" x14ac:dyDescent="0.25">
      <c r="B223" s="118"/>
      <c r="C223" s="119"/>
    </row>
    <row r="224" spans="2:4" x14ac:dyDescent="0.25">
      <c r="B224" s="118"/>
      <c r="C224" s="119"/>
    </row>
    <row r="225" spans="2:3" x14ac:dyDescent="0.25">
      <c r="B225" s="118"/>
      <c r="C225" s="119"/>
    </row>
    <row r="226" spans="2:3" x14ac:dyDescent="0.25">
      <c r="B226" s="118"/>
      <c r="C226" s="119"/>
    </row>
    <row r="227" spans="2:3" x14ac:dyDescent="0.25">
      <c r="B227" s="118"/>
      <c r="C227" s="119"/>
    </row>
    <row r="228" spans="2:3" x14ac:dyDescent="0.25">
      <c r="B228" s="118"/>
      <c r="C228" s="119"/>
    </row>
    <row r="229" spans="2:3" x14ac:dyDescent="0.25">
      <c r="B229" s="118"/>
      <c r="C229" s="119"/>
    </row>
    <row r="230" spans="2:3" x14ac:dyDescent="0.25">
      <c r="B230" s="118"/>
      <c r="C230" s="119"/>
    </row>
    <row r="231" spans="2:3" x14ac:dyDescent="0.25">
      <c r="B231" s="118"/>
      <c r="C231" s="119"/>
    </row>
    <row r="232" spans="2:3" x14ac:dyDescent="0.25">
      <c r="B232" s="118"/>
      <c r="C232" s="119"/>
    </row>
    <row r="233" spans="2:3" x14ac:dyDescent="0.25">
      <c r="B233" s="118"/>
      <c r="C233" s="119"/>
    </row>
    <row r="234" spans="2:3" x14ac:dyDescent="0.25">
      <c r="B234" s="118"/>
      <c r="C234" s="119"/>
    </row>
    <row r="235" spans="2:3" x14ac:dyDescent="0.25">
      <c r="B235" s="118"/>
      <c r="C235" s="119"/>
    </row>
    <row r="236" spans="2:3" x14ac:dyDescent="0.25">
      <c r="B236" s="118"/>
      <c r="C236" s="119"/>
    </row>
    <row r="237" spans="2:3" x14ac:dyDescent="0.25">
      <c r="B237" s="118"/>
      <c r="C237" s="119"/>
    </row>
    <row r="238" spans="2:3" x14ac:dyDescent="0.25">
      <c r="B238" s="118"/>
      <c r="C238" s="119"/>
    </row>
    <row r="239" spans="2:3" x14ac:dyDescent="0.25">
      <c r="B239" s="118"/>
      <c r="C239" s="119"/>
    </row>
    <row r="240" spans="2:3" x14ac:dyDescent="0.25">
      <c r="B240" s="118"/>
      <c r="C240" s="119"/>
    </row>
    <row r="241" spans="2:3" x14ac:dyDescent="0.25">
      <c r="B241" s="118"/>
      <c r="C241" s="119"/>
    </row>
    <row r="242" spans="2:3" x14ac:dyDescent="0.25">
      <c r="B242" s="118"/>
      <c r="C242" s="119"/>
    </row>
    <row r="243" spans="2:3" x14ac:dyDescent="0.25">
      <c r="B243" s="118"/>
      <c r="C243" s="119"/>
    </row>
    <row r="244" spans="2:3" x14ac:dyDescent="0.25">
      <c r="B244" s="118"/>
      <c r="C244" s="119"/>
    </row>
    <row r="245" spans="2:3" x14ac:dyDescent="0.25">
      <c r="B245" s="118"/>
      <c r="C245" s="119"/>
    </row>
    <row r="246" spans="2:3" x14ac:dyDescent="0.25">
      <c r="B246" s="118"/>
      <c r="C246" s="119"/>
    </row>
    <row r="247" spans="2:3" x14ac:dyDescent="0.25">
      <c r="B247" s="118"/>
      <c r="C247" s="119"/>
    </row>
    <row r="248" spans="2:3" x14ac:dyDescent="0.25">
      <c r="B248" s="118"/>
      <c r="C248" s="119"/>
    </row>
    <row r="249" spans="2:3" x14ac:dyDescent="0.25">
      <c r="B249" s="118"/>
      <c r="C249" s="119"/>
    </row>
    <row r="250" spans="2:3" x14ac:dyDescent="0.25">
      <c r="B250" s="118"/>
      <c r="C250" s="119"/>
    </row>
    <row r="251" spans="2:3" x14ac:dyDescent="0.25">
      <c r="B251" s="118"/>
      <c r="C251" s="119"/>
    </row>
    <row r="252" spans="2:3" x14ac:dyDescent="0.25">
      <c r="B252" s="118"/>
      <c r="C252" s="119"/>
    </row>
    <row r="253" spans="2:3" x14ac:dyDescent="0.25">
      <c r="B253" s="118"/>
      <c r="C253" s="119"/>
    </row>
    <row r="254" spans="2:3" x14ac:dyDescent="0.25">
      <c r="B254" s="118"/>
      <c r="C254" s="119"/>
    </row>
    <row r="255" spans="2:3" x14ac:dyDescent="0.25">
      <c r="B255" s="118"/>
      <c r="C255" s="119"/>
    </row>
    <row r="256" spans="2:3" x14ac:dyDescent="0.25">
      <c r="B256" s="118"/>
      <c r="C256" s="119"/>
    </row>
    <row r="257" spans="2:3" x14ac:dyDescent="0.25">
      <c r="B257" s="118"/>
      <c r="C257" s="119"/>
    </row>
    <row r="258" spans="2:3" x14ac:dyDescent="0.25">
      <c r="B258" s="118"/>
      <c r="C258" s="119"/>
    </row>
    <row r="259" spans="2:3" x14ac:dyDescent="0.25">
      <c r="B259" s="118"/>
      <c r="C259" s="119"/>
    </row>
    <row r="260" spans="2:3" x14ac:dyDescent="0.25">
      <c r="B260" s="118"/>
      <c r="C260" s="119"/>
    </row>
    <row r="261" spans="2:3" x14ac:dyDescent="0.25">
      <c r="B261" s="118"/>
      <c r="C261" s="119"/>
    </row>
    <row r="262" spans="2:3" x14ac:dyDescent="0.25">
      <c r="B262" s="118"/>
      <c r="C262" s="119"/>
    </row>
    <row r="263" spans="2:3" x14ac:dyDescent="0.25">
      <c r="B263" s="118"/>
      <c r="C263" s="119"/>
    </row>
    <row r="264" spans="2:3" x14ac:dyDescent="0.25">
      <c r="B264" s="118"/>
      <c r="C264" s="119"/>
    </row>
    <row r="265" spans="2:3" x14ac:dyDescent="0.25">
      <c r="B265" s="118"/>
      <c r="C265" s="119"/>
    </row>
    <row r="266" spans="2:3" x14ac:dyDescent="0.25">
      <c r="B266" s="118"/>
      <c r="C266" s="119"/>
    </row>
    <row r="267" spans="2:3" x14ac:dyDescent="0.25">
      <c r="B267" s="118"/>
      <c r="C267" s="119"/>
    </row>
    <row r="268" spans="2:3" x14ac:dyDescent="0.25">
      <c r="B268" s="118"/>
      <c r="C268" s="119"/>
    </row>
    <row r="269" spans="2:3" x14ac:dyDescent="0.25">
      <c r="B269" s="118"/>
      <c r="C269" s="119"/>
    </row>
    <row r="270" spans="2:3" x14ac:dyDescent="0.25">
      <c r="B270" s="118"/>
      <c r="C270" s="119"/>
    </row>
    <row r="271" spans="2:3" x14ac:dyDescent="0.25">
      <c r="B271" s="118"/>
      <c r="C271" s="119"/>
    </row>
    <row r="272" spans="2:3" x14ac:dyDescent="0.25">
      <c r="B272" s="118"/>
      <c r="C272" s="119"/>
    </row>
    <row r="273" spans="2:3" x14ac:dyDescent="0.25">
      <c r="B273" s="118"/>
      <c r="C273" s="119"/>
    </row>
    <row r="274" spans="2:3" x14ac:dyDescent="0.25">
      <c r="B274" s="118"/>
      <c r="C274" s="119"/>
    </row>
    <row r="275" spans="2:3" x14ac:dyDescent="0.25">
      <c r="B275" s="118"/>
      <c r="C275" s="119"/>
    </row>
    <row r="276" spans="2:3" x14ac:dyDescent="0.25">
      <c r="B276" s="118"/>
      <c r="C276" s="119"/>
    </row>
    <row r="277" spans="2:3" x14ac:dyDescent="0.25">
      <c r="B277" s="118"/>
      <c r="C277" s="119"/>
    </row>
    <row r="278" spans="2:3" x14ac:dyDescent="0.25">
      <c r="B278" s="118"/>
      <c r="C278" s="119"/>
    </row>
    <row r="279" spans="2:3" x14ac:dyDescent="0.25">
      <c r="B279" s="118"/>
      <c r="C279" s="119"/>
    </row>
    <row r="280" spans="2:3" x14ac:dyDescent="0.25">
      <c r="B280" s="118"/>
      <c r="C280" s="119"/>
    </row>
    <row r="281" spans="2:3" x14ac:dyDescent="0.25">
      <c r="B281" s="118"/>
      <c r="C281" s="119"/>
    </row>
    <row r="282" spans="2:3" x14ac:dyDescent="0.25">
      <c r="B282" s="118"/>
      <c r="C282" s="119"/>
    </row>
    <row r="283" spans="2:3" x14ac:dyDescent="0.25">
      <c r="B283" s="118"/>
      <c r="C283" s="119"/>
    </row>
    <row r="284" spans="2:3" x14ac:dyDescent="0.25">
      <c r="B284" s="118"/>
      <c r="C284" s="119"/>
    </row>
    <row r="285" spans="2:3" x14ac:dyDescent="0.25">
      <c r="B285" s="118"/>
      <c r="C285" s="119"/>
    </row>
    <row r="286" spans="2:3" x14ac:dyDescent="0.25">
      <c r="B286" s="118"/>
      <c r="C286" s="119"/>
    </row>
    <row r="287" spans="2:3" x14ac:dyDescent="0.25">
      <c r="B287" s="118"/>
      <c r="C287" s="119"/>
    </row>
    <row r="288" spans="2:3" x14ac:dyDescent="0.25">
      <c r="B288" s="118"/>
      <c r="C288" s="119"/>
    </row>
    <row r="289" spans="2:3" x14ac:dyDescent="0.25">
      <c r="B289" s="118"/>
      <c r="C289" s="119"/>
    </row>
    <row r="290" spans="2:3" x14ac:dyDescent="0.25">
      <c r="B290" s="118"/>
      <c r="C290" s="119"/>
    </row>
    <row r="291" spans="2:3" x14ac:dyDescent="0.25">
      <c r="B291" s="118"/>
      <c r="C291" s="119"/>
    </row>
    <row r="292" spans="2:3" x14ac:dyDescent="0.25">
      <c r="B292" s="118"/>
      <c r="C292" s="119"/>
    </row>
    <row r="293" spans="2:3" x14ac:dyDescent="0.25">
      <c r="B293" s="118"/>
      <c r="C293" s="119"/>
    </row>
    <row r="294" spans="2:3" x14ac:dyDescent="0.25">
      <c r="B294" s="118"/>
      <c r="C294" s="119"/>
    </row>
    <row r="295" spans="2:3" x14ac:dyDescent="0.25">
      <c r="B295" s="118"/>
      <c r="C295" s="119"/>
    </row>
    <row r="296" spans="2:3" x14ac:dyDescent="0.25">
      <c r="B296" s="118"/>
      <c r="C296" s="119"/>
    </row>
    <row r="297" spans="2:3" x14ac:dyDescent="0.25">
      <c r="B297" s="118"/>
      <c r="C297" s="119"/>
    </row>
    <row r="298" spans="2:3" x14ac:dyDescent="0.25">
      <c r="B298" s="118"/>
      <c r="C298" s="119"/>
    </row>
    <row r="299" spans="2:3" x14ac:dyDescent="0.25">
      <c r="B299" s="118"/>
      <c r="C299" s="119"/>
    </row>
    <row r="300" spans="2:3" x14ac:dyDescent="0.25">
      <c r="B300" s="118"/>
      <c r="C300" s="119"/>
    </row>
    <row r="301" spans="2:3" x14ac:dyDescent="0.25">
      <c r="B301" s="118"/>
      <c r="C301" s="119"/>
    </row>
    <row r="302" spans="2:3" x14ac:dyDescent="0.25">
      <c r="B302" s="118"/>
      <c r="C302" s="119"/>
    </row>
    <row r="303" spans="2:3" x14ac:dyDescent="0.25">
      <c r="B303" s="118"/>
      <c r="C303" s="119"/>
    </row>
    <row r="304" spans="2:3" x14ac:dyDescent="0.25">
      <c r="B304" s="118"/>
      <c r="C304" s="119"/>
    </row>
    <row r="305" spans="2:4" x14ac:dyDescent="0.25">
      <c r="B305" s="118"/>
      <c r="C305" s="119"/>
    </row>
    <row r="306" spans="2:4" x14ac:dyDescent="0.25">
      <c r="B306" s="118"/>
      <c r="C306" s="119"/>
    </row>
    <row r="307" spans="2:4" x14ac:dyDescent="0.25">
      <c r="B307" s="118"/>
      <c r="C307" s="119"/>
    </row>
    <row r="308" spans="2:4" x14ac:dyDescent="0.25">
      <c r="B308" s="118"/>
      <c r="C308" s="119"/>
    </row>
    <row r="309" spans="2:4" x14ac:dyDescent="0.25">
      <c r="D309" s="114"/>
    </row>
    <row r="310" spans="2:4" x14ac:dyDescent="0.25">
      <c r="D310" s="114"/>
    </row>
  </sheetData>
  <hyperlinks>
    <hyperlink ref="C6" location="'Table 1'!A1" display="Table 1"/>
    <hyperlink ref="C9" location="'Table 2'!A1" display="Table 2"/>
    <hyperlink ref="C10" location="'Table 3'!A1" display="Table 3"/>
  </hyperlinks>
  <pageMargins left="0.7" right="0.7" top="0.75" bottom="0.75" header="0.3" footer="0.3"/>
  <pageSetup orientation="portrait" r:id="rId1"/>
  <legacy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
  <sheetViews>
    <sheetView zoomScale="70" zoomScaleNormal="70" workbookViewId="0">
      <pane xSplit="3" ySplit="2" topLeftCell="D3" activePane="bottomRight" state="frozen"/>
      <selection pane="topRight" activeCell="B239" sqref="B239"/>
      <selection pane="bottomLeft" activeCell="B239" sqref="B239"/>
      <selection pane="bottomRight" activeCell="I4" sqref="I4"/>
    </sheetView>
  </sheetViews>
  <sheetFormatPr defaultColWidth="9.140625" defaultRowHeight="15" x14ac:dyDescent="0.25"/>
  <cols>
    <col min="1" max="1" width="12.140625" customWidth="1"/>
    <col min="2" max="2" width="19.5703125" bestFit="1" customWidth="1"/>
    <col min="3" max="3" width="47" customWidth="1"/>
    <col min="4" max="4" width="64.140625" style="5" customWidth="1"/>
    <col min="5" max="5" width="0.5703125" style="1" customWidth="1"/>
    <col min="6" max="6" width="10" customWidth="1"/>
    <col min="8" max="8" width="0.5703125" style="1" customWidth="1"/>
    <col min="9" max="9" width="14" bestFit="1" customWidth="1"/>
    <col min="10" max="10" width="9.5703125" customWidth="1"/>
    <col min="11" max="11" width="12.42578125" customWidth="1"/>
    <col min="12" max="12" width="15" customWidth="1"/>
    <col min="13" max="13" width="14.42578125" customWidth="1"/>
    <col min="14" max="15" width="10.5703125" customWidth="1"/>
  </cols>
  <sheetData>
    <row r="1" spans="1:15" ht="21" x14ac:dyDescent="0.25">
      <c r="A1" s="1424" t="s">
        <v>70</v>
      </c>
      <c r="B1" s="1424"/>
      <c r="C1" s="1424"/>
      <c r="D1" s="1424"/>
      <c r="E1" s="3"/>
      <c r="F1" s="1239"/>
      <c r="G1" s="17"/>
      <c r="H1" s="3"/>
      <c r="I1" s="1425" t="s">
        <v>71</v>
      </c>
      <c r="J1" s="1426"/>
      <c r="K1" s="1426"/>
      <c r="L1" s="1426"/>
      <c r="M1" s="1426"/>
      <c r="N1" s="1426"/>
    </row>
    <row r="2" spans="1:15" ht="26.25" thickBot="1" x14ac:dyDescent="0.3">
      <c r="A2" s="8" t="s">
        <v>72</v>
      </c>
      <c r="B2" s="8" t="s">
        <v>73</v>
      </c>
      <c r="C2" s="8" t="s">
        <v>74</v>
      </c>
      <c r="D2" s="8" t="s">
        <v>2</v>
      </c>
      <c r="E2" s="9"/>
      <c r="F2" s="10" t="s">
        <v>75</v>
      </c>
      <c r="G2" s="18" t="s">
        <v>76</v>
      </c>
      <c r="H2" s="9"/>
      <c r="I2" s="7" t="s">
        <v>78</v>
      </c>
      <c r="J2" s="6" t="s">
        <v>79</v>
      </c>
      <c r="K2" s="6" t="s">
        <v>80</v>
      </c>
      <c r="L2" s="6" t="s">
        <v>81</v>
      </c>
      <c r="M2" s="6" t="s">
        <v>82</v>
      </c>
      <c r="N2" s="6" t="s">
        <v>83</v>
      </c>
      <c r="O2" s="6" t="s">
        <v>84</v>
      </c>
    </row>
    <row r="3" spans="1:15" s="16" customFormat="1" ht="15.75" x14ac:dyDescent="0.25">
      <c r="A3" s="51" t="s">
        <v>85</v>
      </c>
      <c r="B3" s="52" t="s">
        <v>86</v>
      </c>
      <c r="C3" s="52" t="s">
        <v>87</v>
      </c>
      <c r="D3" s="20" t="s">
        <v>88</v>
      </c>
      <c r="E3" s="53"/>
      <c r="F3" s="30" t="s">
        <v>89</v>
      </c>
      <c r="G3" s="54"/>
      <c r="H3" s="53"/>
      <c r="I3" s="55"/>
      <c r="J3" s="55"/>
      <c r="K3" s="55"/>
      <c r="L3" s="55"/>
      <c r="M3" s="55"/>
      <c r="N3" s="55"/>
      <c r="O3" s="55"/>
    </row>
    <row r="4" spans="1:15" s="16" customFormat="1" ht="15.75" x14ac:dyDescent="0.25">
      <c r="A4" s="56" t="s">
        <v>90</v>
      </c>
      <c r="B4" s="57" t="s">
        <v>91</v>
      </c>
      <c r="C4" s="57" t="s">
        <v>92</v>
      </c>
      <c r="D4" s="57" t="s">
        <v>93</v>
      </c>
      <c r="E4" s="58"/>
      <c r="F4" s="21" t="s">
        <v>89</v>
      </c>
      <c r="G4" s="59"/>
      <c r="H4" s="58"/>
      <c r="I4" s="59" t="s">
        <v>94</v>
      </c>
      <c r="J4" s="60"/>
      <c r="K4" s="60"/>
      <c r="L4" s="60"/>
      <c r="M4" s="60"/>
      <c r="N4" s="60"/>
      <c r="O4" s="60"/>
    </row>
    <row r="5" spans="1:15" s="16" customFormat="1" ht="15.75" x14ac:dyDescent="0.25">
      <c r="A5" s="56" t="s">
        <v>95</v>
      </c>
      <c r="B5" s="57" t="s">
        <v>96</v>
      </c>
      <c r="C5" s="57" t="s">
        <v>97</v>
      </c>
      <c r="D5" s="57" t="s">
        <v>98</v>
      </c>
      <c r="E5" s="58"/>
      <c r="F5" s="21" t="s">
        <v>89</v>
      </c>
      <c r="G5" s="59"/>
      <c r="H5" s="58"/>
      <c r="I5" s="60"/>
      <c r="J5" s="60"/>
      <c r="K5" s="60"/>
      <c r="L5" s="60"/>
      <c r="M5" s="60"/>
      <c r="N5" s="60"/>
      <c r="O5" s="60"/>
    </row>
    <row r="6" spans="1:15" s="16" customFormat="1" ht="15.75" x14ac:dyDescent="0.25">
      <c r="A6" s="56" t="s">
        <v>99</v>
      </c>
      <c r="B6" s="57" t="s">
        <v>100</v>
      </c>
      <c r="C6" s="57"/>
      <c r="D6" s="57" t="s">
        <v>101</v>
      </c>
      <c r="E6" s="58"/>
      <c r="F6" s="21" t="s">
        <v>89</v>
      </c>
      <c r="G6" s="59" t="s">
        <v>4284</v>
      </c>
      <c r="H6" s="58"/>
      <c r="I6" s="59" t="s">
        <v>103</v>
      </c>
      <c r="J6" s="60"/>
      <c r="K6" s="60"/>
      <c r="L6" s="60"/>
      <c r="M6" s="60"/>
      <c r="N6" s="60"/>
      <c r="O6" s="60"/>
    </row>
    <row r="7" spans="1:15" s="16" customFormat="1" ht="15.75" x14ac:dyDescent="0.25">
      <c r="A7" s="56" t="s">
        <v>104</v>
      </c>
      <c r="B7" s="57" t="s">
        <v>96</v>
      </c>
      <c r="C7" s="57" t="s">
        <v>105</v>
      </c>
      <c r="D7" s="57" t="s">
        <v>106</v>
      </c>
      <c r="E7" s="58"/>
      <c r="F7" s="21" t="s">
        <v>89</v>
      </c>
      <c r="G7" s="59"/>
      <c r="H7" s="58"/>
      <c r="I7" s="60"/>
      <c r="J7" s="60"/>
      <c r="K7" s="60"/>
      <c r="L7" s="60"/>
      <c r="M7" s="60"/>
      <c r="N7" s="60"/>
      <c r="O7" s="60"/>
    </row>
    <row r="8" spans="1:15" ht="15.75" thickBot="1" x14ac:dyDescent="0.3">
      <c r="A8" s="61" t="s">
        <v>107</v>
      </c>
      <c r="B8" s="62" t="s">
        <v>100</v>
      </c>
      <c r="C8" s="19"/>
      <c r="D8" s="62" t="s">
        <v>108</v>
      </c>
      <c r="E8" s="63"/>
      <c r="F8" s="64" t="s">
        <v>89</v>
      </c>
      <c r="G8" s="64" t="s">
        <v>4284</v>
      </c>
      <c r="H8" s="63"/>
      <c r="I8" s="64" t="s">
        <v>109</v>
      </c>
      <c r="J8" s="65"/>
      <c r="K8" s="65"/>
      <c r="L8" s="65"/>
      <c r="M8" s="65"/>
      <c r="N8" s="65"/>
      <c r="O8" s="65"/>
    </row>
    <row r="9" spans="1:15" s="16" customFormat="1" ht="15.75" x14ac:dyDescent="0.25">
      <c r="A9" s="51" t="s">
        <v>110</v>
      </c>
      <c r="B9" s="52" t="s">
        <v>86</v>
      </c>
      <c r="C9" s="52" t="s">
        <v>111</v>
      </c>
      <c r="D9" s="52" t="s">
        <v>112</v>
      </c>
      <c r="E9" s="53"/>
      <c r="F9" s="30" t="s">
        <v>89</v>
      </c>
      <c r="G9" s="54"/>
      <c r="H9" s="53"/>
      <c r="I9" s="55"/>
      <c r="J9" s="55"/>
      <c r="K9" s="55"/>
      <c r="L9" s="55"/>
      <c r="M9" s="55"/>
      <c r="N9" s="55"/>
      <c r="O9" s="55"/>
    </row>
    <row r="10" spans="1:15" x14ac:dyDescent="0.25">
      <c r="A10" s="61" t="s">
        <v>152</v>
      </c>
      <c r="B10" s="62" t="s">
        <v>96</v>
      </c>
      <c r="C10" s="62" t="s">
        <v>153</v>
      </c>
      <c r="D10" s="62" t="s">
        <v>154</v>
      </c>
      <c r="E10" s="63"/>
      <c r="F10" s="64" t="s">
        <v>89</v>
      </c>
      <c r="G10" s="64"/>
      <c r="H10" s="63"/>
      <c r="I10" s="65"/>
      <c r="J10" s="65"/>
      <c r="K10" s="65"/>
      <c r="L10" s="65"/>
      <c r="M10" s="65"/>
      <c r="N10" s="65"/>
      <c r="O10" s="65"/>
    </row>
    <row r="11" spans="1:15" x14ac:dyDescent="0.25">
      <c r="A11" s="61" t="s">
        <v>155</v>
      </c>
      <c r="B11" s="62" t="s">
        <v>100</v>
      </c>
      <c r="C11" s="62"/>
      <c r="D11" s="62" t="s">
        <v>156</v>
      </c>
      <c r="E11" s="63"/>
      <c r="F11" s="64" t="s">
        <v>89</v>
      </c>
      <c r="G11" s="64" t="s">
        <v>4285</v>
      </c>
      <c r="H11" s="63"/>
      <c r="I11" s="64" t="s">
        <v>158</v>
      </c>
      <c r="J11" s="65"/>
      <c r="K11" s="65"/>
      <c r="L11" s="65"/>
      <c r="M11" s="65"/>
      <c r="N11" s="65"/>
      <c r="O11" s="65"/>
    </row>
    <row r="12" spans="1:15" x14ac:dyDescent="0.25">
      <c r="A12" s="61" t="s">
        <v>113</v>
      </c>
      <c r="B12" s="62" t="s">
        <v>96</v>
      </c>
      <c r="C12" s="19" t="s">
        <v>4286</v>
      </c>
      <c r="D12" s="62" t="s">
        <v>4287</v>
      </c>
      <c r="E12" s="63"/>
      <c r="F12" s="64" t="s">
        <v>89</v>
      </c>
      <c r="G12" s="64"/>
      <c r="H12" s="63"/>
      <c r="I12" s="65"/>
      <c r="J12" s="65"/>
      <c r="K12" s="65"/>
      <c r="L12" s="65"/>
      <c r="M12" s="65"/>
      <c r="N12" s="65"/>
      <c r="O12" s="65"/>
    </row>
    <row r="13" spans="1:15" x14ac:dyDescent="0.25">
      <c r="A13" s="61" t="s">
        <v>116</v>
      </c>
      <c r="B13" s="62" t="s">
        <v>100</v>
      </c>
      <c r="C13" s="62"/>
      <c r="D13" s="62" t="s">
        <v>4288</v>
      </c>
      <c r="E13" s="63"/>
      <c r="F13" s="64" t="s">
        <v>89</v>
      </c>
      <c r="G13" s="64" t="s">
        <v>4285</v>
      </c>
      <c r="H13" s="63"/>
      <c r="I13" s="64" t="s">
        <v>4289</v>
      </c>
      <c r="J13" s="38"/>
      <c r="K13" s="38"/>
      <c r="L13" s="38"/>
      <c r="M13" s="38"/>
      <c r="N13" s="38"/>
      <c r="O13" s="38"/>
    </row>
    <row r="14" spans="1:15" x14ac:dyDescent="0.25">
      <c r="A14" s="61" t="s">
        <v>120</v>
      </c>
      <c r="B14" s="62" t="s">
        <v>96</v>
      </c>
      <c r="C14" s="62" t="s">
        <v>4290</v>
      </c>
      <c r="D14" s="62" t="s">
        <v>4291</v>
      </c>
      <c r="E14" s="63"/>
      <c r="F14" s="64" t="s">
        <v>89</v>
      </c>
      <c r="G14" s="64"/>
      <c r="H14" s="63"/>
      <c r="I14" s="65"/>
      <c r="J14" s="38"/>
      <c r="K14" s="38"/>
      <c r="L14" s="38"/>
      <c r="M14" s="38"/>
      <c r="N14" s="38"/>
      <c r="O14" s="38"/>
    </row>
    <row r="15" spans="1:15" x14ac:dyDescent="0.25">
      <c r="A15" s="61" t="s">
        <v>123</v>
      </c>
      <c r="B15" s="62" t="s">
        <v>100</v>
      </c>
      <c r="C15" s="19"/>
      <c r="D15" s="62" t="s">
        <v>4292</v>
      </c>
      <c r="E15" s="63"/>
      <c r="F15" s="64" t="s">
        <v>89</v>
      </c>
      <c r="G15" s="64" t="s">
        <v>4285</v>
      </c>
      <c r="H15" s="63"/>
      <c r="I15" s="64" t="s">
        <v>4293</v>
      </c>
      <c r="J15" s="38"/>
      <c r="K15" s="38"/>
      <c r="L15" s="38"/>
      <c r="M15" s="38"/>
      <c r="N15" s="38"/>
      <c r="O15" s="38"/>
    </row>
    <row r="16" spans="1:15" x14ac:dyDescent="0.25">
      <c r="A16" s="61" t="s">
        <v>127</v>
      </c>
      <c r="B16" s="62" t="s">
        <v>96</v>
      </c>
      <c r="C16" s="62" t="s">
        <v>4294</v>
      </c>
      <c r="D16" s="62" t="s">
        <v>4287</v>
      </c>
      <c r="E16" s="63"/>
      <c r="F16" s="64" t="s">
        <v>89</v>
      </c>
      <c r="G16" s="64"/>
      <c r="H16" s="63"/>
      <c r="I16" s="65"/>
      <c r="J16" s="38"/>
      <c r="K16" s="38"/>
      <c r="L16" s="38"/>
      <c r="M16" s="38"/>
      <c r="N16" s="38"/>
      <c r="O16" s="38"/>
    </row>
    <row r="17" spans="1:15" x14ac:dyDescent="0.25">
      <c r="A17" s="61" t="s">
        <v>130</v>
      </c>
      <c r="B17" s="62" t="s">
        <v>100</v>
      </c>
      <c r="C17" s="62"/>
      <c r="D17" s="62" t="s">
        <v>4295</v>
      </c>
      <c r="E17" s="63"/>
      <c r="F17" s="64" t="s">
        <v>89</v>
      </c>
      <c r="G17" s="64" t="s">
        <v>4285</v>
      </c>
      <c r="H17" s="63"/>
      <c r="I17" s="64" t="s">
        <v>4296</v>
      </c>
      <c r="J17" s="38"/>
      <c r="K17" s="38"/>
      <c r="L17" s="38"/>
      <c r="M17" s="38"/>
      <c r="N17" s="38"/>
      <c r="O17" s="38"/>
    </row>
    <row r="18" spans="1:15" x14ac:dyDescent="0.25">
      <c r="A18" s="61" t="s">
        <v>134</v>
      </c>
      <c r="B18" s="62" t="s">
        <v>96</v>
      </c>
      <c r="C18" s="19" t="s">
        <v>114</v>
      </c>
      <c r="D18" s="62" t="s">
        <v>4297</v>
      </c>
      <c r="E18" s="63"/>
      <c r="F18" s="64" t="s">
        <v>89</v>
      </c>
      <c r="G18" s="64"/>
      <c r="H18" s="63"/>
      <c r="I18" s="65"/>
      <c r="J18" s="38"/>
      <c r="K18" s="38"/>
      <c r="L18" s="38"/>
      <c r="M18" s="38"/>
      <c r="N18" s="38"/>
      <c r="O18" s="38"/>
    </row>
    <row r="19" spans="1:15" x14ac:dyDescent="0.25">
      <c r="A19" s="61" t="s">
        <v>137</v>
      </c>
      <c r="B19" s="62" t="s">
        <v>96</v>
      </c>
      <c r="C19" s="62"/>
      <c r="D19" s="62" t="s">
        <v>117</v>
      </c>
      <c r="E19" s="63"/>
      <c r="F19" s="64" t="s">
        <v>89</v>
      </c>
      <c r="G19" s="64" t="s">
        <v>4285</v>
      </c>
      <c r="H19" s="63"/>
      <c r="I19" s="64" t="s">
        <v>119</v>
      </c>
      <c r="J19" s="65"/>
      <c r="K19" s="65"/>
      <c r="L19" s="65"/>
      <c r="M19" s="65"/>
      <c r="N19" s="65"/>
      <c r="O19" s="65"/>
    </row>
    <row r="20" spans="1:15" x14ac:dyDescent="0.25">
      <c r="A20" s="61" t="s">
        <v>141</v>
      </c>
      <c r="B20" s="62" t="s">
        <v>100</v>
      </c>
      <c r="C20" s="62" t="s">
        <v>121</v>
      </c>
      <c r="D20" s="62" t="s">
        <v>122</v>
      </c>
      <c r="E20" s="63"/>
      <c r="F20" s="64" t="s">
        <v>89</v>
      </c>
      <c r="G20" s="64"/>
      <c r="H20" s="63"/>
      <c r="I20" s="65"/>
      <c r="J20" s="65"/>
      <c r="K20" s="65"/>
      <c r="L20" s="65"/>
      <c r="M20" s="65"/>
      <c r="N20" s="65"/>
      <c r="O20" s="65"/>
    </row>
    <row r="21" spans="1:15" x14ac:dyDescent="0.25">
      <c r="A21" s="61" t="s">
        <v>144</v>
      </c>
      <c r="B21" s="62" t="s">
        <v>96</v>
      </c>
      <c r="C21" s="62"/>
      <c r="D21" s="62" t="s">
        <v>124</v>
      </c>
      <c r="E21" s="63"/>
      <c r="F21" s="64" t="s">
        <v>89</v>
      </c>
      <c r="G21" s="64" t="s">
        <v>4285</v>
      </c>
      <c r="H21" s="63"/>
      <c r="I21" s="64" t="s">
        <v>4298</v>
      </c>
      <c r="J21" s="65"/>
      <c r="K21" s="65"/>
      <c r="L21" s="65"/>
      <c r="M21" s="65"/>
      <c r="N21" s="65"/>
      <c r="O21" s="65"/>
    </row>
    <row r="22" spans="1:15" x14ac:dyDescent="0.25">
      <c r="A22" s="61" t="s">
        <v>149</v>
      </c>
      <c r="B22" s="62" t="s">
        <v>100</v>
      </c>
      <c r="C22" s="62" t="s">
        <v>128</v>
      </c>
      <c r="D22" s="62" t="s">
        <v>129</v>
      </c>
      <c r="E22" s="63"/>
      <c r="F22" s="64" t="s">
        <v>89</v>
      </c>
      <c r="G22" s="64"/>
      <c r="H22" s="63"/>
      <c r="I22" s="65"/>
      <c r="J22" s="65"/>
      <c r="K22" s="65"/>
      <c r="L22" s="65"/>
      <c r="M22" s="65"/>
      <c r="N22" s="65"/>
      <c r="O22" s="65"/>
    </row>
    <row r="23" spans="1:15" x14ac:dyDescent="0.25">
      <c r="A23" s="61" t="s">
        <v>4299</v>
      </c>
      <c r="B23" s="62" t="s">
        <v>96</v>
      </c>
      <c r="C23" s="62"/>
      <c r="D23" s="62" t="s">
        <v>131</v>
      </c>
      <c r="E23" s="63"/>
      <c r="F23" s="64" t="s">
        <v>89</v>
      </c>
      <c r="G23" s="64" t="s">
        <v>4285</v>
      </c>
      <c r="H23" s="63"/>
      <c r="I23" s="64" t="s">
        <v>133</v>
      </c>
      <c r="J23" s="65"/>
      <c r="K23" s="65"/>
      <c r="L23" s="65"/>
      <c r="M23" s="65"/>
      <c r="N23" s="65"/>
      <c r="O23" s="65"/>
    </row>
    <row r="24" spans="1:15" x14ac:dyDescent="0.25">
      <c r="A24" s="61" t="s">
        <v>4300</v>
      </c>
      <c r="B24" s="62" t="s">
        <v>100</v>
      </c>
      <c r="C24" s="62" t="s">
        <v>135</v>
      </c>
      <c r="D24" s="62" t="s">
        <v>136</v>
      </c>
      <c r="E24" s="63"/>
      <c r="F24" s="64" t="s">
        <v>89</v>
      </c>
      <c r="G24" s="64"/>
      <c r="H24" s="63"/>
      <c r="I24" s="65"/>
      <c r="J24" s="65"/>
      <c r="K24" s="65"/>
      <c r="L24" s="65"/>
      <c r="M24" s="65"/>
      <c r="N24" s="65"/>
      <c r="O24" s="65"/>
    </row>
    <row r="25" spans="1:15" x14ac:dyDescent="0.25">
      <c r="A25" s="61" t="s">
        <v>4301</v>
      </c>
      <c r="B25" s="62" t="s">
        <v>96</v>
      </c>
      <c r="C25" s="62"/>
      <c r="D25" s="62" t="s">
        <v>138</v>
      </c>
      <c r="E25" s="63"/>
      <c r="F25" s="64" t="s">
        <v>89</v>
      </c>
      <c r="G25" s="64" t="s">
        <v>4285</v>
      </c>
      <c r="H25" s="63"/>
      <c r="I25" s="64" t="s">
        <v>4302</v>
      </c>
      <c r="J25" s="65"/>
      <c r="K25" s="65"/>
      <c r="L25" s="65"/>
      <c r="M25" s="65"/>
      <c r="N25" s="65"/>
      <c r="O25" s="65"/>
    </row>
    <row r="26" spans="1:15" x14ac:dyDescent="0.25">
      <c r="A26" s="61" t="s">
        <v>4303</v>
      </c>
      <c r="B26" s="62" t="s">
        <v>100</v>
      </c>
      <c r="C26" s="62" t="s">
        <v>4304</v>
      </c>
      <c r="D26" s="62" t="s">
        <v>4305</v>
      </c>
      <c r="E26" s="63"/>
      <c r="F26" s="64" t="s">
        <v>89</v>
      </c>
      <c r="G26" s="64"/>
      <c r="H26" s="63"/>
      <c r="I26" s="65"/>
      <c r="J26" s="65"/>
      <c r="K26" s="65"/>
      <c r="L26" s="65"/>
      <c r="M26" s="65"/>
      <c r="N26" s="65"/>
      <c r="O26" s="65"/>
    </row>
    <row r="27" spans="1:15" ht="15.75" thickBot="1" x14ac:dyDescent="0.3">
      <c r="A27" s="61" t="s">
        <v>4306</v>
      </c>
      <c r="B27" s="62" t="s">
        <v>96</v>
      </c>
      <c r="C27" s="62"/>
      <c r="D27" s="62" t="s">
        <v>4307</v>
      </c>
      <c r="E27" s="63"/>
      <c r="F27" s="64" t="s">
        <v>89</v>
      </c>
      <c r="G27" s="64" t="s">
        <v>4285</v>
      </c>
      <c r="H27" s="63"/>
      <c r="I27" s="64" t="s">
        <v>4308</v>
      </c>
      <c r="J27" s="65"/>
      <c r="K27" s="65"/>
      <c r="L27" s="65"/>
      <c r="M27" s="65"/>
      <c r="N27" s="65"/>
      <c r="O27" s="65"/>
    </row>
    <row r="28" spans="1:15" s="16" customFormat="1" ht="15.75" x14ac:dyDescent="0.25">
      <c r="A28" s="51" t="s">
        <v>4309</v>
      </c>
      <c r="B28" s="52" t="s">
        <v>86</v>
      </c>
      <c r="C28" s="52" t="s">
        <v>4310</v>
      </c>
      <c r="D28" s="52" t="s">
        <v>4311</v>
      </c>
      <c r="E28" s="53"/>
      <c r="F28" s="30" t="s">
        <v>89</v>
      </c>
      <c r="G28" s="54"/>
      <c r="H28" s="53"/>
      <c r="I28" s="55"/>
      <c r="J28" s="55"/>
      <c r="K28" s="55"/>
      <c r="L28" s="55"/>
      <c r="M28" s="55"/>
      <c r="N28" s="55"/>
      <c r="O28" s="55"/>
    </row>
    <row r="29" spans="1:15" x14ac:dyDescent="0.25">
      <c r="A29" s="61" t="s">
        <v>4312</v>
      </c>
      <c r="B29" s="62" t="s">
        <v>96</v>
      </c>
      <c r="C29" s="62" t="s">
        <v>4313</v>
      </c>
      <c r="D29" s="62" t="s">
        <v>4314</v>
      </c>
      <c r="E29" s="63"/>
      <c r="F29" s="64" t="s">
        <v>89</v>
      </c>
      <c r="G29" s="64"/>
      <c r="H29" s="63"/>
      <c r="I29" s="65"/>
      <c r="J29" s="65"/>
      <c r="K29" s="65"/>
      <c r="L29" s="65"/>
      <c r="M29" s="65"/>
      <c r="N29" s="65"/>
      <c r="O29" s="65"/>
    </row>
    <row r="30" spans="1:15" x14ac:dyDescent="0.25">
      <c r="A30" s="61" t="s">
        <v>4315</v>
      </c>
      <c r="B30" s="62" t="s">
        <v>100</v>
      </c>
      <c r="C30" s="62"/>
      <c r="D30" s="62" t="s">
        <v>4316</v>
      </c>
      <c r="E30" s="63"/>
      <c r="F30" s="64" t="s">
        <v>89</v>
      </c>
      <c r="G30" s="64" t="s">
        <v>4317</v>
      </c>
      <c r="H30" s="63"/>
      <c r="I30" s="64">
        <v>0.123</v>
      </c>
      <c r="J30" s="65"/>
      <c r="K30" s="65"/>
      <c r="L30" s="65"/>
      <c r="M30" s="65"/>
      <c r="N30" s="65"/>
      <c r="O30" s="65"/>
    </row>
    <row r="31" spans="1:15" x14ac:dyDescent="0.25">
      <c r="A31" s="61" t="s">
        <v>4318</v>
      </c>
      <c r="B31" s="62" t="s">
        <v>96</v>
      </c>
      <c r="C31" s="19" t="s">
        <v>4319</v>
      </c>
      <c r="D31" s="62" t="s">
        <v>4320</v>
      </c>
      <c r="E31" s="63"/>
      <c r="F31" s="64" t="s">
        <v>89</v>
      </c>
      <c r="G31" s="64"/>
      <c r="H31" s="63"/>
      <c r="I31" s="65"/>
      <c r="J31" s="65"/>
      <c r="K31" s="65"/>
      <c r="L31" s="65"/>
      <c r="M31" s="65"/>
      <c r="N31" s="65"/>
      <c r="O31" s="65"/>
    </row>
    <row r="32" spans="1:15" x14ac:dyDescent="0.25">
      <c r="A32" s="61" t="s">
        <v>4321</v>
      </c>
      <c r="B32" s="62" t="s">
        <v>100</v>
      </c>
      <c r="C32" s="62"/>
      <c r="D32" s="62" t="s">
        <v>4322</v>
      </c>
      <c r="E32" s="63"/>
      <c r="F32" s="64" t="s">
        <v>89</v>
      </c>
      <c r="G32" s="64" t="s">
        <v>4317</v>
      </c>
      <c r="H32" s="63"/>
      <c r="I32" s="64">
        <v>0.123</v>
      </c>
      <c r="J32" s="38"/>
      <c r="K32" s="38"/>
      <c r="L32" s="38"/>
      <c r="M32" s="38"/>
      <c r="N32" s="38"/>
      <c r="O32" s="38"/>
    </row>
    <row r="33" spans="1:15" x14ac:dyDescent="0.25">
      <c r="A33" s="61" t="s">
        <v>4323</v>
      </c>
      <c r="B33" s="62" t="s">
        <v>96</v>
      </c>
      <c r="C33" s="62" t="s">
        <v>114</v>
      </c>
      <c r="D33" s="62" t="s">
        <v>4324</v>
      </c>
      <c r="E33" s="63"/>
      <c r="F33" s="64" t="s">
        <v>89</v>
      </c>
      <c r="G33" s="64"/>
      <c r="H33" s="63"/>
      <c r="I33" s="65"/>
      <c r="J33" s="38"/>
      <c r="K33" s="38"/>
      <c r="L33" s="38"/>
      <c r="M33" s="38"/>
      <c r="N33" s="38"/>
      <c r="O33" s="38"/>
    </row>
    <row r="34" spans="1:15" x14ac:dyDescent="0.25">
      <c r="A34" s="61" t="s">
        <v>4325</v>
      </c>
      <c r="B34" s="62" t="s">
        <v>100</v>
      </c>
      <c r="C34" s="19"/>
      <c r="D34" s="62" t="s">
        <v>4326</v>
      </c>
      <c r="E34" s="63"/>
      <c r="F34" s="64" t="s">
        <v>89</v>
      </c>
      <c r="G34" s="64" t="s">
        <v>4317</v>
      </c>
      <c r="H34" s="63"/>
      <c r="I34" s="64">
        <v>0.123</v>
      </c>
      <c r="J34" s="38"/>
      <c r="K34" s="38"/>
      <c r="L34" s="38"/>
      <c r="M34" s="38"/>
      <c r="N34" s="38"/>
      <c r="O34" s="38"/>
    </row>
    <row r="35" spans="1:15" x14ac:dyDescent="0.25">
      <c r="A35" s="61" t="s">
        <v>4327</v>
      </c>
      <c r="B35" s="62" t="s">
        <v>96</v>
      </c>
      <c r="C35" s="62" t="s">
        <v>135</v>
      </c>
      <c r="D35" s="62" t="s">
        <v>4328</v>
      </c>
      <c r="E35" s="63"/>
      <c r="F35" s="64" t="s">
        <v>89</v>
      </c>
      <c r="G35" s="64"/>
      <c r="H35" s="63"/>
      <c r="I35" s="65"/>
      <c r="J35" s="38"/>
      <c r="K35" s="38"/>
      <c r="L35" s="38"/>
      <c r="M35" s="38"/>
      <c r="N35" s="38"/>
      <c r="O35" s="38"/>
    </row>
    <row r="36" spans="1:15" x14ac:dyDescent="0.25">
      <c r="A36" s="61" t="s">
        <v>4329</v>
      </c>
      <c r="B36" s="62" t="s">
        <v>100</v>
      </c>
      <c r="C36" s="62"/>
      <c r="D36" s="62" t="s">
        <v>4330</v>
      </c>
      <c r="E36" s="63"/>
      <c r="F36" s="64" t="s">
        <v>89</v>
      </c>
      <c r="G36" s="64" t="s">
        <v>4317</v>
      </c>
      <c r="H36" s="63"/>
      <c r="I36" s="64">
        <v>0.123</v>
      </c>
      <c r="J36" s="38"/>
      <c r="K36" s="38"/>
      <c r="L36" s="38"/>
      <c r="M36" s="38"/>
      <c r="N36" s="38"/>
      <c r="O36" s="38"/>
    </row>
    <row r="37" spans="1:15" x14ac:dyDescent="0.25">
      <c r="A37" s="61" t="s">
        <v>4331</v>
      </c>
      <c r="B37" s="62" t="s">
        <v>96</v>
      </c>
      <c r="C37" s="19" t="s">
        <v>128</v>
      </c>
      <c r="D37" s="62" t="s">
        <v>4332</v>
      </c>
      <c r="E37" s="63"/>
      <c r="F37" s="64" t="s">
        <v>89</v>
      </c>
      <c r="G37" s="64"/>
      <c r="H37" s="63"/>
      <c r="I37" s="65"/>
      <c r="J37" s="38"/>
      <c r="K37" s="38"/>
      <c r="L37" s="38"/>
      <c r="M37" s="38"/>
      <c r="N37" s="38"/>
      <c r="O37" s="38"/>
    </row>
    <row r="38" spans="1:15" x14ac:dyDescent="0.25">
      <c r="A38" s="61" t="s">
        <v>4333</v>
      </c>
      <c r="B38" s="62" t="s">
        <v>96</v>
      </c>
      <c r="C38" s="62"/>
      <c r="D38" s="62" t="s">
        <v>4334</v>
      </c>
      <c r="E38" s="63"/>
      <c r="F38" s="64" t="s">
        <v>89</v>
      </c>
      <c r="G38" s="64" t="s">
        <v>4317</v>
      </c>
      <c r="H38" s="63"/>
      <c r="I38" s="64">
        <v>0.123</v>
      </c>
      <c r="J38" s="65"/>
      <c r="K38" s="65"/>
      <c r="L38" s="65"/>
      <c r="M38" s="65"/>
      <c r="N38" s="65"/>
      <c r="O38" s="65"/>
    </row>
    <row r="39" spans="1:15" x14ac:dyDescent="0.25">
      <c r="A39" s="61" t="s">
        <v>4335</v>
      </c>
      <c r="B39" s="62" t="s">
        <v>100</v>
      </c>
      <c r="C39" s="62" t="s">
        <v>121</v>
      </c>
      <c r="D39" s="62" t="s">
        <v>4336</v>
      </c>
      <c r="E39" s="63"/>
      <c r="F39" s="64" t="s">
        <v>89</v>
      </c>
      <c r="G39" s="64"/>
      <c r="H39" s="63"/>
      <c r="I39" s="65"/>
      <c r="J39" s="65"/>
      <c r="K39" s="65"/>
      <c r="L39" s="65"/>
      <c r="M39" s="65"/>
      <c r="N39" s="65"/>
      <c r="O39" s="65"/>
    </row>
    <row r="40" spans="1:15" x14ac:dyDescent="0.25">
      <c r="A40" s="61" t="s">
        <v>4337</v>
      </c>
      <c r="B40" s="62" t="s">
        <v>96</v>
      </c>
      <c r="C40" s="62"/>
      <c r="D40" s="62" t="s">
        <v>4338</v>
      </c>
      <c r="E40" s="63"/>
      <c r="F40" s="64" t="s">
        <v>89</v>
      </c>
      <c r="G40" s="64" t="s">
        <v>4317</v>
      </c>
      <c r="H40" s="63"/>
      <c r="I40" s="64">
        <v>0.123</v>
      </c>
      <c r="J40" s="65"/>
      <c r="K40" s="65"/>
      <c r="L40" s="65"/>
      <c r="M40" s="65"/>
      <c r="N40" s="65"/>
      <c r="O40" s="65"/>
    </row>
    <row r="41" spans="1:15" x14ac:dyDescent="0.25">
      <c r="A41" s="61" t="s">
        <v>4339</v>
      </c>
      <c r="B41" s="62" t="s">
        <v>100</v>
      </c>
      <c r="C41" s="62" t="s">
        <v>153</v>
      </c>
      <c r="D41" s="62" t="s">
        <v>4340</v>
      </c>
      <c r="E41" s="63"/>
      <c r="F41" s="64" t="s">
        <v>89</v>
      </c>
      <c r="G41" s="64"/>
      <c r="H41" s="63"/>
      <c r="I41" s="65"/>
      <c r="J41" s="65"/>
      <c r="K41" s="65"/>
      <c r="L41" s="65"/>
      <c r="M41" s="65"/>
      <c r="N41" s="65"/>
      <c r="O41" s="65"/>
    </row>
    <row r="42" spans="1:15" x14ac:dyDescent="0.25">
      <c r="A42" s="61" t="s">
        <v>4341</v>
      </c>
      <c r="B42" s="62" t="s">
        <v>96</v>
      </c>
      <c r="C42" s="62"/>
      <c r="D42" s="62" t="s">
        <v>4342</v>
      </c>
      <c r="E42" s="63"/>
      <c r="F42" s="64" t="s">
        <v>89</v>
      </c>
      <c r="G42" s="64" t="s">
        <v>4317</v>
      </c>
      <c r="H42" s="63"/>
      <c r="I42" s="64">
        <v>0.123</v>
      </c>
      <c r="J42" s="65"/>
      <c r="K42" s="65"/>
      <c r="L42" s="65"/>
      <c r="M42" s="65"/>
      <c r="N42" s="65"/>
      <c r="O42" s="65"/>
    </row>
    <row r="43" spans="1:15" x14ac:dyDescent="0.25">
      <c r="A43" s="61" t="s">
        <v>4343</v>
      </c>
      <c r="B43" s="62" t="s">
        <v>100</v>
      </c>
      <c r="C43" s="62" t="s">
        <v>4304</v>
      </c>
      <c r="D43" s="62" t="s">
        <v>4344</v>
      </c>
      <c r="E43" s="63"/>
      <c r="F43" s="64" t="s">
        <v>89</v>
      </c>
      <c r="G43" s="64"/>
      <c r="H43" s="63"/>
      <c r="I43" s="65"/>
      <c r="J43" s="65"/>
      <c r="K43" s="65"/>
      <c r="L43" s="65"/>
      <c r="M43" s="65"/>
      <c r="N43" s="65"/>
      <c r="O43" s="65"/>
    </row>
    <row r="44" spans="1:15" ht="15.75" thickBot="1" x14ac:dyDescent="0.3">
      <c r="A44" s="61" t="s">
        <v>4345</v>
      </c>
      <c r="B44" s="62" t="s">
        <v>96</v>
      </c>
      <c r="C44" s="62"/>
      <c r="D44" s="62" t="s">
        <v>4346</v>
      </c>
      <c r="E44" s="63"/>
      <c r="F44" s="64" t="s">
        <v>89</v>
      </c>
      <c r="G44" s="64" t="s">
        <v>4317</v>
      </c>
      <c r="H44" s="63"/>
      <c r="I44" s="64">
        <v>0.123456</v>
      </c>
      <c r="J44" s="65"/>
      <c r="K44" s="65"/>
      <c r="L44" s="65"/>
      <c r="M44" s="65"/>
      <c r="N44" s="65"/>
      <c r="O44" s="65"/>
    </row>
    <row r="45" spans="1:15" s="16" customFormat="1" ht="15.75" x14ac:dyDescent="0.25">
      <c r="A45" s="51" t="s">
        <v>4347</v>
      </c>
      <c r="B45" s="52" t="s">
        <v>86</v>
      </c>
      <c r="C45" s="52" t="s">
        <v>4348</v>
      </c>
      <c r="D45" s="52" t="s">
        <v>4311</v>
      </c>
      <c r="E45" s="53"/>
      <c r="F45" s="30" t="s">
        <v>89</v>
      </c>
      <c r="G45" s="54"/>
      <c r="H45" s="53"/>
      <c r="I45" s="55"/>
      <c r="J45" s="55"/>
      <c r="K45" s="55"/>
      <c r="L45" s="55"/>
      <c r="M45" s="55"/>
      <c r="N45" s="55"/>
      <c r="O45" s="55"/>
    </row>
    <row r="46" spans="1:15" s="16" customFormat="1" ht="15.75" x14ac:dyDescent="0.25">
      <c r="A46" s="66"/>
      <c r="B46" s="1853" t="s">
        <v>4349</v>
      </c>
      <c r="C46" s="1854"/>
      <c r="D46" s="1855"/>
      <c r="E46" s="67"/>
      <c r="F46" s="68"/>
      <c r="G46" s="69"/>
      <c r="H46" s="67"/>
      <c r="I46" s="70"/>
      <c r="J46" s="70"/>
      <c r="K46" s="70"/>
      <c r="L46" s="70"/>
      <c r="M46" s="70"/>
      <c r="N46" s="70"/>
      <c r="O46" s="70"/>
    </row>
    <row r="47" spans="1:15" x14ac:dyDescent="0.25">
      <c r="A47" s="61" t="s">
        <v>4350</v>
      </c>
      <c r="B47" s="62" t="s">
        <v>96</v>
      </c>
      <c r="C47" s="62" t="s">
        <v>4351</v>
      </c>
      <c r="D47" s="19" t="s">
        <v>4352</v>
      </c>
      <c r="E47" s="63"/>
      <c r="F47" s="64" t="s">
        <v>89</v>
      </c>
      <c r="G47" s="64"/>
      <c r="H47" s="63"/>
      <c r="I47" s="65"/>
      <c r="J47" s="65"/>
      <c r="K47" s="65"/>
      <c r="L47" s="65"/>
      <c r="M47" s="65"/>
      <c r="N47" s="65"/>
      <c r="O47" s="65"/>
    </row>
    <row r="48" spans="1:15" x14ac:dyDescent="0.25">
      <c r="A48" s="71" t="s">
        <v>4353</v>
      </c>
      <c r="B48" s="72" t="s">
        <v>4354</v>
      </c>
      <c r="C48" s="72"/>
      <c r="D48" s="73" t="s">
        <v>4355</v>
      </c>
      <c r="E48" s="63"/>
      <c r="F48" s="74" t="s">
        <v>89</v>
      </c>
      <c r="G48" s="74" t="s">
        <v>4356</v>
      </c>
      <c r="H48" s="63"/>
      <c r="I48" s="75" t="s">
        <v>173</v>
      </c>
      <c r="J48" s="65"/>
      <c r="K48" s="65"/>
      <c r="L48" s="64" t="s">
        <v>256</v>
      </c>
      <c r="M48" s="64"/>
      <c r="N48" s="64">
        <v>40</v>
      </c>
      <c r="O48" s="65"/>
    </row>
    <row r="49" spans="1:15" x14ac:dyDescent="0.25">
      <c r="A49" s="71" t="s">
        <v>4357</v>
      </c>
      <c r="B49" s="72" t="s">
        <v>181</v>
      </c>
      <c r="C49" s="72" t="s">
        <v>4358</v>
      </c>
      <c r="D49" s="73" t="s">
        <v>4359</v>
      </c>
      <c r="E49" s="63"/>
      <c r="F49" s="74" t="s">
        <v>89</v>
      </c>
      <c r="G49" s="74" t="s">
        <v>409</v>
      </c>
      <c r="H49" s="63"/>
      <c r="I49" s="76"/>
      <c r="J49" s="65"/>
      <c r="K49" s="65"/>
      <c r="L49" s="65"/>
      <c r="M49" s="65"/>
      <c r="N49" s="65"/>
      <c r="O49" s="65"/>
    </row>
    <row r="50" spans="1:15" x14ac:dyDescent="0.25">
      <c r="A50" s="71" t="s">
        <v>4360</v>
      </c>
      <c r="B50" s="72" t="s">
        <v>181</v>
      </c>
      <c r="C50" s="72" t="s">
        <v>4361</v>
      </c>
      <c r="D50" s="73" t="s">
        <v>4362</v>
      </c>
      <c r="E50" s="63"/>
      <c r="F50" s="74" t="s">
        <v>89</v>
      </c>
      <c r="G50" s="74" t="s">
        <v>4363</v>
      </c>
      <c r="H50" s="63"/>
      <c r="I50" s="76"/>
      <c r="J50" s="65"/>
      <c r="K50" s="65"/>
      <c r="L50" s="65"/>
      <c r="M50" s="65"/>
      <c r="N50" s="65"/>
      <c r="O50" s="65"/>
    </row>
    <row r="51" spans="1:15" x14ac:dyDescent="0.25">
      <c r="A51" s="61" t="s">
        <v>4364</v>
      </c>
      <c r="B51" s="62" t="s">
        <v>96</v>
      </c>
      <c r="C51" s="62" t="s">
        <v>4365</v>
      </c>
      <c r="D51" s="19" t="s">
        <v>4366</v>
      </c>
      <c r="E51" s="63"/>
      <c r="F51" s="64" t="s">
        <v>89</v>
      </c>
      <c r="G51" s="64"/>
      <c r="H51" s="63"/>
      <c r="I51" s="65"/>
      <c r="J51" s="65"/>
      <c r="K51" s="65"/>
      <c r="L51" s="65"/>
      <c r="M51" s="65"/>
      <c r="N51" s="65"/>
      <c r="O51" s="65"/>
    </row>
    <row r="52" spans="1:15" x14ac:dyDescent="0.25">
      <c r="A52" s="61" t="s">
        <v>4367</v>
      </c>
      <c r="B52" s="62" t="s">
        <v>100</v>
      </c>
      <c r="C52" s="62"/>
      <c r="D52" s="19" t="s">
        <v>4368</v>
      </c>
      <c r="E52" s="63"/>
      <c r="F52" s="64" t="s">
        <v>89</v>
      </c>
      <c r="G52" s="64" t="s">
        <v>321</v>
      </c>
      <c r="H52" s="63"/>
      <c r="I52" s="50" t="s">
        <v>4369</v>
      </c>
      <c r="J52" s="65"/>
      <c r="K52" s="65"/>
      <c r="L52" s="65"/>
      <c r="M52" s="65"/>
      <c r="N52" s="65"/>
      <c r="O52" s="65"/>
    </row>
    <row r="53" spans="1:15" x14ac:dyDescent="0.25">
      <c r="A53" s="61" t="s">
        <v>4370</v>
      </c>
      <c r="B53" s="62" t="s">
        <v>96</v>
      </c>
      <c r="C53" s="62" t="s">
        <v>4371</v>
      </c>
      <c r="D53" s="19" t="s">
        <v>4372</v>
      </c>
      <c r="E53" s="63"/>
      <c r="F53" s="64" t="s">
        <v>415</v>
      </c>
      <c r="G53" s="64"/>
      <c r="H53" s="63"/>
      <c r="I53" s="65"/>
      <c r="J53" s="65"/>
      <c r="K53" s="65"/>
      <c r="L53" s="65"/>
      <c r="M53" s="65"/>
      <c r="N53" s="65"/>
      <c r="O53" s="65"/>
    </row>
    <row r="54" spans="1:15" x14ac:dyDescent="0.25">
      <c r="A54" s="61" t="s">
        <v>4373</v>
      </c>
      <c r="B54" s="62" t="s">
        <v>4374</v>
      </c>
      <c r="C54" s="62"/>
      <c r="D54" s="19" t="s">
        <v>4375</v>
      </c>
      <c r="E54" s="63"/>
      <c r="F54" s="64" t="s">
        <v>415</v>
      </c>
      <c r="G54" s="64" t="s">
        <v>326</v>
      </c>
      <c r="H54" s="63"/>
      <c r="I54" s="64" t="s">
        <v>326</v>
      </c>
      <c r="J54" s="65"/>
      <c r="K54" s="65"/>
      <c r="L54" s="65"/>
      <c r="M54" s="65"/>
      <c r="N54" s="65"/>
      <c r="O54" s="65"/>
    </row>
    <row r="55" spans="1:15" x14ac:dyDescent="0.25">
      <c r="A55" s="61" t="s">
        <v>4376</v>
      </c>
      <c r="B55" s="62" t="s">
        <v>181</v>
      </c>
      <c r="C55" s="62" t="s">
        <v>4377</v>
      </c>
      <c r="D55" s="19" t="s">
        <v>4378</v>
      </c>
      <c r="E55" s="63"/>
      <c r="F55" s="64" t="s">
        <v>415</v>
      </c>
      <c r="G55" s="64" t="s">
        <v>332</v>
      </c>
      <c r="H55" s="63"/>
      <c r="I55" s="65"/>
      <c r="J55" s="65"/>
      <c r="K55" s="65"/>
      <c r="L55" s="65"/>
      <c r="M55" s="65"/>
      <c r="N55" s="65"/>
      <c r="O55" s="65"/>
    </row>
    <row r="56" spans="1:15" x14ac:dyDescent="0.25">
      <c r="A56" s="61" t="s">
        <v>4379</v>
      </c>
      <c r="B56" s="62" t="s">
        <v>181</v>
      </c>
      <c r="C56" s="62" t="s">
        <v>4380</v>
      </c>
      <c r="D56" s="19" t="s">
        <v>4381</v>
      </c>
      <c r="E56" s="63"/>
      <c r="F56" s="64" t="s">
        <v>415</v>
      </c>
      <c r="G56" s="64" t="s">
        <v>340</v>
      </c>
      <c r="H56" s="63"/>
      <c r="I56" s="65"/>
      <c r="J56" s="65"/>
      <c r="K56" s="65"/>
      <c r="L56" s="65"/>
      <c r="M56" s="65"/>
      <c r="N56" s="65"/>
      <c r="O56" s="65"/>
    </row>
    <row r="57" spans="1:15" x14ac:dyDescent="0.25">
      <c r="A57" s="61" t="s">
        <v>4382</v>
      </c>
      <c r="B57" s="62" t="s">
        <v>96</v>
      </c>
      <c r="C57" s="62" t="s">
        <v>4383</v>
      </c>
      <c r="D57" s="19" t="s">
        <v>4384</v>
      </c>
      <c r="E57" s="63"/>
      <c r="F57" s="64" t="s">
        <v>415</v>
      </c>
      <c r="G57" s="64"/>
      <c r="H57" s="63"/>
      <c r="I57" s="65"/>
      <c r="J57" s="65"/>
      <c r="K57" s="65"/>
      <c r="L57" s="65"/>
      <c r="M57" s="65"/>
      <c r="N57" s="65"/>
      <c r="O57" s="65"/>
    </row>
    <row r="58" spans="1:15" x14ac:dyDescent="0.25">
      <c r="A58" s="61" t="s">
        <v>4385</v>
      </c>
      <c r="B58" s="62" t="s">
        <v>77</v>
      </c>
      <c r="C58" s="62" t="s">
        <v>4386</v>
      </c>
      <c r="D58" s="19" t="s">
        <v>4387</v>
      </c>
      <c r="E58" s="63"/>
      <c r="F58" s="64" t="s">
        <v>415</v>
      </c>
      <c r="G58" s="64" t="s">
        <v>329</v>
      </c>
      <c r="H58" s="63"/>
      <c r="I58" s="75" t="s">
        <v>173</v>
      </c>
      <c r="J58" s="64" t="s">
        <v>329</v>
      </c>
      <c r="K58" s="64" t="s">
        <v>329</v>
      </c>
      <c r="L58" s="65"/>
      <c r="M58" s="64" t="s">
        <v>4388</v>
      </c>
      <c r="N58" s="64" t="s">
        <v>4389</v>
      </c>
      <c r="O58" s="65"/>
    </row>
    <row r="59" spans="1:15" x14ac:dyDescent="0.25">
      <c r="A59" s="61" t="s">
        <v>4390</v>
      </c>
      <c r="B59" s="62" t="s">
        <v>96</v>
      </c>
      <c r="C59" s="62" t="s">
        <v>4391</v>
      </c>
      <c r="D59" s="19" t="s">
        <v>4392</v>
      </c>
      <c r="E59" s="63"/>
      <c r="F59" s="64" t="s">
        <v>415</v>
      </c>
      <c r="G59" s="64"/>
      <c r="H59" s="63"/>
      <c r="I59" s="65"/>
      <c r="J59" s="65"/>
      <c r="K59" s="65"/>
      <c r="L59" s="65"/>
      <c r="M59" s="65"/>
      <c r="N59" s="65"/>
      <c r="O59" s="65"/>
    </row>
    <row r="60" spans="1:15" x14ac:dyDescent="0.25">
      <c r="A60" s="61" t="s">
        <v>4393</v>
      </c>
      <c r="B60" s="62" t="s">
        <v>145</v>
      </c>
      <c r="C60" s="62"/>
      <c r="D60" s="19" t="s">
        <v>4394</v>
      </c>
      <c r="E60" s="63"/>
      <c r="F60" s="64" t="s">
        <v>415</v>
      </c>
      <c r="G60" s="64" t="s">
        <v>343</v>
      </c>
      <c r="H60" s="63"/>
      <c r="I60" s="64" t="s">
        <v>343</v>
      </c>
      <c r="J60" s="64" t="s">
        <v>343</v>
      </c>
      <c r="K60" s="64" t="s">
        <v>343</v>
      </c>
      <c r="L60" s="65"/>
      <c r="M60" s="65"/>
      <c r="N60" s="64" t="s">
        <v>4389</v>
      </c>
      <c r="O60" s="65"/>
    </row>
    <row r="61" spans="1:15" x14ac:dyDescent="0.25">
      <c r="A61" s="61" t="s">
        <v>4395</v>
      </c>
      <c r="B61" s="62" t="s">
        <v>96</v>
      </c>
      <c r="C61" s="62" t="s">
        <v>4396</v>
      </c>
      <c r="D61" s="19" t="s">
        <v>4397</v>
      </c>
      <c r="E61" s="63"/>
      <c r="F61" s="64" t="s">
        <v>415</v>
      </c>
      <c r="G61" s="64"/>
      <c r="H61" s="63"/>
      <c r="I61" s="65"/>
      <c r="J61" s="65"/>
      <c r="K61" s="65"/>
      <c r="L61" s="65"/>
      <c r="M61" s="65"/>
      <c r="N61" s="65"/>
      <c r="O61" s="65"/>
    </row>
    <row r="62" spans="1:15" x14ac:dyDescent="0.25">
      <c r="A62" s="61" t="s">
        <v>4398</v>
      </c>
      <c r="B62" s="62" t="s">
        <v>145</v>
      </c>
      <c r="C62" s="62"/>
      <c r="D62" s="19" t="s">
        <v>4399</v>
      </c>
      <c r="E62" s="63"/>
      <c r="F62" s="64" t="s">
        <v>415</v>
      </c>
      <c r="G62" s="64" t="s">
        <v>346</v>
      </c>
      <c r="H62" s="63"/>
      <c r="I62" s="64" t="s">
        <v>346</v>
      </c>
      <c r="J62" s="65"/>
      <c r="K62" s="65"/>
      <c r="L62" s="65"/>
      <c r="M62" s="65"/>
      <c r="N62" s="64" t="s">
        <v>4389</v>
      </c>
      <c r="O62" s="65"/>
    </row>
    <row r="63" spans="1:15" x14ac:dyDescent="0.25">
      <c r="A63" s="61" t="s">
        <v>4400</v>
      </c>
      <c r="B63" s="62" t="s">
        <v>181</v>
      </c>
      <c r="C63" s="62" t="s">
        <v>4401</v>
      </c>
      <c r="D63" s="19" t="s">
        <v>4402</v>
      </c>
      <c r="E63" s="63"/>
      <c r="F63" s="64" t="s">
        <v>415</v>
      </c>
      <c r="G63" s="64" t="s">
        <v>349</v>
      </c>
      <c r="H63" s="63"/>
      <c r="I63" s="65"/>
      <c r="J63" s="65"/>
      <c r="K63" s="65"/>
      <c r="L63" s="65"/>
      <c r="M63" s="65"/>
      <c r="N63" s="65"/>
      <c r="O63" s="65"/>
    </row>
    <row r="64" spans="1:15" x14ac:dyDescent="0.25">
      <c r="A64" s="61" t="s">
        <v>4403</v>
      </c>
      <c r="B64" s="62" t="s">
        <v>181</v>
      </c>
      <c r="C64" s="62" t="s">
        <v>4404</v>
      </c>
      <c r="D64" s="19" t="s">
        <v>4405</v>
      </c>
      <c r="E64" s="63"/>
      <c r="F64" s="64" t="s">
        <v>415</v>
      </c>
      <c r="G64" s="64" t="s">
        <v>356</v>
      </c>
      <c r="H64" s="63"/>
      <c r="I64" s="65"/>
      <c r="J64" s="65"/>
      <c r="K64" s="65"/>
      <c r="L64" s="65"/>
      <c r="M64" s="65"/>
      <c r="N64" s="65"/>
      <c r="O64" s="65"/>
    </row>
    <row r="65" spans="1:15" x14ac:dyDescent="0.25">
      <c r="A65" s="61" t="s">
        <v>4406</v>
      </c>
      <c r="B65" s="62" t="s">
        <v>96</v>
      </c>
      <c r="C65" s="62" t="s">
        <v>4407</v>
      </c>
      <c r="D65" s="19" t="s">
        <v>4408</v>
      </c>
      <c r="E65" s="63"/>
      <c r="F65" s="64" t="s">
        <v>301</v>
      </c>
      <c r="G65" s="64"/>
      <c r="H65" s="63"/>
      <c r="I65" s="65"/>
      <c r="J65" s="65"/>
      <c r="K65" s="65"/>
      <c r="L65" s="65"/>
      <c r="M65" s="65"/>
      <c r="N65" s="65"/>
      <c r="O65" s="65"/>
    </row>
    <row r="66" spans="1:15" x14ac:dyDescent="0.25">
      <c r="A66" s="61" t="s">
        <v>4409</v>
      </c>
      <c r="B66" s="62" t="s">
        <v>145</v>
      </c>
      <c r="C66" s="62"/>
      <c r="D66" s="19" t="s">
        <v>4410</v>
      </c>
      <c r="E66" s="63"/>
      <c r="F66" s="64" t="s">
        <v>301</v>
      </c>
      <c r="G66" s="64" t="s">
        <v>359</v>
      </c>
      <c r="H66" s="63"/>
      <c r="I66" s="75" t="s">
        <v>173</v>
      </c>
      <c r="J66" s="64" t="s">
        <v>359</v>
      </c>
      <c r="K66" s="64" t="s">
        <v>359</v>
      </c>
      <c r="L66" s="64" t="s">
        <v>256</v>
      </c>
      <c r="M66" s="64" t="s">
        <v>4388</v>
      </c>
      <c r="N66" s="64" t="s">
        <v>4411</v>
      </c>
      <c r="O66" s="65"/>
    </row>
    <row r="67" spans="1:15" x14ac:dyDescent="0.25">
      <c r="A67" s="61" t="s">
        <v>4412</v>
      </c>
      <c r="B67" s="62" t="s">
        <v>367</v>
      </c>
      <c r="C67" s="62"/>
      <c r="D67" s="19" t="s">
        <v>4413</v>
      </c>
      <c r="E67" s="63"/>
      <c r="F67" s="64" t="s">
        <v>301</v>
      </c>
      <c r="G67" s="64" t="s">
        <v>365</v>
      </c>
      <c r="H67" s="63"/>
      <c r="I67" s="65"/>
      <c r="J67" s="65"/>
      <c r="K67" s="65"/>
      <c r="L67" s="65"/>
      <c r="M67" s="65"/>
      <c r="N67" s="65"/>
      <c r="O67" s="65"/>
    </row>
    <row r="68" spans="1:15" x14ac:dyDescent="0.25">
      <c r="A68" s="61" t="s">
        <v>4414</v>
      </c>
      <c r="B68" s="62" t="s">
        <v>96</v>
      </c>
      <c r="C68" s="62" t="s">
        <v>4415</v>
      </c>
      <c r="D68" s="19" t="s">
        <v>4416</v>
      </c>
      <c r="E68" s="63"/>
      <c r="F68" s="64" t="s">
        <v>301</v>
      </c>
      <c r="G68" s="64"/>
      <c r="H68" s="63"/>
      <c r="I68" s="65"/>
      <c r="J68" s="65"/>
      <c r="K68" s="65"/>
      <c r="L68" s="65"/>
      <c r="M68" s="65"/>
      <c r="N68" s="65"/>
      <c r="O68" s="65"/>
    </row>
    <row r="69" spans="1:15" x14ac:dyDescent="0.25">
      <c r="A69" s="61" t="s">
        <v>4417</v>
      </c>
      <c r="B69" s="62" t="s">
        <v>145</v>
      </c>
      <c r="C69" s="62"/>
      <c r="D69" s="19" t="s">
        <v>4418</v>
      </c>
      <c r="E69" s="63"/>
      <c r="F69" s="64" t="s">
        <v>301</v>
      </c>
      <c r="G69" s="64" t="s">
        <v>359</v>
      </c>
      <c r="H69" s="63"/>
      <c r="I69" s="75" t="s">
        <v>173</v>
      </c>
      <c r="J69" s="64" t="s">
        <v>359</v>
      </c>
      <c r="K69" s="64" t="s">
        <v>359</v>
      </c>
      <c r="L69" s="64" t="s">
        <v>256</v>
      </c>
      <c r="M69" s="64" t="s">
        <v>4388</v>
      </c>
      <c r="N69" s="64" t="s">
        <v>4419</v>
      </c>
      <c r="O69" s="65"/>
    </row>
    <row r="70" spans="1:15" x14ac:dyDescent="0.25">
      <c r="A70" s="61" t="s">
        <v>4420</v>
      </c>
      <c r="B70" s="62" t="s">
        <v>96</v>
      </c>
      <c r="C70" s="62" t="s">
        <v>4421</v>
      </c>
      <c r="D70" s="19" t="s">
        <v>4422</v>
      </c>
      <c r="E70" s="63"/>
      <c r="F70" s="64" t="s">
        <v>307</v>
      </c>
      <c r="G70" s="64"/>
      <c r="H70" s="63"/>
      <c r="I70" s="65"/>
      <c r="J70" s="65"/>
      <c r="K70" s="65"/>
      <c r="L70" s="65"/>
      <c r="M70" s="65"/>
      <c r="N70" s="65"/>
      <c r="O70" s="65"/>
    </row>
    <row r="71" spans="1:15" x14ac:dyDescent="0.25">
      <c r="A71" s="61" t="s">
        <v>4423</v>
      </c>
      <c r="B71" s="62" t="s">
        <v>145</v>
      </c>
      <c r="C71" s="62"/>
      <c r="D71" s="19" t="s">
        <v>4424</v>
      </c>
      <c r="E71" s="63"/>
      <c r="F71" s="64" t="s">
        <v>307</v>
      </c>
      <c r="G71" s="64" t="s">
        <v>359</v>
      </c>
      <c r="H71" s="63"/>
      <c r="I71" s="75" t="s">
        <v>173</v>
      </c>
      <c r="J71" s="64" t="s">
        <v>359</v>
      </c>
      <c r="K71" s="64" t="s">
        <v>359</v>
      </c>
      <c r="L71" s="64" t="s">
        <v>256</v>
      </c>
      <c r="M71" s="64" t="s">
        <v>4388</v>
      </c>
      <c r="N71" s="64" t="s">
        <v>4425</v>
      </c>
      <c r="O71" s="65"/>
    </row>
    <row r="72" spans="1:15" x14ac:dyDescent="0.25">
      <c r="A72" s="61" t="s">
        <v>4426</v>
      </c>
      <c r="B72" s="62" t="s">
        <v>100</v>
      </c>
      <c r="C72" s="62"/>
      <c r="D72" s="19" t="s">
        <v>4427</v>
      </c>
      <c r="E72" s="63"/>
      <c r="F72" s="64" t="s">
        <v>307</v>
      </c>
      <c r="G72" s="64" t="s">
        <v>362</v>
      </c>
      <c r="H72" s="63"/>
      <c r="I72" s="64" t="s">
        <v>255</v>
      </c>
      <c r="J72" s="65"/>
      <c r="K72" s="65"/>
      <c r="L72" s="65"/>
      <c r="M72" s="65"/>
      <c r="N72" s="65"/>
      <c r="O72" s="65"/>
    </row>
    <row r="73" spans="1:15" x14ac:dyDescent="0.25">
      <c r="A73" s="61" t="s">
        <v>4428</v>
      </c>
      <c r="B73" s="62" t="s">
        <v>367</v>
      </c>
      <c r="C73" s="62"/>
      <c r="D73" s="19" t="s">
        <v>4413</v>
      </c>
      <c r="E73" s="63"/>
      <c r="F73" s="64" t="s">
        <v>307</v>
      </c>
      <c r="G73" s="64" t="s">
        <v>374</v>
      </c>
      <c r="H73" s="63"/>
      <c r="I73" s="65"/>
      <c r="J73" s="65"/>
      <c r="K73" s="65"/>
      <c r="L73" s="65"/>
      <c r="M73" s="65"/>
      <c r="N73" s="65"/>
      <c r="O73" s="65"/>
    </row>
    <row r="74" spans="1:15" x14ac:dyDescent="0.25">
      <c r="A74" s="61" t="s">
        <v>4429</v>
      </c>
      <c r="B74" s="62" t="s">
        <v>96</v>
      </c>
      <c r="C74" s="62" t="s">
        <v>4430</v>
      </c>
      <c r="D74" s="19" t="s">
        <v>4431</v>
      </c>
      <c r="E74" s="63"/>
      <c r="F74" s="64" t="s">
        <v>310</v>
      </c>
      <c r="G74" s="64"/>
      <c r="H74" s="63"/>
      <c r="I74" s="65"/>
      <c r="J74" s="65"/>
      <c r="K74" s="65"/>
      <c r="L74" s="65"/>
      <c r="M74" s="65"/>
      <c r="N74" s="65"/>
      <c r="O74" s="65"/>
    </row>
    <row r="75" spans="1:15" x14ac:dyDescent="0.25">
      <c r="A75" s="61" t="s">
        <v>4432</v>
      </c>
      <c r="B75" s="62" t="s">
        <v>145</v>
      </c>
      <c r="C75" s="62"/>
      <c r="D75" s="19" t="s">
        <v>4433</v>
      </c>
      <c r="E75" s="63"/>
      <c r="F75" s="64" t="s">
        <v>310</v>
      </c>
      <c r="G75" s="64" t="s">
        <v>359</v>
      </c>
      <c r="H75" s="63"/>
      <c r="I75" s="75" t="s">
        <v>173</v>
      </c>
      <c r="J75" s="64" t="s">
        <v>359</v>
      </c>
      <c r="K75" s="64" t="s">
        <v>359</v>
      </c>
      <c r="L75" s="64" t="s">
        <v>256</v>
      </c>
      <c r="M75" s="64" t="s">
        <v>4388</v>
      </c>
      <c r="N75" s="64" t="s">
        <v>4389</v>
      </c>
      <c r="O75" s="65"/>
    </row>
    <row r="76" spans="1:15" x14ac:dyDescent="0.25">
      <c r="A76" s="61" t="s">
        <v>4434</v>
      </c>
      <c r="B76" s="62" t="s">
        <v>96</v>
      </c>
      <c r="C76" s="62" t="s">
        <v>4435</v>
      </c>
      <c r="D76" s="19" t="s">
        <v>4436</v>
      </c>
      <c r="E76" s="63"/>
      <c r="F76" s="64" t="s">
        <v>301</v>
      </c>
      <c r="G76" s="64"/>
      <c r="H76" s="63"/>
      <c r="I76" s="65"/>
      <c r="J76" s="65"/>
      <c r="K76" s="65"/>
      <c r="L76" s="65"/>
      <c r="M76" s="65"/>
      <c r="N76" s="65"/>
      <c r="O76" s="65"/>
    </row>
    <row r="77" spans="1:15" x14ac:dyDescent="0.25">
      <c r="A77" s="61" t="s">
        <v>4437</v>
      </c>
      <c r="B77" s="62" t="s">
        <v>145</v>
      </c>
      <c r="C77" s="62"/>
      <c r="D77" s="19" t="s">
        <v>4438</v>
      </c>
      <c r="E77" s="63"/>
      <c r="F77" s="64" t="s">
        <v>301</v>
      </c>
      <c r="G77" s="64" t="s">
        <v>359</v>
      </c>
      <c r="H77" s="63"/>
      <c r="I77" s="77">
        <v>0</v>
      </c>
      <c r="J77" s="64" t="s">
        <v>359</v>
      </c>
      <c r="K77" s="64" t="s">
        <v>359</v>
      </c>
      <c r="L77" s="64" t="s">
        <v>256</v>
      </c>
      <c r="M77" s="64" t="s">
        <v>4388</v>
      </c>
      <c r="N77" s="64" t="s">
        <v>4389</v>
      </c>
      <c r="O77" s="65"/>
    </row>
    <row r="78" spans="1:15" x14ac:dyDescent="0.25">
      <c r="A78" s="61" t="s">
        <v>4439</v>
      </c>
      <c r="B78" s="62" t="s">
        <v>96</v>
      </c>
      <c r="C78" s="62" t="s">
        <v>4440</v>
      </c>
      <c r="D78" s="19" t="s">
        <v>4441</v>
      </c>
      <c r="E78" s="63"/>
      <c r="F78" s="64" t="s">
        <v>313</v>
      </c>
      <c r="G78" s="64"/>
      <c r="H78" s="63"/>
      <c r="I78" s="65"/>
      <c r="J78" s="65"/>
      <c r="K78" s="65"/>
      <c r="L78" s="65"/>
      <c r="M78" s="65"/>
      <c r="N78" s="65"/>
      <c r="O78" s="65"/>
    </row>
    <row r="79" spans="1:15" ht="15.75" thickBot="1" x14ac:dyDescent="0.3">
      <c r="A79" s="61" t="s">
        <v>4442</v>
      </c>
      <c r="B79" s="62" t="s">
        <v>145</v>
      </c>
      <c r="C79" s="62"/>
      <c r="D79" s="19" t="s">
        <v>4443</v>
      </c>
      <c r="E79" s="63"/>
      <c r="F79" s="64" t="s">
        <v>313</v>
      </c>
      <c r="G79" s="64" t="s">
        <v>359</v>
      </c>
      <c r="H79" s="63"/>
      <c r="I79" s="64">
        <v>0</v>
      </c>
      <c r="J79" s="64" t="s">
        <v>359</v>
      </c>
      <c r="K79" s="64" t="s">
        <v>359</v>
      </c>
      <c r="L79" s="64" t="s">
        <v>256</v>
      </c>
      <c r="M79" s="64" t="s">
        <v>4388</v>
      </c>
      <c r="N79" s="64" t="s">
        <v>4389</v>
      </c>
      <c r="O79" s="65"/>
    </row>
    <row r="80" spans="1:15" s="16" customFormat="1" ht="15.75" x14ac:dyDescent="0.25">
      <c r="A80" s="51" t="s">
        <v>4444</v>
      </c>
      <c r="B80" s="52" t="s">
        <v>86</v>
      </c>
      <c r="C80" s="52" t="s">
        <v>4445</v>
      </c>
      <c r="D80" s="52" t="s">
        <v>4446</v>
      </c>
      <c r="E80" s="53"/>
      <c r="F80" s="30" t="s">
        <v>89</v>
      </c>
      <c r="G80" s="54"/>
      <c r="H80" s="53"/>
      <c r="I80" s="55"/>
      <c r="J80" s="55"/>
      <c r="K80" s="55"/>
      <c r="L80" s="55"/>
      <c r="M80" s="55"/>
      <c r="N80" s="55"/>
      <c r="O80" s="55"/>
    </row>
    <row r="81" spans="1:15" x14ac:dyDescent="0.25">
      <c r="A81" s="61" t="s">
        <v>4447</v>
      </c>
      <c r="B81" s="62" t="s">
        <v>96</v>
      </c>
      <c r="C81" s="62" t="s">
        <v>4448</v>
      </c>
      <c r="D81" s="19" t="s">
        <v>4449</v>
      </c>
      <c r="E81" s="63"/>
      <c r="F81" s="64" t="s">
        <v>89</v>
      </c>
      <c r="G81" s="64"/>
      <c r="H81" s="63"/>
      <c r="I81" s="65"/>
      <c r="J81" s="65"/>
      <c r="K81" s="65"/>
      <c r="L81" s="65"/>
      <c r="M81" s="65"/>
      <c r="N81" s="65"/>
      <c r="O81" s="65"/>
    </row>
    <row r="82" spans="1:15" x14ac:dyDescent="0.25">
      <c r="A82" s="61" t="s">
        <v>4450</v>
      </c>
      <c r="B82" s="62" t="s">
        <v>96</v>
      </c>
      <c r="C82" s="62" t="s">
        <v>4451</v>
      </c>
      <c r="D82" s="19" t="s">
        <v>4452</v>
      </c>
      <c r="E82" s="63"/>
      <c r="F82" s="64" t="s">
        <v>89</v>
      </c>
      <c r="G82" s="64"/>
      <c r="H82" s="63"/>
      <c r="I82" s="65"/>
      <c r="J82" s="65"/>
      <c r="K82" s="65"/>
      <c r="L82" s="65"/>
      <c r="M82" s="65"/>
      <c r="N82" s="65"/>
      <c r="O82" s="65"/>
    </row>
    <row r="83" spans="1:15" x14ac:dyDescent="0.25">
      <c r="A83" s="61" t="s">
        <v>4453</v>
      </c>
      <c r="B83" s="62" t="s">
        <v>96</v>
      </c>
      <c r="C83" s="62" t="s">
        <v>4454</v>
      </c>
      <c r="D83" s="19" t="s">
        <v>4455</v>
      </c>
      <c r="E83" s="63"/>
      <c r="F83" s="64" t="s">
        <v>89</v>
      </c>
      <c r="G83" s="64"/>
      <c r="H83" s="63"/>
      <c r="I83" s="65"/>
      <c r="J83" s="65"/>
      <c r="K83" s="65"/>
      <c r="L83" s="65"/>
      <c r="M83" s="65"/>
      <c r="N83" s="65"/>
      <c r="O83" s="65"/>
    </row>
    <row r="84" spans="1:15" x14ac:dyDescent="0.25">
      <c r="A84" s="61" t="s">
        <v>4456</v>
      </c>
      <c r="B84" s="62" t="s">
        <v>100</v>
      </c>
      <c r="C84" s="62"/>
      <c r="D84" s="19" t="s">
        <v>4457</v>
      </c>
      <c r="E84" s="63"/>
      <c r="F84" s="64" t="s">
        <v>89</v>
      </c>
      <c r="G84" s="64" t="s">
        <v>4317</v>
      </c>
      <c r="H84" s="63"/>
      <c r="I84" s="64" t="s">
        <v>4458</v>
      </c>
      <c r="J84" s="65"/>
      <c r="K84" s="65"/>
      <c r="L84" s="65"/>
      <c r="M84" s="65"/>
      <c r="N84" s="65"/>
      <c r="O84" s="65"/>
    </row>
    <row r="85" spans="1:15" x14ac:dyDescent="0.25">
      <c r="A85" s="61" t="s">
        <v>4459</v>
      </c>
      <c r="B85" s="62" t="s">
        <v>96</v>
      </c>
      <c r="C85" s="62" t="s">
        <v>4460</v>
      </c>
      <c r="D85" s="19" t="s">
        <v>4461</v>
      </c>
      <c r="E85" s="63"/>
      <c r="F85" s="64" t="s">
        <v>89</v>
      </c>
      <c r="G85" s="64"/>
      <c r="H85" s="63"/>
      <c r="I85" s="65"/>
      <c r="J85" s="65"/>
      <c r="K85" s="65"/>
      <c r="L85" s="65"/>
      <c r="M85" s="65"/>
      <c r="N85" s="65"/>
      <c r="O85" s="65"/>
    </row>
    <row r="86" spans="1:15" x14ac:dyDescent="0.25">
      <c r="A86" s="61" t="s">
        <v>4462</v>
      </c>
      <c r="B86" s="62" t="s">
        <v>145</v>
      </c>
      <c r="C86" s="62"/>
      <c r="D86" s="19" t="s">
        <v>4463</v>
      </c>
      <c r="E86" s="63"/>
      <c r="F86" s="64" t="s">
        <v>89</v>
      </c>
      <c r="G86" s="64"/>
      <c r="H86" s="63"/>
      <c r="I86" s="75" t="s">
        <v>173</v>
      </c>
      <c r="J86" s="64"/>
      <c r="K86" s="64"/>
      <c r="L86" s="64" t="s">
        <v>204</v>
      </c>
      <c r="M86" s="64" t="s">
        <v>4464</v>
      </c>
      <c r="N86" s="64">
        <v>11</v>
      </c>
      <c r="O86" s="65"/>
    </row>
    <row r="87" spans="1:15" x14ac:dyDescent="0.25">
      <c r="A87" s="61" t="s">
        <v>4465</v>
      </c>
      <c r="B87" s="62" t="s">
        <v>181</v>
      </c>
      <c r="C87" s="62"/>
      <c r="D87" s="19" t="s">
        <v>4466</v>
      </c>
      <c r="E87" s="63"/>
      <c r="F87" s="64" t="s">
        <v>89</v>
      </c>
      <c r="G87" s="64" t="s">
        <v>4467</v>
      </c>
      <c r="H87" s="63"/>
      <c r="I87" s="65"/>
      <c r="J87" s="65"/>
      <c r="K87" s="65"/>
      <c r="L87" s="65"/>
      <c r="M87" s="65"/>
      <c r="N87" s="65"/>
      <c r="O87" s="65"/>
    </row>
    <row r="88" spans="1:15" x14ac:dyDescent="0.25">
      <c r="A88" s="61" t="s">
        <v>4468</v>
      </c>
      <c r="B88" s="62" t="s">
        <v>96</v>
      </c>
      <c r="C88" s="62" t="s">
        <v>4469</v>
      </c>
      <c r="D88" s="19" t="s">
        <v>4470</v>
      </c>
      <c r="E88" s="63"/>
      <c r="F88" s="64" t="s">
        <v>89</v>
      </c>
      <c r="G88" s="64"/>
      <c r="H88" s="63"/>
      <c r="I88" s="65"/>
      <c r="J88" s="65"/>
      <c r="K88" s="65"/>
      <c r="L88" s="65"/>
      <c r="M88" s="65"/>
      <c r="N88" s="65"/>
      <c r="O88" s="65"/>
    </row>
    <row r="89" spans="1:15" x14ac:dyDescent="0.25">
      <c r="A89" s="61" t="s">
        <v>4471</v>
      </c>
      <c r="B89" s="62" t="s">
        <v>145</v>
      </c>
      <c r="C89" s="62"/>
      <c r="D89" s="19" t="s">
        <v>4472</v>
      </c>
      <c r="E89" s="63"/>
      <c r="F89" s="64" t="s">
        <v>89</v>
      </c>
      <c r="G89" s="64" t="s">
        <v>4473</v>
      </c>
      <c r="H89" s="63"/>
      <c r="I89" s="75" t="s">
        <v>173</v>
      </c>
      <c r="J89" s="64"/>
      <c r="K89" s="64"/>
      <c r="L89" s="64" t="s">
        <v>204</v>
      </c>
      <c r="M89" s="64" t="s">
        <v>4464</v>
      </c>
      <c r="N89" s="64">
        <v>11</v>
      </c>
      <c r="O89" s="65"/>
    </row>
    <row r="90" spans="1:15" x14ac:dyDescent="0.25">
      <c r="A90" s="61" t="s">
        <v>4474</v>
      </c>
      <c r="B90" s="62" t="s">
        <v>181</v>
      </c>
      <c r="C90" s="62"/>
      <c r="D90" s="19" t="s">
        <v>4466</v>
      </c>
      <c r="E90" s="63"/>
      <c r="F90" s="64" t="s">
        <v>89</v>
      </c>
      <c r="G90" s="64" t="s">
        <v>4467</v>
      </c>
      <c r="H90" s="63"/>
      <c r="I90" s="65"/>
      <c r="J90" s="65"/>
      <c r="K90" s="65"/>
      <c r="L90" s="65"/>
      <c r="M90" s="65"/>
      <c r="N90" s="65"/>
      <c r="O90" s="65"/>
    </row>
    <row r="91" spans="1:15" x14ac:dyDescent="0.25">
      <c r="A91" s="61" t="s">
        <v>4475</v>
      </c>
      <c r="B91" s="62" t="s">
        <v>96</v>
      </c>
      <c r="C91" s="62" t="s">
        <v>4476</v>
      </c>
      <c r="D91" s="19" t="s">
        <v>4477</v>
      </c>
      <c r="E91" s="63"/>
      <c r="F91" s="64" t="s">
        <v>89</v>
      </c>
      <c r="G91" s="64"/>
      <c r="H91" s="63"/>
      <c r="I91" s="65"/>
      <c r="J91" s="65"/>
      <c r="K91" s="65"/>
      <c r="L91" s="65"/>
      <c r="M91" s="65"/>
      <c r="N91" s="65"/>
      <c r="O91" s="65"/>
    </row>
    <row r="92" spans="1:15" x14ac:dyDescent="0.25">
      <c r="A92" s="61" t="s">
        <v>4478</v>
      </c>
      <c r="B92" s="62" t="s">
        <v>145</v>
      </c>
      <c r="C92" s="62"/>
      <c r="D92" s="19" t="s">
        <v>4479</v>
      </c>
      <c r="E92" s="63"/>
      <c r="F92" s="64" t="s">
        <v>89</v>
      </c>
      <c r="G92" s="64"/>
      <c r="H92" s="63"/>
      <c r="I92" s="75" t="s">
        <v>173</v>
      </c>
      <c r="J92" s="64"/>
      <c r="K92" s="64"/>
      <c r="L92" s="64" t="s">
        <v>204</v>
      </c>
      <c r="M92" s="64" t="s">
        <v>4464</v>
      </c>
      <c r="N92" s="64">
        <v>11</v>
      </c>
      <c r="O92" s="65"/>
    </row>
    <row r="93" spans="1:15" x14ac:dyDescent="0.25">
      <c r="A93" s="61" t="s">
        <v>4480</v>
      </c>
      <c r="B93" s="62" t="s">
        <v>181</v>
      </c>
      <c r="C93" s="62"/>
      <c r="D93" s="19" t="s">
        <v>4466</v>
      </c>
      <c r="E93" s="63"/>
      <c r="F93" s="64" t="s">
        <v>89</v>
      </c>
      <c r="G93" s="64" t="s">
        <v>4467</v>
      </c>
      <c r="H93" s="63"/>
      <c r="I93" s="65"/>
      <c r="J93" s="65"/>
      <c r="K93" s="65"/>
      <c r="L93" s="65"/>
      <c r="M93" s="65"/>
      <c r="N93" s="65"/>
      <c r="O93" s="65"/>
    </row>
    <row r="94" spans="1:15" x14ac:dyDescent="0.25">
      <c r="A94" s="61" t="s">
        <v>4481</v>
      </c>
      <c r="B94" s="62" t="s">
        <v>96</v>
      </c>
      <c r="C94" s="62" t="s">
        <v>4469</v>
      </c>
      <c r="D94" s="19" t="s">
        <v>4482</v>
      </c>
      <c r="E94" s="63"/>
      <c r="F94" s="64" t="s">
        <v>89</v>
      </c>
      <c r="G94" s="64"/>
      <c r="H94" s="63"/>
      <c r="I94" s="65"/>
      <c r="J94" s="65"/>
      <c r="K94" s="65"/>
      <c r="L94" s="65"/>
      <c r="M94" s="65"/>
      <c r="N94" s="65"/>
      <c r="O94" s="65"/>
    </row>
    <row r="95" spans="1:15" x14ac:dyDescent="0.25">
      <c r="A95" s="61" t="s">
        <v>4483</v>
      </c>
      <c r="B95" s="62" t="s">
        <v>145</v>
      </c>
      <c r="C95" s="62"/>
      <c r="D95" s="19" t="s">
        <v>4484</v>
      </c>
      <c r="E95" s="63"/>
      <c r="F95" s="64" t="s">
        <v>89</v>
      </c>
      <c r="G95" s="64" t="s">
        <v>4473</v>
      </c>
      <c r="H95" s="63"/>
      <c r="I95" s="75" t="s">
        <v>173</v>
      </c>
      <c r="J95" s="64"/>
      <c r="K95" s="64"/>
      <c r="L95" s="64" t="s">
        <v>204</v>
      </c>
      <c r="M95" s="64" t="s">
        <v>4464</v>
      </c>
      <c r="N95" s="64">
        <v>11</v>
      </c>
      <c r="O95" s="65"/>
    </row>
    <row r="96" spans="1:15" x14ac:dyDescent="0.25">
      <c r="A96" s="61" t="s">
        <v>4485</v>
      </c>
      <c r="B96" s="62" t="s">
        <v>181</v>
      </c>
      <c r="C96" s="62"/>
      <c r="D96" s="19" t="s">
        <v>4466</v>
      </c>
      <c r="E96" s="63"/>
      <c r="F96" s="64" t="s">
        <v>89</v>
      </c>
      <c r="G96" s="64" t="s">
        <v>4467</v>
      </c>
      <c r="H96" s="63"/>
      <c r="I96" s="65"/>
      <c r="J96" s="65"/>
      <c r="K96" s="65"/>
      <c r="L96" s="65"/>
      <c r="M96" s="65"/>
      <c r="N96" s="65"/>
      <c r="O96" s="65"/>
    </row>
    <row r="97" spans="1:15" x14ac:dyDescent="0.25">
      <c r="A97" s="61" t="s">
        <v>4486</v>
      </c>
      <c r="B97" s="62" t="s">
        <v>96</v>
      </c>
      <c r="C97" s="62" t="s">
        <v>4487</v>
      </c>
      <c r="D97" s="19" t="s">
        <v>4488</v>
      </c>
      <c r="E97" s="63"/>
      <c r="F97" s="64" t="s">
        <v>89</v>
      </c>
      <c r="G97" s="64"/>
      <c r="H97" s="63"/>
      <c r="I97" s="65"/>
      <c r="J97" s="65"/>
      <c r="K97" s="65"/>
      <c r="L97" s="65"/>
      <c r="M97" s="65"/>
      <c r="N97" s="65"/>
      <c r="O97" s="65"/>
    </row>
    <row r="98" spans="1:15" x14ac:dyDescent="0.25">
      <c r="A98" s="61" t="s">
        <v>4489</v>
      </c>
      <c r="B98" s="62" t="s">
        <v>100</v>
      </c>
      <c r="C98" s="62"/>
      <c r="D98" s="19" t="s">
        <v>4490</v>
      </c>
      <c r="E98" s="63"/>
      <c r="F98" s="64" t="s">
        <v>89</v>
      </c>
      <c r="G98" s="64" t="s">
        <v>4317</v>
      </c>
      <c r="H98" s="63"/>
      <c r="I98" s="64" t="s">
        <v>4491</v>
      </c>
      <c r="J98" s="65"/>
      <c r="K98" s="65"/>
      <c r="L98" s="65"/>
      <c r="M98" s="65"/>
      <c r="N98" s="65"/>
      <c r="O98" s="65"/>
    </row>
    <row r="99" spans="1:15" x14ac:dyDescent="0.25">
      <c r="A99" s="61" t="s">
        <v>4492</v>
      </c>
      <c r="B99" s="62" t="s">
        <v>100</v>
      </c>
      <c r="C99" s="62"/>
      <c r="D99" s="19" t="s">
        <v>4493</v>
      </c>
      <c r="E99" s="63"/>
      <c r="F99" s="64" t="s">
        <v>89</v>
      </c>
      <c r="G99" s="64" t="s">
        <v>4317</v>
      </c>
      <c r="H99" s="63"/>
      <c r="I99" s="64" t="s">
        <v>4494</v>
      </c>
      <c r="J99" s="65"/>
      <c r="K99" s="65"/>
      <c r="L99" s="65"/>
      <c r="M99" s="65"/>
      <c r="N99" s="65"/>
      <c r="O99" s="65"/>
    </row>
    <row r="100" spans="1:15" x14ac:dyDescent="0.25">
      <c r="A100" s="61" t="s">
        <v>4495</v>
      </c>
      <c r="B100" s="62" t="s">
        <v>96</v>
      </c>
      <c r="C100" s="62" t="s">
        <v>4496</v>
      </c>
      <c r="D100" s="19" t="s">
        <v>4497</v>
      </c>
      <c r="E100" s="63"/>
      <c r="F100" s="64" t="s">
        <v>89</v>
      </c>
      <c r="G100" s="64"/>
      <c r="H100" s="63"/>
      <c r="I100" s="65"/>
      <c r="J100" s="65"/>
      <c r="K100" s="65"/>
      <c r="L100" s="65"/>
      <c r="M100" s="65"/>
      <c r="N100" s="65"/>
      <c r="O100" s="65"/>
    </row>
    <row r="101" spans="1:15" x14ac:dyDescent="0.25">
      <c r="A101" s="61" t="s">
        <v>4498</v>
      </c>
      <c r="B101" s="62" t="s">
        <v>145</v>
      </c>
      <c r="C101" s="62"/>
      <c r="D101" s="19" t="s">
        <v>4499</v>
      </c>
      <c r="E101" s="63"/>
      <c r="F101" s="64" t="s">
        <v>89</v>
      </c>
      <c r="G101" s="64"/>
      <c r="H101" s="63"/>
      <c r="I101" s="75" t="s">
        <v>173</v>
      </c>
      <c r="J101" s="64"/>
      <c r="K101" s="64"/>
      <c r="L101" s="64" t="s">
        <v>204</v>
      </c>
      <c r="M101" s="64"/>
      <c r="N101" s="64">
        <v>40</v>
      </c>
      <c r="O101" s="65"/>
    </row>
    <row r="102" spans="1:15" x14ac:dyDescent="0.25">
      <c r="A102" s="61" t="s">
        <v>4500</v>
      </c>
      <c r="B102" s="62" t="s">
        <v>181</v>
      </c>
      <c r="C102" s="62" t="s">
        <v>4501</v>
      </c>
      <c r="D102" s="19" t="s">
        <v>4502</v>
      </c>
      <c r="E102" s="63"/>
      <c r="F102" s="64" t="s">
        <v>89</v>
      </c>
      <c r="G102" s="64" t="s">
        <v>4503</v>
      </c>
      <c r="H102" s="63"/>
      <c r="I102" s="65"/>
      <c r="J102" s="65"/>
      <c r="K102" s="65"/>
      <c r="L102" s="65"/>
      <c r="M102" s="65"/>
      <c r="N102" s="65"/>
      <c r="O102" s="65"/>
    </row>
    <row r="103" spans="1:15" x14ac:dyDescent="0.25">
      <c r="A103" s="61" t="s">
        <v>4504</v>
      </c>
      <c r="B103" s="62" t="s">
        <v>181</v>
      </c>
      <c r="C103" s="62" t="s">
        <v>4505</v>
      </c>
      <c r="D103" s="19" t="s">
        <v>4506</v>
      </c>
      <c r="E103" s="63"/>
      <c r="F103" s="64" t="s">
        <v>89</v>
      </c>
      <c r="G103" s="64" t="s">
        <v>4507</v>
      </c>
      <c r="H103" s="63"/>
      <c r="I103" s="65"/>
      <c r="J103" s="65"/>
      <c r="K103" s="65"/>
      <c r="L103" s="65"/>
      <c r="M103" s="65"/>
      <c r="N103" s="65"/>
      <c r="O103" s="65"/>
    </row>
    <row r="104" spans="1:15" x14ac:dyDescent="0.25">
      <c r="A104" s="61" t="s">
        <v>4508</v>
      </c>
      <c r="B104" s="62" t="s">
        <v>96</v>
      </c>
      <c r="C104" s="62" t="s">
        <v>4509</v>
      </c>
      <c r="D104" s="19" t="s">
        <v>4510</v>
      </c>
      <c r="E104" s="63"/>
      <c r="F104" s="64" t="s">
        <v>89</v>
      </c>
      <c r="G104" s="64" t="s">
        <v>4507</v>
      </c>
      <c r="H104" s="63"/>
      <c r="I104" s="65"/>
      <c r="J104" s="65"/>
      <c r="K104" s="65"/>
      <c r="L104" s="65"/>
      <c r="M104" s="65"/>
      <c r="N104" s="65"/>
      <c r="O104" s="65"/>
    </row>
    <row r="105" spans="1:15" x14ac:dyDescent="0.25">
      <c r="A105" s="61" t="s">
        <v>4511</v>
      </c>
      <c r="B105" s="62" t="s">
        <v>4512</v>
      </c>
      <c r="C105" s="62"/>
      <c r="D105" s="19" t="s">
        <v>4513</v>
      </c>
      <c r="E105" s="63"/>
      <c r="F105" s="64" t="s">
        <v>89</v>
      </c>
      <c r="G105" s="64" t="s">
        <v>4507</v>
      </c>
      <c r="H105" s="63"/>
      <c r="I105" s="65"/>
      <c r="J105" s="65"/>
      <c r="K105" s="65"/>
      <c r="L105" s="65"/>
      <c r="M105" s="65"/>
      <c r="N105" s="65"/>
      <c r="O105" s="65"/>
    </row>
    <row r="106" spans="1:15" x14ac:dyDescent="0.25">
      <c r="A106" s="61" t="s">
        <v>4514</v>
      </c>
      <c r="B106" s="62" t="s">
        <v>96</v>
      </c>
      <c r="C106" s="62" t="s">
        <v>4509</v>
      </c>
      <c r="D106" s="19" t="s">
        <v>4515</v>
      </c>
      <c r="E106" s="63"/>
      <c r="F106" s="64" t="s">
        <v>89</v>
      </c>
      <c r="G106" s="64" t="s">
        <v>4507</v>
      </c>
      <c r="H106" s="63"/>
      <c r="I106" s="65"/>
      <c r="J106" s="65"/>
      <c r="K106" s="65"/>
      <c r="L106" s="65"/>
      <c r="M106" s="65"/>
      <c r="N106" s="65"/>
      <c r="O106" s="65"/>
    </row>
    <row r="107" spans="1:15" x14ac:dyDescent="0.25">
      <c r="A107" s="61" t="s">
        <v>4516</v>
      </c>
      <c r="B107" s="62" t="s">
        <v>181</v>
      </c>
      <c r="C107" s="62"/>
      <c r="D107" s="19" t="s">
        <v>4517</v>
      </c>
      <c r="E107" s="63"/>
      <c r="F107" s="64" t="s">
        <v>89</v>
      </c>
      <c r="G107" s="64" t="s">
        <v>4507</v>
      </c>
      <c r="H107" s="63"/>
      <c r="I107" s="65"/>
      <c r="J107" s="65"/>
      <c r="K107" s="65"/>
      <c r="L107" s="65"/>
      <c r="M107" s="65"/>
      <c r="N107" s="65"/>
      <c r="O107" s="65"/>
    </row>
    <row r="108" spans="1:15" x14ac:dyDescent="0.25">
      <c r="A108" s="61" t="s">
        <v>4518</v>
      </c>
      <c r="B108" s="62" t="s">
        <v>181</v>
      </c>
      <c r="C108" s="62" t="s">
        <v>4519</v>
      </c>
      <c r="D108" s="19" t="s">
        <v>4520</v>
      </c>
      <c r="E108" s="63"/>
      <c r="F108" s="64" t="s">
        <v>89</v>
      </c>
      <c r="G108" s="64" t="s">
        <v>4507</v>
      </c>
      <c r="H108" s="63"/>
      <c r="I108" s="65"/>
      <c r="J108" s="65"/>
      <c r="K108" s="65"/>
      <c r="L108" s="65"/>
      <c r="M108" s="65"/>
      <c r="N108" s="65"/>
      <c r="O108" s="65"/>
    </row>
    <row r="109" spans="1:15" x14ac:dyDescent="0.25">
      <c r="A109" s="61" t="s">
        <v>4521</v>
      </c>
      <c r="B109" s="62" t="s">
        <v>96</v>
      </c>
      <c r="C109" s="62" t="s">
        <v>4522</v>
      </c>
      <c r="D109" s="19" t="s">
        <v>4523</v>
      </c>
      <c r="E109" s="63"/>
      <c r="F109" s="64" t="s">
        <v>89</v>
      </c>
      <c r="G109" s="64" t="s">
        <v>4524</v>
      </c>
      <c r="H109" s="63"/>
      <c r="I109" s="65"/>
      <c r="J109" s="65"/>
      <c r="K109" s="65"/>
      <c r="L109" s="65"/>
      <c r="M109" s="65"/>
      <c r="N109" s="65"/>
      <c r="O109" s="65"/>
    </row>
    <row r="110" spans="1:15" x14ac:dyDescent="0.25">
      <c r="A110" s="61" t="s">
        <v>4525</v>
      </c>
      <c r="B110" s="62" t="s">
        <v>100</v>
      </c>
      <c r="C110" s="62"/>
      <c r="D110" s="19" t="s">
        <v>4526</v>
      </c>
      <c r="E110" s="63"/>
      <c r="F110" s="64" t="s">
        <v>89</v>
      </c>
      <c r="G110" s="64" t="s">
        <v>4317</v>
      </c>
      <c r="H110" s="63"/>
      <c r="I110" s="64" t="s">
        <v>4527</v>
      </c>
      <c r="J110" s="65"/>
      <c r="K110" s="65"/>
      <c r="L110" s="65"/>
      <c r="M110" s="65"/>
      <c r="N110" s="65"/>
      <c r="O110" s="65"/>
    </row>
    <row r="111" spans="1:15" x14ac:dyDescent="0.25">
      <c r="A111" s="61" t="s">
        <v>4528</v>
      </c>
      <c r="B111" s="62" t="s">
        <v>77</v>
      </c>
      <c r="C111" s="62"/>
      <c r="D111" s="19" t="s">
        <v>4529</v>
      </c>
      <c r="E111" s="63"/>
      <c r="F111" s="64" t="s">
        <v>89</v>
      </c>
      <c r="G111" s="64" t="s">
        <v>4530</v>
      </c>
      <c r="H111" s="63"/>
      <c r="I111" s="65"/>
      <c r="J111" s="65"/>
      <c r="K111" s="65"/>
      <c r="L111" s="65"/>
      <c r="M111" s="65"/>
      <c r="N111" s="65"/>
      <c r="O111" s="65"/>
    </row>
    <row r="112" spans="1:15" x14ac:dyDescent="0.25">
      <c r="A112" s="61" t="s">
        <v>4531</v>
      </c>
      <c r="B112" s="62" t="s">
        <v>96</v>
      </c>
      <c r="C112" s="62" t="s">
        <v>4532</v>
      </c>
      <c r="D112" s="19" t="s">
        <v>4533</v>
      </c>
      <c r="E112" s="63"/>
      <c r="F112" s="64" t="s">
        <v>89</v>
      </c>
      <c r="G112" s="64"/>
      <c r="H112" s="63"/>
      <c r="I112" s="65"/>
      <c r="J112" s="65"/>
      <c r="K112" s="65"/>
      <c r="L112" s="65"/>
      <c r="M112" s="65"/>
      <c r="N112" s="65"/>
      <c r="O112" s="65"/>
    </row>
    <row r="113" spans="1:15" x14ac:dyDescent="0.25">
      <c r="A113" s="61" t="s">
        <v>4534</v>
      </c>
      <c r="B113" s="62" t="s">
        <v>4512</v>
      </c>
      <c r="C113" s="62"/>
      <c r="D113" s="19" t="s">
        <v>4535</v>
      </c>
      <c r="E113" s="63"/>
      <c r="F113" s="64" t="s">
        <v>89</v>
      </c>
      <c r="G113" s="64" t="s">
        <v>4317</v>
      </c>
      <c r="H113" s="63"/>
      <c r="I113" s="75" t="s">
        <v>4536</v>
      </c>
      <c r="J113" s="65"/>
      <c r="K113" s="65"/>
      <c r="L113" s="65"/>
      <c r="M113" s="65"/>
      <c r="N113" s="65"/>
      <c r="O113" s="65"/>
    </row>
  </sheetData>
  <mergeCells count="3">
    <mergeCell ref="A1:D1"/>
    <mergeCell ref="I1:N1"/>
    <mergeCell ref="B46:D46"/>
  </mergeCell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election activeCell="C21" sqref="C21"/>
    </sheetView>
  </sheetViews>
  <sheetFormatPr defaultRowHeight="15" x14ac:dyDescent="0.25"/>
  <cols>
    <col min="1" max="1" width="26.140625" bestFit="1" customWidth="1"/>
    <col min="2" max="2" width="11.5703125" style="5" bestFit="1" customWidth="1"/>
    <col min="3" max="3" width="24" bestFit="1" customWidth="1"/>
    <col min="4" max="4" width="11.5703125" bestFit="1" customWidth="1"/>
    <col min="5" max="5" width="24" bestFit="1" customWidth="1"/>
    <col min="6" max="6" width="11.5703125" bestFit="1" customWidth="1"/>
  </cols>
  <sheetData>
    <row r="1" spans="1:6" x14ac:dyDescent="0.25">
      <c r="A1" s="637" t="s">
        <v>4537</v>
      </c>
      <c r="B1" s="637" t="s">
        <v>4538</v>
      </c>
      <c r="C1" s="637" t="s">
        <v>4537</v>
      </c>
      <c r="D1" s="637" t="s">
        <v>4538</v>
      </c>
      <c r="E1" s="637" t="s">
        <v>4537</v>
      </c>
      <c r="F1" s="637" t="s">
        <v>4538</v>
      </c>
    </row>
    <row r="2" spans="1:6" x14ac:dyDescent="0.25">
      <c r="A2" s="641" t="s">
        <v>1225</v>
      </c>
      <c r="B2" s="638" t="s">
        <v>4539</v>
      </c>
      <c r="C2" s="641" t="s">
        <v>580</v>
      </c>
      <c r="D2" s="638" t="s">
        <v>4539</v>
      </c>
      <c r="E2" s="641"/>
      <c r="F2" s="640"/>
    </row>
    <row r="3" spans="1:6" x14ac:dyDescent="0.25">
      <c r="A3" s="641" t="s">
        <v>1242</v>
      </c>
      <c r="B3" s="638" t="s">
        <v>4539</v>
      </c>
      <c r="C3" s="641" t="s">
        <v>585</v>
      </c>
      <c r="D3" s="638" t="s">
        <v>4539</v>
      </c>
      <c r="E3" s="641"/>
      <c r="F3" s="640"/>
    </row>
    <row r="4" spans="1:6" x14ac:dyDescent="0.25">
      <c r="A4" s="641" t="s">
        <v>1293</v>
      </c>
      <c r="B4" s="638" t="s">
        <v>4539</v>
      </c>
      <c r="C4" s="641" t="s">
        <v>560</v>
      </c>
      <c r="D4" s="638" t="s">
        <v>4539</v>
      </c>
      <c r="E4" s="641"/>
      <c r="F4" s="640"/>
    </row>
    <row r="5" spans="1:6" ht="28.5" x14ac:dyDescent="0.25">
      <c r="A5" s="641" t="s">
        <v>4540</v>
      </c>
      <c r="B5" s="639" t="s">
        <v>4541</v>
      </c>
      <c r="C5" s="641" t="s">
        <v>570</v>
      </c>
      <c r="D5" s="638" t="s">
        <v>4539</v>
      </c>
      <c r="E5" s="641"/>
      <c r="F5" s="640"/>
    </row>
    <row r="6" spans="1:6" x14ac:dyDescent="0.25">
      <c r="A6" s="641" t="s">
        <v>804</v>
      </c>
      <c r="B6" s="638" t="s">
        <v>4539</v>
      </c>
      <c r="C6" s="641" t="s">
        <v>818</v>
      </c>
      <c r="D6" s="638" t="s">
        <v>4539</v>
      </c>
      <c r="E6" s="641"/>
      <c r="F6" s="640"/>
    </row>
    <row r="7" spans="1:6" x14ac:dyDescent="0.25">
      <c r="A7" s="641" t="s">
        <v>435</v>
      </c>
      <c r="B7" s="638" t="s">
        <v>4539</v>
      </c>
      <c r="C7" s="641" t="s">
        <v>1813</v>
      </c>
      <c r="D7" s="638" t="s">
        <v>4539</v>
      </c>
      <c r="E7" s="641"/>
      <c r="F7" s="640"/>
    </row>
    <row r="8" spans="1:6" x14ac:dyDescent="0.25">
      <c r="A8" s="641" t="s">
        <v>816</v>
      </c>
      <c r="B8" s="638" t="s">
        <v>4539</v>
      </c>
      <c r="C8" s="641" t="s">
        <v>590</v>
      </c>
      <c r="D8" s="638" t="s">
        <v>4539</v>
      </c>
      <c r="E8" s="641"/>
      <c r="F8" s="640"/>
    </row>
    <row r="9" spans="1:6" x14ac:dyDescent="0.25">
      <c r="A9" s="641" t="s">
        <v>501</v>
      </c>
      <c r="B9" s="638" t="s">
        <v>4539</v>
      </c>
      <c r="C9" s="641" t="s">
        <v>1838</v>
      </c>
      <c r="D9" s="640" t="s">
        <v>4542</v>
      </c>
      <c r="E9" s="641"/>
      <c r="F9" s="640"/>
    </row>
    <row r="10" spans="1:6" x14ac:dyDescent="0.25">
      <c r="A10" s="641" t="s">
        <v>514</v>
      </c>
      <c r="B10" s="638" t="s">
        <v>4539</v>
      </c>
      <c r="C10" s="641" t="s">
        <v>1876</v>
      </c>
      <c r="D10" s="640" t="s">
        <v>4542</v>
      </c>
      <c r="E10" s="641"/>
      <c r="F10" s="640"/>
    </row>
    <row r="11" spans="1:6" x14ac:dyDescent="0.25">
      <c r="A11" s="641" t="s">
        <v>520</v>
      </c>
      <c r="B11" s="638" t="s">
        <v>4539</v>
      </c>
      <c r="C11" s="641" t="s">
        <v>1993</v>
      </c>
      <c r="D11" s="640" t="s">
        <v>4542</v>
      </c>
      <c r="E11" s="641"/>
      <c r="F11" s="640"/>
    </row>
    <row r="12" spans="1:6" x14ac:dyDescent="0.25">
      <c r="A12" s="641" t="s">
        <v>863</v>
      </c>
      <c r="B12" s="638" t="s">
        <v>4539</v>
      </c>
      <c r="C12" s="641" t="s">
        <v>4543</v>
      </c>
      <c r="D12" s="640" t="s">
        <v>4542</v>
      </c>
      <c r="E12" s="641"/>
      <c r="F12" s="640"/>
    </row>
    <row r="13" spans="1:6" x14ac:dyDescent="0.25">
      <c r="A13" s="641" t="s">
        <v>538</v>
      </c>
      <c r="B13" s="638" t="s">
        <v>4539</v>
      </c>
      <c r="C13" s="641" t="s">
        <v>2013</v>
      </c>
      <c r="D13" s="640" t="s">
        <v>4542</v>
      </c>
      <c r="E13" s="641"/>
      <c r="F13" s="640"/>
    </row>
    <row r="14" spans="1:6" x14ac:dyDescent="0.25">
      <c r="A14" s="641" t="s">
        <v>544</v>
      </c>
      <c r="B14" s="638" t="s">
        <v>4539</v>
      </c>
      <c r="C14" s="641" t="s">
        <v>1874</v>
      </c>
      <c r="D14" s="640" t="s">
        <v>4542</v>
      </c>
      <c r="E14" s="641"/>
      <c r="F14" s="640"/>
    </row>
    <row r="15" spans="1:6" x14ac:dyDescent="0.25">
      <c r="A15" s="641" t="s">
        <v>530</v>
      </c>
      <c r="B15" s="638" t="s">
        <v>4539</v>
      </c>
      <c r="C15" s="641" t="s">
        <v>2576</v>
      </c>
      <c r="D15" s="638" t="s">
        <v>4539</v>
      </c>
      <c r="E15" s="641"/>
      <c r="F15" s="640"/>
    </row>
    <row r="16" spans="1:6" x14ac:dyDescent="0.25">
      <c r="A16" s="641" t="s">
        <v>1435</v>
      </c>
      <c r="B16" s="638" t="s">
        <v>4539</v>
      </c>
      <c r="C16" s="641" t="s">
        <v>2220</v>
      </c>
      <c r="D16" s="638" t="s">
        <v>4539</v>
      </c>
      <c r="E16" s="641"/>
      <c r="F16" s="640"/>
    </row>
    <row r="17" spans="1:6" ht="28.5" x14ac:dyDescent="0.25">
      <c r="A17" s="641" t="s">
        <v>575</v>
      </c>
      <c r="B17" s="639" t="s">
        <v>4541</v>
      </c>
      <c r="C17" s="641" t="s">
        <v>2231</v>
      </c>
      <c r="D17" s="638" t="s">
        <v>4539</v>
      </c>
      <c r="E17" s="641"/>
      <c r="F17" s="640"/>
    </row>
    <row r="18" spans="1:6" ht="28.5" x14ac:dyDescent="0.25">
      <c r="A18" s="641" t="s">
        <v>1141</v>
      </c>
      <c r="B18" s="639" t="s">
        <v>4541</v>
      </c>
      <c r="C18" s="641" t="s">
        <v>2024</v>
      </c>
      <c r="D18" s="638" t="s">
        <v>4539</v>
      </c>
      <c r="E18" s="641"/>
      <c r="F18" s="640"/>
    </row>
    <row r="19" spans="1:6" x14ac:dyDescent="0.25">
      <c r="A19" s="635"/>
      <c r="B19" s="1403"/>
    </row>
    <row r="20" spans="1:6" x14ac:dyDescent="0.25">
      <c r="A20" s="636"/>
      <c r="B20" s="1403"/>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20"/>
  <sheetViews>
    <sheetView workbookViewId="0">
      <selection activeCell="G13" sqref="G13"/>
    </sheetView>
  </sheetViews>
  <sheetFormatPr defaultRowHeight="15" x14ac:dyDescent="0.25"/>
  <cols>
    <col min="1" max="1" width="19.7109375" customWidth="1"/>
  </cols>
  <sheetData>
    <row r="1" spans="1:3" x14ac:dyDescent="0.25">
      <c r="A1" s="752" t="s">
        <v>4544</v>
      </c>
    </row>
    <row r="2" spans="1:3" x14ac:dyDescent="0.25">
      <c r="A2" t="s">
        <v>4545</v>
      </c>
    </row>
    <row r="4" spans="1:3" x14ac:dyDescent="0.25">
      <c r="A4" t="s">
        <v>4546</v>
      </c>
    </row>
    <row r="5" spans="1:3" x14ac:dyDescent="0.25">
      <c r="A5" t="s">
        <v>4547</v>
      </c>
    </row>
    <row r="6" spans="1:3" x14ac:dyDescent="0.25">
      <c r="A6" t="s">
        <v>4548</v>
      </c>
    </row>
    <row r="8" spans="1:3" x14ac:dyDescent="0.25">
      <c r="A8" t="s">
        <v>4549</v>
      </c>
    </row>
    <row r="10" spans="1:3" x14ac:dyDescent="0.25">
      <c r="A10" t="s">
        <v>4550</v>
      </c>
    </row>
    <row r="11" spans="1:3" x14ac:dyDescent="0.25">
      <c r="A11" t="s">
        <v>4551</v>
      </c>
      <c r="B11">
        <v>0</v>
      </c>
      <c r="C11" t="s">
        <v>4552</v>
      </c>
    </row>
    <row r="12" spans="1:3" x14ac:dyDescent="0.25">
      <c r="A12" t="s">
        <v>4553</v>
      </c>
    </row>
    <row r="13" spans="1:3" x14ac:dyDescent="0.25">
      <c r="A13" t="s">
        <v>4554</v>
      </c>
      <c r="B13">
        <v>150</v>
      </c>
      <c r="C13" t="s">
        <v>4552</v>
      </c>
    </row>
    <row r="15" spans="1:3" x14ac:dyDescent="0.25">
      <c r="A15" t="s">
        <v>4555</v>
      </c>
    </row>
    <row r="16" spans="1:3" x14ac:dyDescent="0.25">
      <c r="B16">
        <v>5</v>
      </c>
      <c r="C16" t="s">
        <v>4552</v>
      </c>
    </row>
    <row r="17" spans="1:3" x14ac:dyDescent="0.25">
      <c r="B17">
        <v>152</v>
      </c>
      <c r="C17" t="s">
        <v>4552</v>
      </c>
    </row>
    <row r="18" spans="1:3" x14ac:dyDescent="0.25">
      <c r="B18" t="s">
        <v>4556</v>
      </c>
    </row>
    <row r="20" spans="1:3" x14ac:dyDescent="0.25">
      <c r="A20" t="s">
        <v>4557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6"/>
  <sheetViews>
    <sheetView workbookViewId="0">
      <selection activeCell="A7" sqref="A7"/>
    </sheetView>
  </sheetViews>
  <sheetFormatPr defaultRowHeight="15" x14ac:dyDescent="0.25"/>
  <sheetData>
    <row r="1" spans="1:1" x14ac:dyDescent="0.25">
      <c r="A1" s="752" t="s">
        <v>4558</v>
      </c>
    </row>
    <row r="2" spans="1:1" x14ac:dyDescent="0.25">
      <c r="A2" t="s">
        <v>4559</v>
      </c>
    </row>
    <row r="4" spans="1:1" x14ac:dyDescent="0.25">
      <c r="A4" t="s">
        <v>4560</v>
      </c>
    </row>
    <row r="6" spans="1:1" x14ac:dyDescent="0.25">
      <c r="A6" t="s">
        <v>4561</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O61"/>
  <sheetViews>
    <sheetView topLeftCell="C31" zoomScale="80" zoomScaleNormal="80" workbookViewId="0">
      <selection activeCell="E44" sqref="E44"/>
    </sheetView>
  </sheetViews>
  <sheetFormatPr defaultRowHeight="15" x14ac:dyDescent="0.25"/>
  <cols>
    <col min="1" max="1" width="60" customWidth="1"/>
    <col min="2" max="2" width="62.42578125" customWidth="1"/>
    <col min="3" max="3" width="62.85546875" bestFit="1" customWidth="1"/>
    <col min="4" max="4" width="68.42578125" bestFit="1" customWidth="1"/>
    <col min="5" max="5" width="26.7109375" customWidth="1"/>
  </cols>
  <sheetData>
    <row r="1" spans="1:15" x14ac:dyDescent="0.25">
      <c r="A1" s="752" t="s">
        <v>4562</v>
      </c>
    </row>
    <row r="3" spans="1:15" x14ac:dyDescent="0.25">
      <c r="A3" s="1862" t="s">
        <v>4563</v>
      </c>
      <c r="B3" s="1863"/>
      <c r="C3" s="1393" t="s">
        <v>773</v>
      </c>
    </row>
    <row r="4" spans="1:15" ht="18.75" customHeight="1" x14ac:dyDescent="0.25">
      <c r="A4" s="1817">
        <v>7</v>
      </c>
      <c r="B4" s="1379" t="s">
        <v>4564</v>
      </c>
      <c r="C4" s="4"/>
    </row>
    <row r="5" spans="1:15" ht="31.5" customHeight="1" x14ac:dyDescent="0.25">
      <c r="A5" s="1832"/>
      <c r="B5" s="512"/>
      <c r="C5" s="4"/>
      <c r="H5" s="752" t="s">
        <v>1238</v>
      </c>
    </row>
    <row r="6" spans="1:15" ht="16.5" customHeight="1" x14ac:dyDescent="0.25">
      <c r="A6" s="1817" t="s">
        <v>4565</v>
      </c>
      <c r="B6" s="1379" t="s">
        <v>4564</v>
      </c>
      <c r="C6" s="4"/>
      <c r="H6" t="s">
        <v>4566</v>
      </c>
    </row>
    <row r="7" spans="1:15" ht="86.25" customHeight="1" x14ac:dyDescent="0.25">
      <c r="A7" s="1832"/>
      <c r="B7" s="512"/>
      <c r="C7" s="888" t="s">
        <v>4567</v>
      </c>
      <c r="D7" s="994" t="s">
        <v>4568</v>
      </c>
      <c r="H7" s="1861" t="s">
        <v>4569</v>
      </c>
      <c r="I7" s="1861"/>
      <c r="J7" s="1861"/>
      <c r="K7" s="1861"/>
      <c r="L7" s="1861"/>
      <c r="M7" s="1861"/>
      <c r="N7" s="1861"/>
      <c r="O7" s="1861"/>
    </row>
    <row r="8" spans="1:15" x14ac:dyDescent="0.25">
      <c r="A8" s="1830" t="s">
        <v>4565</v>
      </c>
      <c r="B8" s="1379" t="s">
        <v>4570</v>
      </c>
      <c r="C8" s="4"/>
      <c r="H8" s="1861"/>
      <c r="I8" s="1861"/>
      <c r="J8" s="1861"/>
      <c r="K8" s="1861"/>
      <c r="L8" s="1861"/>
      <c r="M8" s="1861"/>
      <c r="N8" s="1861"/>
      <c r="O8" s="1861"/>
    </row>
    <row r="9" spans="1:15" ht="36" customHeight="1" x14ac:dyDescent="0.25">
      <c r="A9" s="1830"/>
      <c r="B9" s="512"/>
      <c r="C9" s="891" t="s">
        <v>4571</v>
      </c>
      <c r="H9" s="1861"/>
      <c r="I9" s="1861"/>
      <c r="J9" s="1861"/>
      <c r="K9" s="1861"/>
      <c r="L9" s="1861"/>
      <c r="M9" s="1861"/>
      <c r="N9" s="1861"/>
      <c r="O9" s="1861"/>
    </row>
    <row r="10" spans="1:15" x14ac:dyDescent="0.25">
      <c r="A10" s="1817" t="s">
        <v>4565</v>
      </c>
      <c r="B10" s="1379" t="s">
        <v>4572</v>
      </c>
      <c r="C10" s="4"/>
      <c r="H10" s="1861"/>
      <c r="I10" s="1861"/>
      <c r="J10" s="1861"/>
      <c r="K10" s="1861"/>
      <c r="L10" s="1861"/>
      <c r="M10" s="1861"/>
      <c r="N10" s="1861"/>
      <c r="O10" s="1861"/>
    </row>
    <row r="11" spans="1:15" ht="42.75" customHeight="1" x14ac:dyDescent="0.25">
      <c r="A11" s="1832"/>
      <c r="B11" s="512"/>
      <c r="C11" s="891" t="s">
        <v>4573</v>
      </c>
      <c r="H11" s="1861"/>
      <c r="I11" s="1861"/>
      <c r="J11" s="1861"/>
      <c r="K11" s="1861"/>
      <c r="L11" s="1861"/>
      <c r="M11" s="1861"/>
      <c r="N11" s="1861"/>
      <c r="O11" s="1861"/>
    </row>
    <row r="12" spans="1:15" x14ac:dyDescent="0.25">
      <c r="A12" s="1858" t="s">
        <v>4565</v>
      </c>
      <c r="B12" s="1391" t="s">
        <v>4574</v>
      </c>
      <c r="C12" s="78"/>
      <c r="H12" s="1861"/>
      <c r="I12" s="1861"/>
      <c r="J12" s="1861"/>
      <c r="K12" s="1861"/>
      <c r="L12" s="1861"/>
      <c r="M12" s="1861"/>
      <c r="N12" s="1861"/>
      <c r="O12" s="1861"/>
    </row>
    <row r="13" spans="1:15" ht="121.9" customHeight="1" x14ac:dyDescent="0.25">
      <c r="A13" s="1858"/>
      <c r="B13" s="996"/>
      <c r="C13" s="997" t="s">
        <v>4567</v>
      </c>
      <c r="D13" s="1380" t="s">
        <v>4575</v>
      </c>
      <c r="E13" s="939"/>
      <c r="H13" s="1861"/>
      <c r="I13" s="1861"/>
      <c r="J13" s="1861"/>
      <c r="K13" s="1861"/>
      <c r="L13" s="1861"/>
      <c r="M13" s="1861"/>
      <c r="N13" s="1861"/>
      <c r="O13" s="1861"/>
    </row>
    <row r="14" spans="1:15" x14ac:dyDescent="0.25">
      <c r="A14" s="1858" t="s">
        <v>4565</v>
      </c>
      <c r="B14" s="998" t="s">
        <v>4576</v>
      </c>
      <c r="C14" s="87"/>
      <c r="H14" s="1861"/>
      <c r="I14" s="1861"/>
      <c r="J14" s="1861"/>
      <c r="K14" s="1861"/>
      <c r="L14" s="1861"/>
      <c r="M14" s="1861"/>
      <c r="N14" s="1861"/>
      <c r="O14" s="1861"/>
    </row>
    <row r="15" spans="1:15" ht="36" customHeight="1" x14ac:dyDescent="0.25">
      <c r="A15" s="1858"/>
      <c r="B15" s="999"/>
      <c r="C15" s="1000" t="s">
        <v>4577</v>
      </c>
      <c r="H15" s="1861"/>
      <c r="I15" s="1861"/>
      <c r="J15" s="1861"/>
      <c r="K15" s="1861"/>
      <c r="L15" s="1861"/>
      <c r="M15" s="1861"/>
      <c r="N15" s="1861"/>
      <c r="O15" s="1861"/>
    </row>
    <row r="16" spans="1:15" x14ac:dyDescent="0.25">
      <c r="A16" s="1859" t="s">
        <v>4565</v>
      </c>
      <c r="B16" s="998" t="s">
        <v>4578</v>
      </c>
      <c r="C16" s="87"/>
      <c r="H16" s="1861"/>
      <c r="I16" s="1861"/>
      <c r="J16" s="1861"/>
      <c r="K16" s="1861"/>
      <c r="L16" s="1861"/>
      <c r="M16" s="1861"/>
      <c r="N16" s="1861"/>
      <c r="O16" s="1861"/>
    </row>
    <row r="17" spans="1:15" ht="38.25" customHeight="1" x14ac:dyDescent="0.25">
      <c r="A17" s="1860"/>
      <c r="B17" s="996"/>
      <c r="C17" s="1000" t="s">
        <v>4573</v>
      </c>
      <c r="H17" s="1861"/>
      <c r="I17" s="1861"/>
      <c r="J17" s="1861"/>
      <c r="K17" s="1861"/>
      <c r="L17" s="1861"/>
      <c r="M17" s="1861"/>
      <c r="N17" s="1861"/>
      <c r="O17" s="1861"/>
    </row>
    <row r="19" spans="1:15" ht="35.25" customHeight="1" x14ac:dyDescent="0.25">
      <c r="E19" s="872"/>
    </row>
    <row r="20" spans="1:15" ht="35.25" customHeight="1" x14ac:dyDescent="0.25">
      <c r="A20" s="416" t="s">
        <v>3322</v>
      </c>
      <c r="B20" s="416" t="s">
        <v>3323</v>
      </c>
      <c r="C20" s="416" t="s">
        <v>2</v>
      </c>
      <c r="D20" s="416" t="s">
        <v>3324</v>
      </c>
      <c r="E20" s="1393" t="s">
        <v>773</v>
      </c>
    </row>
    <row r="21" spans="1:15" ht="35.25" customHeight="1" x14ac:dyDescent="0.25">
      <c r="A21" s="890"/>
      <c r="B21" s="886" t="s">
        <v>4579</v>
      </c>
      <c r="C21" s="1336" t="s">
        <v>4580</v>
      </c>
      <c r="D21" s="695" t="s">
        <v>4581</v>
      </c>
      <c r="E21" s="4"/>
    </row>
    <row r="22" spans="1:15" ht="35.25" customHeight="1" x14ac:dyDescent="0.25">
      <c r="A22" s="890"/>
      <c r="B22" s="886" t="s">
        <v>4579</v>
      </c>
      <c r="C22" s="1336" t="s">
        <v>4582</v>
      </c>
      <c r="D22" s="695" t="s">
        <v>4555</v>
      </c>
      <c r="E22" s="4"/>
    </row>
    <row r="23" spans="1:15" ht="35.25" customHeight="1" x14ac:dyDescent="0.25">
      <c r="A23" s="894"/>
      <c r="B23" s="895" t="s">
        <v>4583</v>
      </c>
      <c r="C23" s="896" t="s">
        <v>4584</v>
      </c>
      <c r="D23" s="897" t="s">
        <v>4585</v>
      </c>
      <c r="E23" s="903" t="s">
        <v>4586</v>
      </c>
    </row>
    <row r="24" spans="1:15" ht="35.25" customHeight="1" x14ac:dyDescent="0.25">
      <c r="A24" s="889"/>
      <c r="B24" s="886" t="s">
        <v>4579</v>
      </c>
      <c r="C24" s="1336" t="s">
        <v>4587</v>
      </c>
      <c r="D24" s="695" t="s">
        <v>4588</v>
      </c>
      <c r="E24" s="4"/>
    </row>
    <row r="25" spans="1:15" ht="35.25" customHeight="1" x14ac:dyDescent="0.25">
      <c r="A25" s="898"/>
      <c r="B25" s="895" t="s">
        <v>4583</v>
      </c>
      <c r="C25" s="896" t="s">
        <v>4589</v>
      </c>
      <c r="D25" s="897" t="s">
        <v>4590</v>
      </c>
      <c r="E25" s="903" t="s">
        <v>4586</v>
      </c>
    </row>
    <row r="26" spans="1:15" ht="35.25" customHeight="1" x14ac:dyDescent="0.25">
      <c r="B26" s="886" t="s">
        <v>4591</v>
      </c>
      <c r="C26" s="1336" t="s">
        <v>4592</v>
      </c>
      <c r="D26" s="872" t="s">
        <v>4593</v>
      </c>
      <c r="E26" s="4"/>
    </row>
    <row r="27" spans="1:15" ht="35.25" customHeight="1" x14ac:dyDescent="0.25">
      <c r="B27" s="886" t="s">
        <v>4594</v>
      </c>
      <c r="C27" s="1336" t="s">
        <v>4592</v>
      </c>
      <c r="D27" s="872" t="s">
        <v>4593</v>
      </c>
      <c r="E27" s="4"/>
    </row>
    <row r="28" spans="1:15" ht="30" customHeight="1" x14ac:dyDescent="0.25">
      <c r="B28" s="886" t="s">
        <v>4595</v>
      </c>
      <c r="C28" s="1336" t="s">
        <v>4592</v>
      </c>
      <c r="D28" s="872" t="s">
        <v>4593</v>
      </c>
      <c r="E28" s="4"/>
    </row>
    <row r="29" spans="1:15" ht="30" customHeight="1" x14ac:dyDescent="0.25">
      <c r="B29" s="886" t="s">
        <v>4596</v>
      </c>
      <c r="C29" s="1336" t="s">
        <v>4597</v>
      </c>
      <c r="D29" s="695" t="s">
        <v>4598</v>
      </c>
      <c r="E29" s="4"/>
    </row>
    <row r="30" spans="1:15" ht="30" customHeight="1" x14ac:dyDescent="0.25">
      <c r="A30" s="893"/>
      <c r="B30" s="895" t="s">
        <v>4599</v>
      </c>
      <c r="C30" s="896" t="s">
        <v>4600</v>
      </c>
      <c r="D30" s="897" t="s">
        <v>4601</v>
      </c>
      <c r="E30" s="903" t="s">
        <v>4586</v>
      </c>
    </row>
    <row r="31" spans="1:15" ht="30" customHeight="1" x14ac:dyDescent="0.25">
      <c r="A31" s="1347"/>
      <c r="B31" s="886" t="s">
        <v>4602</v>
      </c>
      <c r="C31" s="1336" t="s">
        <v>4603</v>
      </c>
      <c r="D31" s="872" t="s">
        <v>4604</v>
      </c>
      <c r="E31" s="4"/>
    </row>
    <row r="32" spans="1:15" ht="46.5" customHeight="1" x14ac:dyDescent="0.25">
      <c r="A32" s="1347"/>
      <c r="B32" s="886" t="s">
        <v>4298</v>
      </c>
      <c r="C32" s="1336" t="s">
        <v>4605</v>
      </c>
      <c r="D32" s="872" t="s">
        <v>4606</v>
      </c>
      <c r="E32" s="4"/>
    </row>
    <row r="33" spans="1:6" ht="46.5" customHeight="1" x14ac:dyDescent="0.25">
      <c r="A33" s="1347"/>
      <c r="B33" s="886" t="s">
        <v>4298</v>
      </c>
      <c r="C33" s="1336" t="s">
        <v>4607</v>
      </c>
      <c r="D33" s="872" t="s">
        <v>4608</v>
      </c>
      <c r="E33" s="4"/>
    </row>
    <row r="34" spans="1:6" ht="46.5" customHeight="1" x14ac:dyDescent="0.25">
      <c r="A34" s="1347"/>
      <c r="B34" s="886" t="s">
        <v>4596</v>
      </c>
      <c r="C34" s="1336" t="s">
        <v>4609</v>
      </c>
      <c r="D34" s="872" t="s">
        <v>4610</v>
      </c>
      <c r="E34" s="1337" t="s">
        <v>4611</v>
      </c>
    </row>
    <row r="35" spans="1:6" ht="46.5" customHeight="1" x14ac:dyDescent="0.25">
      <c r="B35" s="886" t="s">
        <v>4596</v>
      </c>
      <c r="C35" s="1336" t="s">
        <v>4612</v>
      </c>
      <c r="D35" s="872" t="s">
        <v>4613</v>
      </c>
      <c r="E35" s="902" t="s">
        <v>4614</v>
      </c>
    </row>
    <row r="37" spans="1:6" x14ac:dyDescent="0.25">
      <c r="A37" s="1374" t="s">
        <v>4555</v>
      </c>
      <c r="B37" s="877" t="s">
        <v>4615</v>
      </c>
    </row>
    <row r="38" spans="1:6" ht="33.75" customHeight="1" x14ac:dyDescent="0.25">
      <c r="A38" s="1394" t="s">
        <v>1350</v>
      </c>
      <c r="B38" s="1389" t="s">
        <v>1246</v>
      </c>
      <c r="C38" s="904"/>
      <c r="D38" s="904">
        <f>VLOOKUP(B38,FillFluidProperties!J4:P35,6,FALSE)</f>
        <v>1.199E-3</v>
      </c>
      <c r="E38" s="886" t="s">
        <v>4616</v>
      </c>
    </row>
    <row r="39" spans="1:6" ht="31.5" customHeight="1" x14ac:dyDescent="0.25">
      <c r="A39" s="1394" t="s">
        <v>4617</v>
      </c>
      <c r="B39" s="1389" t="s">
        <v>1895</v>
      </c>
      <c r="C39" s="904"/>
      <c r="D39" s="904">
        <f>VLOOKUP(B39,CapillaryLength!E9:F65,2,FALSE)</f>
        <v>180</v>
      </c>
      <c r="E39" s="886" t="s">
        <v>4298</v>
      </c>
    </row>
    <row r="40" spans="1:6" ht="34.5" customHeight="1" x14ac:dyDescent="0.25">
      <c r="A40" s="1394" t="s">
        <v>4618</v>
      </c>
      <c r="B40" s="1389" t="s">
        <v>1995</v>
      </c>
      <c r="C40" s="904"/>
      <c r="D40" s="904">
        <f>VLOOKUP(B40,CapillaryDiameter!C3:D16,2,FALSE)</f>
        <v>0.03</v>
      </c>
      <c r="E40" s="886" t="s">
        <v>4298</v>
      </c>
      <c r="F40" s="888" t="s">
        <v>4619</v>
      </c>
    </row>
    <row r="41" spans="1:6" ht="23.25" customHeight="1" x14ac:dyDescent="0.25">
      <c r="A41" s="1857" t="s">
        <v>2266</v>
      </c>
      <c r="B41" s="1856" t="s">
        <v>2589</v>
      </c>
      <c r="C41" s="904"/>
      <c r="D41" s="904">
        <f>VLOOKUP(B41,Springrate!B6:K586,5,FALSE)</f>
        <v>0</v>
      </c>
      <c r="E41" s="886" t="s">
        <v>4591</v>
      </c>
    </row>
    <row r="42" spans="1:6" ht="23.25" customHeight="1" x14ac:dyDescent="0.25">
      <c r="A42" s="1857"/>
      <c r="B42" s="1856"/>
      <c r="C42" s="904"/>
      <c r="D42" s="904">
        <f>VLOOKUP(B41,Springrate!B6:K586,6,FALSE)</f>
        <v>0</v>
      </c>
      <c r="E42" s="886" t="s">
        <v>4594</v>
      </c>
    </row>
    <row r="43" spans="1:6" ht="23.25" customHeight="1" x14ac:dyDescent="0.25">
      <c r="A43" s="1857"/>
      <c r="B43" s="1856"/>
      <c r="C43" s="904"/>
      <c r="D43" s="904">
        <f>VLOOKUP(B41,Springrate!B6:K586,7,FALSE)</f>
        <v>0</v>
      </c>
      <c r="E43" s="886" t="s">
        <v>4595</v>
      </c>
    </row>
    <row r="44" spans="1:6" ht="29.25" customHeight="1" x14ac:dyDescent="0.25">
      <c r="A44" s="892"/>
      <c r="B44" s="1389">
        <v>0.8</v>
      </c>
      <c r="C44" t="s">
        <v>4620</v>
      </c>
      <c r="D44" s="903" t="s">
        <v>4621</v>
      </c>
      <c r="E44" s="1188" t="s">
        <v>4622</v>
      </c>
    </row>
    <row r="45" spans="1:6" ht="29.25" customHeight="1" x14ac:dyDescent="0.25">
      <c r="A45" s="162"/>
      <c r="B45" s="1389">
        <v>0.1</v>
      </c>
      <c r="C45" t="s">
        <v>4623</v>
      </c>
    </row>
    <row r="46" spans="1:6" ht="38.25" customHeight="1" x14ac:dyDescent="0.25">
      <c r="A46" s="162"/>
      <c r="B46" s="1389">
        <v>48</v>
      </c>
      <c r="C46" s="886" t="s">
        <v>4579</v>
      </c>
    </row>
    <row r="47" spans="1:6" ht="15.75" thickBot="1" x14ac:dyDescent="0.3"/>
    <row r="48" spans="1:6" ht="47.25" customHeight="1" thickBot="1" x14ac:dyDescent="0.3">
      <c r="A48" s="899"/>
      <c r="B48" s="873">
        <f>IF(B49/0.00055&lt;2.5,2.5,B49/0.00055)</f>
        <v>2.5</v>
      </c>
      <c r="C48" s="886" t="s">
        <v>4579</v>
      </c>
      <c r="D48" s="993" t="s">
        <v>4624</v>
      </c>
    </row>
    <row r="49" spans="1:4" ht="39.75" customHeight="1" thickBot="1" x14ac:dyDescent="0.3">
      <c r="B49" s="873">
        <f>D41*B50^3+D42*B50^2+D43*B50</f>
        <v>0</v>
      </c>
      <c r="C49" s="886" t="s">
        <v>4579</v>
      </c>
    </row>
    <row r="50" spans="1:4" ht="41.25" customHeight="1" thickBot="1" x14ac:dyDescent="0.3">
      <c r="A50" s="899"/>
      <c r="B50" s="873">
        <f>(B44+B45+(D39*PI()/4)*(D40^2))*D38*0.05</f>
        <v>6.1582708423099677E-5</v>
      </c>
      <c r="C50" s="886" t="s">
        <v>4596</v>
      </c>
    </row>
    <row r="51" spans="1:4" ht="42.75" customHeight="1" thickBot="1" x14ac:dyDescent="0.3">
      <c r="B51" s="873" t="str">
        <f>IF(B48&gt;B46,"FAIL","PASS")</f>
        <v>PASS</v>
      </c>
      <c r="C51" s="1395" t="s">
        <v>4625</v>
      </c>
    </row>
    <row r="52" spans="1:4" ht="18" customHeight="1" x14ac:dyDescent="0.25">
      <c r="B52" s="881" t="s">
        <v>4626</v>
      </c>
    </row>
    <row r="53" spans="1:4" ht="18" customHeight="1" x14ac:dyDescent="0.25">
      <c r="B53" s="752" t="s">
        <v>4627</v>
      </c>
    </row>
    <row r="54" spans="1:4" ht="18" customHeight="1" x14ac:dyDescent="0.25">
      <c r="B54" s="879" t="s">
        <v>4628</v>
      </c>
    </row>
    <row r="55" spans="1:4" ht="18" customHeight="1" x14ac:dyDescent="0.25">
      <c r="B55" s="636"/>
    </row>
    <row r="56" spans="1:4" ht="54" customHeight="1" thickBot="1" x14ac:dyDescent="0.3"/>
    <row r="57" spans="1:4" ht="43.5" customHeight="1" thickBot="1" x14ac:dyDescent="0.3">
      <c r="A57" s="900"/>
      <c r="B57" s="901">
        <f>B58/0.1</f>
        <v>0</v>
      </c>
      <c r="C57" s="895" t="s">
        <v>4583</v>
      </c>
      <c r="D57" s="903" t="s">
        <v>4586</v>
      </c>
    </row>
    <row r="58" spans="1:4" ht="42" customHeight="1" thickBot="1" x14ac:dyDescent="0.3">
      <c r="A58" s="900"/>
      <c r="B58" s="901">
        <f>D41*B59^3+D42*B59^2+D43*B59</f>
        <v>0</v>
      </c>
      <c r="C58" s="895" t="s">
        <v>4583</v>
      </c>
    </row>
    <row r="59" spans="1:4" ht="45" customHeight="1" thickBot="1" x14ac:dyDescent="0.3">
      <c r="A59" s="893"/>
      <c r="B59" s="901">
        <f>(B44+B45+(D39*PI()/4)*(D40^2))*D38*40</f>
        <v>4.9266166738479736E-2</v>
      </c>
      <c r="C59" s="895" t="s">
        <v>4599</v>
      </c>
    </row>
    <row r="60" spans="1:4" ht="73.5" customHeight="1" x14ac:dyDescent="0.25"/>
    <row r="61" spans="1:4" ht="73.5" customHeight="1" x14ac:dyDescent="0.25"/>
  </sheetData>
  <mergeCells count="11">
    <mergeCell ref="H7:O17"/>
    <mergeCell ref="A6:A7"/>
    <mergeCell ref="A3:B3"/>
    <mergeCell ref="A12:A13"/>
    <mergeCell ref="A4:A5"/>
    <mergeCell ref="B41:B43"/>
    <mergeCell ref="A41:A43"/>
    <mergeCell ref="A8:A9"/>
    <mergeCell ref="A14:A15"/>
    <mergeCell ref="A16:A17"/>
    <mergeCell ref="A10:A11"/>
  </mergeCells>
  <conditionalFormatting sqref="B51">
    <cfRule type="containsText" dxfId="15" priority="1" operator="containsText" text="FAIL">
      <formula>NOT(ISERROR(SEARCH("FAIL",B51)))</formula>
    </cfRule>
    <cfRule type="containsText" dxfId="14" priority="2" operator="containsText" text="PASS">
      <formula>NOT(ISERROR(SEARCH("PASS",B51)))</formula>
    </cfRule>
  </conditionalFormatting>
  <hyperlinks>
    <hyperlink ref="D31" location="FillFluidProperties!A1" display="FillFluidProperties Sheet"/>
    <hyperlink ref="D26" location="Springrate!A1" display="Springrate Sheet"/>
    <hyperlink ref="D27:D28" location="Springrate!A1" display="Springrate Sheet"/>
    <hyperlink ref="D32:D33" location="Springrate!A1" display="Springrate Sheet"/>
    <hyperlink ref="D33" location="CapillaryLength!A1" display="CapillaryLength Sheet"/>
    <hyperlink ref="D32" location="CapillaryDiameter!A1" display="CapillaryDiameter Sheet"/>
    <hyperlink ref="D34" location="V_tx!A1" display="V_tx Sheet"/>
    <hyperlink ref="D35" location="CavityVolume!A1" display="CavityVolume Sheet"/>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FillFluidProperties!$J$4:$J$33</xm:f>
          </x14:formula1>
          <xm:sqref>B38</xm:sqref>
        </x14:dataValidation>
        <x14:dataValidation type="list" allowBlank="1" showInputMessage="1" showErrorMessage="1">
          <x14:formula1>
            <xm:f>CapillaryLength!$E$9:$E$65</xm:f>
          </x14:formula1>
          <xm:sqref>B39</xm:sqref>
        </x14:dataValidation>
        <x14:dataValidation type="list" allowBlank="1" showInputMessage="1" showErrorMessage="1">
          <x14:formula1>
            <xm:f>CapillaryDiameter!$C$3:$C$16</xm:f>
          </x14:formula1>
          <xm:sqref>B40</xm:sqref>
        </x14:dataValidation>
        <x14:dataValidation type="list" allowBlank="1" showInputMessage="1" showErrorMessage="1">
          <x14:formula1>
            <xm:f>Springrate!$B$6:$B$586</xm:f>
          </x14:formula1>
          <xm:sqref>B41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4"/>
  <sheetViews>
    <sheetView workbookViewId="0">
      <selection activeCell="H21" sqref="H21"/>
    </sheetView>
  </sheetViews>
  <sheetFormatPr defaultRowHeight="15" x14ac:dyDescent="0.25"/>
  <sheetData>
    <row r="1" spans="1:1" x14ac:dyDescent="0.25">
      <c r="A1" s="752" t="s">
        <v>4629</v>
      </c>
    </row>
    <row r="3" spans="1:1" x14ac:dyDescent="0.25">
      <c r="A3" t="s">
        <v>4630</v>
      </c>
    </row>
    <row r="4" spans="1:1" x14ac:dyDescent="0.25">
      <c r="A4" s="883" t="s">
        <v>4631</v>
      </c>
    </row>
  </sheetData>
  <hyperlinks>
    <hyperlink ref="A4" location="DirectMountExtension!A1" display="DirectMountExtension!A1"/>
  </hyperlink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E43"/>
  <sheetViews>
    <sheetView workbookViewId="0">
      <selection activeCell="G31" sqref="G31"/>
    </sheetView>
  </sheetViews>
  <sheetFormatPr defaultRowHeight="15" x14ac:dyDescent="0.25"/>
  <cols>
    <col min="1" max="1" width="21.85546875" customWidth="1"/>
    <col min="2" max="2" width="33" customWidth="1"/>
    <col min="3" max="3" width="64.7109375" customWidth="1"/>
    <col min="4" max="4" width="29.28515625" customWidth="1"/>
  </cols>
  <sheetData>
    <row r="1" spans="1:2" x14ac:dyDescent="0.25">
      <c r="A1" s="752" t="s">
        <v>4632</v>
      </c>
    </row>
    <row r="3" spans="1:2" x14ac:dyDescent="0.25">
      <c r="A3" s="1838" t="s">
        <v>3213</v>
      </c>
      <c r="B3" s="1839"/>
    </row>
    <row r="4" spans="1:2" x14ac:dyDescent="0.25">
      <c r="A4" s="1830">
        <v>13</v>
      </c>
      <c r="B4" s="741"/>
    </row>
    <row r="5" spans="1:2" ht="49.9" customHeight="1" x14ac:dyDescent="0.25">
      <c r="A5" s="1830"/>
      <c r="B5" s="882"/>
    </row>
    <row r="6" spans="1:2" x14ac:dyDescent="0.25">
      <c r="A6" s="1830">
        <v>14</v>
      </c>
      <c r="B6" s="741"/>
    </row>
    <row r="7" spans="1:2" ht="49.9" customHeight="1" x14ac:dyDescent="0.25">
      <c r="A7" s="1830"/>
      <c r="B7" s="512"/>
    </row>
    <row r="17" spans="1:5" x14ac:dyDescent="0.25">
      <c r="A17" s="416" t="s">
        <v>3322</v>
      </c>
      <c r="B17" s="416" t="s">
        <v>3323</v>
      </c>
      <c r="C17" s="416" t="s">
        <v>2</v>
      </c>
      <c r="D17" s="416" t="s">
        <v>3324</v>
      </c>
    </row>
    <row r="18" spans="1:5" ht="30" customHeight="1" x14ac:dyDescent="0.25">
      <c r="A18" s="1347"/>
      <c r="B18" s="871" t="s">
        <v>4633</v>
      </c>
      <c r="C18" s="1336" t="s">
        <v>4634</v>
      </c>
      <c r="D18" s="872" t="s">
        <v>4604</v>
      </c>
    </row>
    <row r="19" spans="1:5" ht="30" customHeight="1" x14ac:dyDescent="0.25">
      <c r="A19" s="1347"/>
      <c r="B19" s="871" t="s">
        <v>4633</v>
      </c>
      <c r="C19" s="1336" t="s">
        <v>3278</v>
      </c>
      <c r="D19" s="695" t="s">
        <v>4555</v>
      </c>
    </row>
    <row r="20" spans="1:5" ht="30" customHeight="1" x14ac:dyDescent="0.25">
      <c r="A20" s="1347"/>
      <c r="B20" s="871" t="s">
        <v>4633</v>
      </c>
      <c r="C20" s="1336" t="s">
        <v>4635</v>
      </c>
      <c r="D20" s="695" t="s">
        <v>4555</v>
      </c>
    </row>
    <row r="21" spans="1:5" ht="30" customHeight="1" x14ac:dyDescent="0.25">
      <c r="A21" s="1347"/>
      <c r="B21" s="871" t="s">
        <v>4633</v>
      </c>
      <c r="C21" s="1336" t="s">
        <v>4636</v>
      </c>
      <c r="D21" s="872" t="s">
        <v>4604</v>
      </c>
    </row>
    <row r="22" spans="1:5" ht="30" customHeight="1" x14ac:dyDescent="0.25">
      <c r="A22" s="1347"/>
      <c r="B22" s="871" t="s">
        <v>4633</v>
      </c>
      <c r="C22" s="1336" t="s">
        <v>3279</v>
      </c>
      <c r="D22" s="1336" t="s">
        <v>4555</v>
      </c>
    </row>
    <row r="23" spans="1:5" ht="30" customHeight="1" x14ac:dyDescent="0.25">
      <c r="A23" s="1347"/>
      <c r="B23" s="871" t="s">
        <v>4633</v>
      </c>
      <c r="C23" s="1336" t="s">
        <v>4637</v>
      </c>
      <c r="D23" s="1336" t="s">
        <v>4555</v>
      </c>
    </row>
    <row r="27" spans="1:5" x14ac:dyDescent="0.25">
      <c r="A27" s="1374" t="s">
        <v>4555</v>
      </c>
      <c r="B27" s="877" t="s">
        <v>4615</v>
      </c>
    </row>
    <row r="28" spans="1:5" ht="30" customHeight="1" x14ac:dyDescent="0.25">
      <c r="A28" s="1864" t="s">
        <v>1350</v>
      </c>
      <c r="B28" s="1856" t="s">
        <v>1246</v>
      </c>
      <c r="C28" s="876"/>
      <c r="D28" s="904" t="str">
        <f>VLOOKUP(B28,CHOOSE({1,2},FillFluidProperties!J4:J27,FillFluidProperties!D4:D27),2,FALSE)</f>
        <v>≥ -105</v>
      </c>
      <c r="E28" s="904">
        <f>VALUE((RIGHT(D28,LEN(D28)-1)))</f>
        <v>-105</v>
      </c>
    </row>
    <row r="29" spans="1:5" ht="30" customHeight="1" x14ac:dyDescent="0.25">
      <c r="A29" s="1864"/>
      <c r="B29" s="1856"/>
      <c r="C29" s="876"/>
      <c r="D29" s="904" t="str">
        <f>VLOOKUP(B28,CHOOSE({1,2},FillFluidProperties!J4:J27,FillFluidProperties!E4:E27),2,FALSE)</f>
        <v>≤ 149</v>
      </c>
      <c r="E29" s="904">
        <f>VALUE((RIGHT(D29,LEN(D29)-1)))</f>
        <v>149</v>
      </c>
    </row>
    <row r="30" spans="1:5" ht="30" customHeight="1" x14ac:dyDescent="0.25">
      <c r="A30" s="1394"/>
      <c r="B30" s="1389">
        <v>-106</v>
      </c>
      <c r="C30" s="880" t="s">
        <v>4633</v>
      </c>
    </row>
    <row r="31" spans="1:5" ht="30" customHeight="1" x14ac:dyDescent="0.25">
      <c r="A31" s="1394"/>
      <c r="B31" s="1389">
        <v>0</v>
      </c>
      <c r="C31" s="880" t="s">
        <v>4633</v>
      </c>
    </row>
    <row r="32" spans="1:5" ht="30" customHeight="1" x14ac:dyDescent="0.25">
      <c r="A32" s="1394"/>
      <c r="B32" s="1389">
        <v>149</v>
      </c>
      <c r="C32" s="880" t="s">
        <v>4633</v>
      </c>
    </row>
    <row r="33" spans="1:3" ht="30" customHeight="1" x14ac:dyDescent="0.25">
      <c r="A33" s="1394"/>
      <c r="B33" s="1389">
        <v>100</v>
      </c>
      <c r="C33" s="880" t="s">
        <v>4633</v>
      </c>
    </row>
    <row r="35" spans="1:3" ht="15.75" thickBot="1" x14ac:dyDescent="0.3"/>
    <row r="36" spans="1:3" ht="30" customHeight="1" thickBot="1" x14ac:dyDescent="0.3">
      <c r="B36" s="875" t="str">
        <f>IF(OR(E28&gt;B30,E28&gt;B31),"FAIL","PASS")</f>
        <v>FAIL</v>
      </c>
      <c r="C36" s="1395" t="s">
        <v>4625</v>
      </c>
    </row>
    <row r="37" spans="1:3" ht="14.45" customHeight="1" x14ac:dyDescent="0.25">
      <c r="B37" s="881" t="s">
        <v>4626</v>
      </c>
      <c r="C37" s="1395"/>
    </row>
    <row r="38" spans="1:3" ht="14.45" customHeight="1" x14ac:dyDescent="0.25">
      <c r="B38" s="752" t="s">
        <v>4627</v>
      </c>
      <c r="C38" s="1395"/>
    </row>
    <row r="39" spans="1:3" ht="14.45" customHeight="1" thickBot="1" x14ac:dyDescent="0.3">
      <c r="B39" s="879" t="s">
        <v>4638</v>
      </c>
      <c r="C39" s="1395"/>
    </row>
    <row r="40" spans="1:3" ht="30.75" thickBot="1" x14ac:dyDescent="0.3">
      <c r="B40" s="873" t="str">
        <f>IF(OR(E29&lt;B32,E29&lt;B33),"FAIL","PASS")</f>
        <v>PASS</v>
      </c>
      <c r="C40" s="1395" t="s">
        <v>4625</v>
      </c>
    </row>
    <row r="41" spans="1:3" x14ac:dyDescent="0.25">
      <c r="B41" s="881" t="s">
        <v>4626</v>
      </c>
    </row>
    <row r="42" spans="1:3" x14ac:dyDescent="0.25">
      <c r="B42" s="752" t="s">
        <v>4627</v>
      </c>
    </row>
    <row r="43" spans="1:3" x14ac:dyDescent="0.25">
      <c r="B43" s="879" t="s">
        <v>4639</v>
      </c>
    </row>
  </sheetData>
  <mergeCells count="5">
    <mergeCell ref="A3:B3"/>
    <mergeCell ref="A4:A5"/>
    <mergeCell ref="A6:A7"/>
    <mergeCell ref="A28:A29"/>
    <mergeCell ref="B28:B29"/>
  </mergeCells>
  <conditionalFormatting sqref="B36">
    <cfRule type="containsText" dxfId="13" priority="3" operator="containsText" text="PASS">
      <formula>NOT(ISERROR(SEARCH("PASS",B36)))</formula>
    </cfRule>
    <cfRule type="containsText" dxfId="12" priority="4" operator="containsText" text="FAIL">
      <formula>NOT(ISERROR(SEARCH("FAIL",B36)))</formula>
    </cfRule>
  </conditionalFormatting>
  <conditionalFormatting sqref="B40">
    <cfRule type="containsText" dxfId="11" priority="1" operator="containsText" text="PASS">
      <formula>NOT(ISERROR(SEARCH("PASS",B40)))</formula>
    </cfRule>
    <cfRule type="containsText" dxfId="10" priority="2" operator="containsText" text="FAIL">
      <formula>NOT(ISERROR(SEARCH("FAIL",B40)))</formula>
    </cfRule>
  </conditionalFormatting>
  <hyperlinks>
    <hyperlink ref="D18" location="FillFluidProperties!A1" display="FillFluidProperties Sheet"/>
    <hyperlink ref="D21" location="FillFluidProperties!A1" display="FillFluidProperties Sheet"/>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FillFluidProperties!$J$4:$J$33</xm:f>
          </x14:formula1>
          <xm:sqref>B28</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D39"/>
  <sheetViews>
    <sheetView workbookViewId="0">
      <selection activeCell="B27" sqref="B27:B29"/>
    </sheetView>
  </sheetViews>
  <sheetFormatPr defaultRowHeight="15" x14ac:dyDescent="0.25"/>
  <cols>
    <col min="1" max="1" width="25" customWidth="1"/>
    <col min="2" max="2" width="32.5703125" customWidth="1"/>
    <col min="3" max="3" width="53.85546875" bestFit="1" customWidth="1"/>
    <col min="4" max="4" width="29.140625" customWidth="1"/>
  </cols>
  <sheetData>
    <row r="1" spans="1:4" x14ac:dyDescent="0.25">
      <c r="A1" s="752" t="s">
        <v>4640</v>
      </c>
    </row>
    <row r="3" spans="1:4" x14ac:dyDescent="0.25">
      <c r="A3" s="1838" t="s">
        <v>3214</v>
      </c>
      <c r="B3" s="1839"/>
    </row>
    <row r="4" spans="1:4" x14ac:dyDescent="0.25">
      <c r="A4" s="1830">
        <v>15</v>
      </c>
      <c r="B4" s="741"/>
    </row>
    <row r="5" spans="1:4" ht="49.9" customHeight="1" x14ac:dyDescent="0.25">
      <c r="A5" s="1830"/>
      <c r="B5" s="512"/>
    </row>
    <row r="6" spans="1:4" x14ac:dyDescent="0.25">
      <c r="A6" s="1830">
        <v>16</v>
      </c>
      <c r="B6" s="741"/>
    </row>
    <row r="7" spans="1:4" ht="49.9" customHeight="1" x14ac:dyDescent="0.25">
      <c r="A7" s="1830"/>
      <c r="B7" s="512"/>
    </row>
    <row r="15" spans="1:4" x14ac:dyDescent="0.25">
      <c r="A15" s="416" t="s">
        <v>3322</v>
      </c>
      <c r="B15" s="416" t="s">
        <v>3323</v>
      </c>
      <c r="C15" s="416" t="s">
        <v>2</v>
      </c>
      <c r="D15" s="416" t="s">
        <v>3324</v>
      </c>
    </row>
    <row r="16" spans="1:4" ht="30" customHeight="1" x14ac:dyDescent="0.25">
      <c r="A16" s="1347"/>
      <c r="B16" s="871" t="s">
        <v>4633</v>
      </c>
      <c r="C16" s="1336" t="s">
        <v>4641</v>
      </c>
      <c r="D16" s="1336" t="s">
        <v>4642</v>
      </c>
    </row>
    <row r="17" spans="1:4" ht="30" customHeight="1" x14ac:dyDescent="0.25">
      <c r="A17" s="1347"/>
      <c r="B17" s="1336" t="s">
        <v>4643</v>
      </c>
      <c r="C17" s="1336" t="s">
        <v>4644</v>
      </c>
      <c r="D17" s="872" t="s">
        <v>4604</v>
      </c>
    </row>
    <row r="18" spans="1:4" ht="30" customHeight="1" x14ac:dyDescent="0.25">
      <c r="A18" s="1347"/>
      <c r="B18" s="1336" t="s">
        <v>4643</v>
      </c>
      <c r="C18" s="1336" t="s">
        <v>4644</v>
      </c>
      <c r="D18" s="872" t="s">
        <v>4604</v>
      </c>
    </row>
    <row r="19" spans="1:4" ht="30" customHeight="1" x14ac:dyDescent="0.25">
      <c r="A19" s="1347"/>
      <c r="B19" s="1336" t="s">
        <v>4643</v>
      </c>
      <c r="C19" s="1336" t="s">
        <v>4644</v>
      </c>
      <c r="D19" s="872" t="s">
        <v>4604</v>
      </c>
    </row>
    <row r="20" spans="1:4" ht="30" customHeight="1" x14ac:dyDescent="0.25">
      <c r="A20" s="1347"/>
      <c r="B20" s="1336" t="s">
        <v>4645</v>
      </c>
      <c r="C20" s="1336" t="s">
        <v>4646</v>
      </c>
      <c r="D20" s="1336" t="s">
        <v>4555</v>
      </c>
    </row>
    <row r="21" spans="1:4" ht="30" customHeight="1" x14ac:dyDescent="0.25">
      <c r="A21" s="1347"/>
      <c r="B21" s="871" t="s">
        <v>4633</v>
      </c>
      <c r="C21" s="1336" t="s">
        <v>3279</v>
      </c>
      <c r="D21" s="1336" t="s">
        <v>4555</v>
      </c>
    </row>
    <row r="22" spans="1:4" ht="30" customHeight="1" x14ac:dyDescent="0.25">
      <c r="A22" s="1347"/>
      <c r="B22" s="871" t="s">
        <v>4633</v>
      </c>
      <c r="C22" s="1336" t="s">
        <v>4637</v>
      </c>
      <c r="D22" s="1336" t="s">
        <v>4555</v>
      </c>
    </row>
    <row r="26" spans="1:4" ht="30" customHeight="1" x14ac:dyDescent="0.25">
      <c r="A26" s="1374" t="s">
        <v>4555</v>
      </c>
      <c r="B26" s="877" t="s">
        <v>4615</v>
      </c>
    </row>
    <row r="27" spans="1:4" ht="15" customHeight="1" x14ac:dyDescent="0.25">
      <c r="A27" s="1864" t="s">
        <v>1350</v>
      </c>
      <c r="B27" s="1856" t="s">
        <v>1266</v>
      </c>
      <c r="C27" s="876" t="s">
        <v>1143</v>
      </c>
      <c r="D27" s="874">
        <f>VLOOKUP(B27,FillFluidProperties!J4:X35,10,FALSE)</f>
        <v>19.5871</v>
      </c>
    </row>
    <row r="28" spans="1:4" ht="15" customHeight="1" x14ac:dyDescent="0.25">
      <c r="A28" s="1864"/>
      <c r="B28" s="1856"/>
      <c r="C28" s="876" t="s">
        <v>1145</v>
      </c>
      <c r="D28" s="874">
        <f>VLOOKUP(B27,FillFluidProperties!J4:X35,11,FALSE)</f>
        <v>4127.49</v>
      </c>
    </row>
    <row r="29" spans="1:4" ht="15" customHeight="1" x14ac:dyDescent="0.25">
      <c r="A29" s="1864"/>
      <c r="B29" s="1856"/>
      <c r="C29" s="876" t="s">
        <v>1114</v>
      </c>
      <c r="D29" s="874">
        <f>VLOOKUP(B27,FillFluidProperties!J4:X35,12,FALSE)</f>
        <v>42.061900000000001</v>
      </c>
    </row>
    <row r="30" spans="1:4" ht="30" customHeight="1" x14ac:dyDescent="0.25">
      <c r="A30" s="1394"/>
      <c r="B30" s="1389">
        <v>10</v>
      </c>
      <c r="C30" s="13" t="s">
        <v>4645</v>
      </c>
    </row>
    <row r="31" spans="1:4" ht="30" customHeight="1" x14ac:dyDescent="0.25">
      <c r="A31" s="1394"/>
      <c r="B31" s="1389">
        <v>179</v>
      </c>
      <c r="C31" s="880" t="s">
        <v>4633</v>
      </c>
    </row>
    <row r="32" spans="1:4" ht="30" customHeight="1" x14ac:dyDescent="0.25">
      <c r="A32" s="1394"/>
      <c r="B32" s="1389">
        <v>45</v>
      </c>
      <c r="C32" s="880" t="s">
        <v>4633</v>
      </c>
    </row>
    <row r="34" spans="2:3" ht="15.75" thickBot="1" x14ac:dyDescent="0.3"/>
    <row r="35" spans="2:3" ht="49.9" customHeight="1" thickBot="1" x14ac:dyDescent="0.3">
      <c r="B35" s="875">
        <f>(D28/(D27-LOG(B30)))-D29</f>
        <v>180.00017531029584</v>
      </c>
      <c r="C35" s="13" t="s">
        <v>3333</v>
      </c>
    </row>
    <row r="36" spans="2:3" ht="49.9" customHeight="1" thickBot="1" x14ac:dyDescent="0.3">
      <c r="B36" s="873" t="str">
        <f>IF(OR(B35&lt;=B31,B35&lt;=B32),"FAIL","PASS")</f>
        <v>PASS</v>
      </c>
      <c r="C36" s="1395" t="s">
        <v>4625</v>
      </c>
    </row>
    <row r="37" spans="2:3" x14ac:dyDescent="0.25">
      <c r="B37" s="881" t="s">
        <v>4626</v>
      </c>
    </row>
    <row r="38" spans="2:3" x14ac:dyDescent="0.25">
      <c r="B38" s="752" t="s">
        <v>4627</v>
      </c>
    </row>
    <row r="39" spans="2:3" x14ac:dyDescent="0.25">
      <c r="B39" s="879" t="s">
        <v>4647</v>
      </c>
    </row>
  </sheetData>
  <mergeCells count="5">
    <mergeCell ref="A3:B3"/>
    <mergeCell ref="A4:A5"/>
    <mergeCell ref="A6:A7"/>
    <mergeCell ref="B27:B29"/>
    <mergeCell ref="A27:A29"/>
  </mergeCells>
  <conditionalFormatting sqref="B36">
    <cfRule type="containsText" dxfId="9" priority="1" operator="containsText" text="PASS">
      <formula>NOT(ISERROR(SEARCH("PASS",B36)))</formula>
    </cfRule>
    <cfRule type="containsText" dxfId="8" priority="2" operator="containsText" text="FAIL">
      <formula>NOT(ISERROR(SEARCH("FAIL",B36)))</formula>
    </cfRule>
  </conditionalFormatting>
  <hyperlinks>
    <hyperlink ref="D17" location="FillFluidProperties!A1" display="FillFluidProperties Sheet"/>
    <hyperlink ref="D18:D19" location="FillFluidProperties!A1" display="FillFluidProperties Sheet"/>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FillFluidProperties!$J$4:$J$33</xm:f>
          </x14:formula1>
          <xm:sqref>B27</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73"/>
  <sheetViews>
    <sheetView workbookViewId="0">
      <selection activeCell="D51" sqref="D51"/>
    </sheetView>
  </sheetViews>
  <sheetFormatPr defaultRowHeight="15" x14ac:dyDescent="0.25"/>
  <cols>
    <col min="1" max="1" width="59.7109375" customWidth="1"/>
    <col min="2" max="2" width="67.5703125" customWidth="1"/>
    <col min="3" max="3" width="61.42578125" bestFit="1" customWidth="1"/>
    <col min="4" max="4" width="26.85546875" customWidth="1"/>
  </cols>
  <sheetData>
    <row r="1" spans="1:2" x14ac:dyDescent="0.25">
      <c r="A1" s="752" t="s">
        <v>4648</v>
      </c>
    </row>
    <row r="2" spans="1:2" x14ac:dyDescent="0.25">
      <c r="A2" t="s">
        <v>4649</v>
      </c>
    </row>
    <row r="4" spans="1:2" x14ac:dyDescent="0.25">
      <c r="A4" t="s">
        <v>4650</v>
      </c>
    </row>
    <row r="5" spans="1:2" x14ac:dyDescent="0.25">
      <c r="A5" t="s">
        <v>147</v>
      </c>
      <c r="B5" s="1193" t="s">
        <v>4651</v>
      </c>
    </row>
    <row r="6" spans="1:2" ht="60" x14ac:dyDescent="0.25">
      <c r="B6" s="1194" t="s">
        <v>4652</v>
      </c>
    </row>
    <row r="7" spans="1:2" x14ac:dyDescent="0.25">
      <c r="B7" s="1195" t="s">
        <v>4653</v>
      </c>
    </row>
    <row r="8" spans="1:2" x14ac:dyDescent="0.25">
      <c r="B8" s="1193" t="s">
        <v>4654</v>
      </c>
    </row>
    <row r="9" spans="1:2" x14ac:dyDescent="0.25">
      <c r="B9" s="1193" t="s">
        <v>4655</v>
      </c>
    </row>
    <row r="10" spans="1:2" x14ac:dyDescent="0.25">
      <c r="A10" s="1838" t="s">
        <v>3215</v>
      </c>
      <c r="B10" s="1839"/>
    </row>
    <row r="11" spans="1:2" x14ac:dyDescent="0.25">
      <c r="A11" s="1830">
        <v>17</v>
      </c>
      <c r="B11" s="741" t="s">
        <v>3216</v>
      </c>
    </row>
    <row r="12" spans="1:2" ht="57.75" customHeight="1" x14ac:dyDescent="0.25">
      <c r="A12" s="1830"/>
      <c r="B12" s="512"/>
    </row>
    <row r="13" spans="1:2" x14ac:dyDescent="0.25">
      <c r="A13" s="1830">
        <v>18</v>
      </c>
      <c r="B13" s="741" t="s">
        <v>3217</v>
      </c>
    </row>
    <row r="14" spans="1:2" ht="43.5" customHeight="1" x14ac:dyDescent="0.25">
      <c r="A14" s="1830"/>
      <c r="B14" s="512"/>
    </row>
    <row r="15" spans="1:2" x14ac:dyDescent="0.25">
      <c r="A15" s="1830">
        <v>19</v>
      </c>
      <c r="B15" s="741"/>
    </row>
    <row r="16" spans="1:2" ht="55.5" customHeight="1" x14ac:dyDescent="0.25">
      <c r="A16" s="1830"/>
      <c r="B16" s="512"/>
    </row>
    <row r="17" spans="1:5" x14ac:dyDescent="0.25">
      <c r="A17" s="1830">
        <v>20</v>
      </c>
      <c r="B17" s="741" t="s">
        <v>3218</v>
      </c>
    </row>
    <row r="18" spans="1:5" ht="46.5" customHeight="1" x14ac:dyDescent="0.25">
      <c r="A18" s="1830"/>
      <c r="B18" s="512"/>
    </row>
    <row r="19" spans="1:5" x14ac:dyDescent="0.25">
      <c r="A19" s="1830">
        <v>22</v>
      </c>
      <c r="B19" s="741"/>
    </row>
    <row r="20" spans="1:5" ht="48" customHeight="1" x14ac:dyDescent="0.25">
      <c r="A20" s="1830"/>
      <c r="B20" s="512"/>
    </row>
    <row r="21" spans="1:5" x14ac:dyDescent="0.25">
      <c r="A21" s="1830">
        <v>23</v>
      </c>
      <c r="B21" s="741"/>
    </row>
    <row r="22" spans="1:5" ht="44.25" customHeight="1" x14ac:dyDescent="0.25">
      <c r="A22" s="1830"/>
      <c r="B22" s="512"/>
    </row>
    <row r="24" spans="1:5" ht="15" customHeight="1" x14ac:dyDescent="0.25"/>
    <row r="27" spans="1:5" x14ac:dyDescent="0.25">
      <c r="A27" s="416" t="s">
        <v>3322</v>
      </c>
      <c r="B27" s="416" t="s">
        <v>3323</v>
      </c>
      <c r="C27" s="416" t="s">
        <v>2</v>
      </c>
      <c r="D27" s="416" t="s">
        <v>3324</v>
      </c>
      <c r="E27" s="1185" t="s">
        <v>773</v>
      </c>
    </row>
    <row r="28" spans="1:5" ht="29.25" customHeight="1" x14ac:dyDescent="0.25">
      <c r="A28" s="1347"/>
      <c r="B28" s="1336" t="s">
        <v>3359</v>
      </c>
      <c r="C28" s="1336" t="s">
        <v>4656</v>
      </c>
      <c r="D28" s="1336" t="s">
        <v>3356</v>
      </c>
    </row>
    <row r="29" spans="1:5" ht="29.25" customHeight="1" x14ac:dyDescent="0.25">
      <c r="A29" s="1347"/>
      <c r="B29" s="1336" t="s">
        <v>3359</v>
      </c>
      <c r="C29" s="1336" t="s">
        <v>4657</v>
      </c>
      <c r="D29" s="872" t="s">
        <v>4613</v>
      </c>
      <c r="E29" s="1186" t="s">
        <v>4658</v>
      </c>
    </row>
    <row r="30" spans="1:5" ht="31.5" customHeight="1" x14ac:dyDescent="0.25">
      <c r="A30" s="1347"/>
      <c r="B30" s="1336" t="s">
        <v>4298</v>
      </c>
      <c r="C30" s="1336" t="s">
        <v>4659</v>
      </c>
      <c r="D30" s="872" t="s">
        <v>4606</v>
      </c>
      <c r="E30" s="1186"/>
    </row>
    <row r="31" spans="1:5" ht="30" customHeight="1" x14ac:dyDescent="0.25">
      <c r="A31" s="1347"/>
      <c r="B31" s="886" t="s">
        <v>4602</v>
      </c>
      <c r="C31" s="1336" t="s">
        <v>4603</v>
      </c>
      <c r="D31" s="872" t="s">
        <v>4604</v>
      </c>
      <c r="E31" t="s">
        <v>4660</v>
      </c>
    </row>
    <row r="32" spans="1:5" ht="33" customHeight="1" x14ac:dyDescent="0.25">
      <c r="A32" s="1347"/>
      <c r="B32" s="871" t="s">
        <v>4633</v>
      </c>
      <c r="C32" s="1336" t="s">
        <v>3278</v>
      </c>
      <c r="D32" s="1336" t="s">
        <v>4555</v>
      </c>
      <c r="E32" s="1186"/>
    </row>
    <row r="33" spans="1:9" ht="33" customHeight="1" x14ac:dyDescent="0.25">
      <c r="A33" s="1347"/>
      <c r="B33" s="1336" t="s">
        <v>3359</v>
      </c>
      <c r="C33" s="1336" t="s">
        <v>4661</v>
      </c>
      <c r="D33" s="1336" t="s">
        <v>3356</v>
      </c>
      <c r="E33" s="1186"/>
    </row>
    <row r="34" spans="1:9" ht="36" customHeight="1" x14ac:dyDescent="0.25">
      <c r="A34" s="1347"/>
      <c r="B34" s="1336" t="s">
        <v>3359</v>
      </c>
      <c r="C34" s="1336" t="s">
        <v>4662</v>
      </c>
      <c r="D34" s="872" t="s">
        <v>4610</v>
      </c>
      <c r="E34" s="1186"/>
    </row>
    <row r="35" spans="1:9" ht="37.5" customHeight="1" x14ac:dyDescent="0.25">
      <c r="A35" s="1347"/>
      <c r="B35" s="1336" t="s">
        <v>4298</v>
      </c>
      <c r="C35" s="1336" t="s">
        <v>4663</v>
      </c>
      <c r="D35" s="872" t="s">
        <v>4608</v>
      </c>
      <c r="E35" s="1186"/>
    </row>
    <row r="36" spans="1:9" ht="36.75" customHeight="1" x14ac:dyDescent="0.25">
      <c r="A36" s="1347"/>
      <c r="B36" s="871" t="s">
        <v>4633</v>
      </c>
      <c r="C36" s="1336" t="s">
        <v>4664</v>
      </c>
      <c r="D36" s="1336" t="s">
        <v>4555</v>
      </c>
      <c r="E36" s="1186"/>
    </row>
    <row r="37" spans="1:9" ht="38.25" customHeight="1" x14ac:dyDescent="0.25">
      <c r="B37" s="1336" t="s">
        <v>3359</v>
      </c>
      <c r="C37" s="1336" t="s">
        <v>4665</v>
      </c>
      <c r="D37" s="872" t="s">
        <v>4613</v>
      </c>
      <c r="E37" s="1186" t="s">
        <v>4666</v>
      </c>
    </row>
    <row r="38" spans="1:9" ht="40.5" customHeight="1" x14ac:dyDescent="0.25">
      <c r="B38" s="1336" t="s">
        <v>3359</v>
      </c>
      <c r="C38" s="1336" t="s">
        <v>4667</v>
      </c>
      <c r="D38" s="1336" t="s">
        <v>3356</v>
      </c>
      <c r="E38" s="1186"/>
    </row>
    <row r="39" spans="1:9" ht="37.5" customHeight="1" x14ac:dyDescent="0.25">
      <c r="B39" s="1336" t="s">
        <v>4668</v>
      </c>
      <c r="C39" s="1336" t="s">
        <v>4669</v>
      </c>
      <c r="D39" s="872" t="s">
        <v>4540</v>
      </c>
      <c r="E39" s="1186"/>
    </row>
    <row r="40" spans="1:9" ht="36.75" customHeight="1" x14ac:dyDescent="0.25">
      <c r="B40" s="1336" t="s">
        <v>4552</v>
      </c>
      <c r="C40" s="1336" t="s">
        <v>4670</v>
      </c>
      <c r="D40" s="1336" t="s">
        <v>4555</v>
      </c>
      <c r="E40" s="1187" t="s">
        <v>4671</v>
      </c>
    </row>
    <row r="41" spans="1:9" ht="34.5" customHeight="1" x14ac:dyDescent="0.25"/>
    <row r="42" spans="1:9" ht="37.5" customHeight="1" x14ac:dyDescent="0.25"/>
    <row r="43" spans="1:9" x14ac:dyDescent="0.25">
      <c r="A43" s="1374" t="s">
        <v>4555</v>
      </c>
      <c r="B43" s="877" t="s">
        <v>4615</v>
      </c>
    </row>
    <row r="44" spans="1:9" ht="30" customHeight="1" x14ac:dyDescent="0.25">
      <c r="A44" s="1865" t="s">
        <v>1350</v>
      </c>
      <c r="B44" s="1856" t="s">
        <v>1253</v>
      </c>
      <c r="C44" s="876"/>
      <c r="D44" s="904">
        <f>VLOOKUP(B44,FillFluidProperties!J4:P35,6,FALSE)</f>
        <v>7.9000000000000001E-4</v>
      </c>
      <c r="E44" s="886" t="s">
        <v>4616</v>
      </c>
    </row>
    <row r="45" spans="1:9" ht="30" customHeight="1" x14ac:dyDescent="0.25">
      <c r="A45" s="1866"/>
      <c r="B45" s="1856"/>
      <c r="C45" s="876"/>
      <c r="D45" s="904">
        <f>VLOOKUP(B44,FillFluidProperties!J4:R27,8,FALSE)</f>
        <v>6.3897E-6</v>
      </c>
      <c r="E45" s="886" t="s">
        <v>4668</v>
      </c>
    </row>
    <row r="46" spans="1:9" ht="30" customHeight="1" x14ac:dyDescent="0.25">
      <c r="A46" s="1394" t="s">
        <v>4617</v>
      </c>
      <c r="B46" s="1389" t="s">
        <v>1887</v>
      </c>
      <c r="C46" s="904"/>
      <c r="D46" s="904">
        <f>VLOOKUP(B46,CapillaryLength!E9:F65,2,FALSE)</f>
        <v>12</v>
      </c>
      <c r="E46" s="886" t="s">
        <v>4298</v>
      </c>
    </row>
    <row r="47" spans="1:9" ht="33" customHeight="1" x14ac:dyDescent="0.25">
      <c r="A47" s="1394" t="s">
        <v>4618</v>
      </c>
      <c r="B47" s="1389" t="s">
        <v>1996</v>
      </c>
      <c r="C47" s="904"/>
      <c r="D47" s="904">
        <f>VLOOKUP(B47,CapillaryDiameter!C3:D16,2,FALSE)</f>
        <v>0.04</v>
      </c>
      <c r="E47" s="886" t="s">
        <v>4298</v>
      </c>
      <c r="F47" s="1868" t="s">
        <v>4619</v>
      </c>
      <c r="G47" s="1868"/>
      <c r="H47" s="1868"/>
      <c r="I47" s="1868"/>
    </row>
    <row r="48" spans="1:9" ht="33" customHeight="1" x14ac:dyDescent="0.25">
      <c r="A48" s="892"/>
      <c r="B48" s="1389">
        <v>9.5000000000000001E-2</v>
      </c>
      <c r="C48" s="886" t="s">
        <v>3359</v>
      </c>
      <c r="D48" t="s">
        <v>4620</v>
      </c>
      <c r="F48" s="1868"/>
      <c r="G48" s="1868"/>
      <c r="H48" s="1868"/>
      <c r="I48" s="1868"/>
    </row>
    <row r="49" spans="1:11" ht="33" customHeight="1" x14ac:dyDescent="0.25">
      <c r="A49" s="162"/>
      <c r="B49" s="1389">
        <v>6.5000000000000002E-2</v>
      </c>
      <c r="C49" s="886" t="s">
        <v>3359</v>
      </c>
      <c r="D49" t="s">
        <v>4623</v>
      </c>
      <c r="E49" s="1867" t="s">
        <v>4672</v>
      </c>
      <c r="F49" s="1867"/>
      <c r="G49" s="1867"/>
      <c r="H49" s="1867"/>
      <c r="I49" s="1867"/>
      <c r="J49" s="1867"/>
    </row>
    <row r="50" spans="1:11" ht="37.5" customHeight="1" x14ac:dyDescent="0.25">
      <c r="A50" s="162"/>
      <c r="B50" s="1389">
        <v>1.7999999999999999E-2</v>
      </c>
      <c r="C50" s="886" t="s">
        <v>3359</v>
      </c>
      <c r="D50" t="s">
        <v>4623</v>
      </c>
      <c r="E50" s="1867"/>
      <c r="F50" s="1867"/>
      <c r="G50" s="1867"/>
      <c r="H50" s="1867"/>
      <c r="I50" s="1867"/>
      <c r="J50" s="1867"/>
      <c r="K50" t="s">
        <v>4673</v>
      </c>
    </row>
    <row r="51" spans="1:11" ht="39.75" customHeight="1" x14ac:dyDescent="0.25">
      <c r="A51" s="162"/>
      <c r="B51" s="1389">
        <v>2000</v>
      </c>
      <c r="C51" s="886" t="s">
        <v>4552</v>
      </c>
      <c r="D51" s="993" t="s">
        <v>4674</v>
      </c>
      <c r="E51" t="s">
        <v>4675</v>
      </c>
    </row>
    <row r="52" spans="1:11" ht="39" customHeight="1" x14ac:dyDescent="0.25">
      <c r="A52" s="162"/>
      <c r="B52" s="1389">
        <v>-20</v>
      </c>
      <c r="C52" s="886" t="s">
        <v>3333</v>
      </c>
    </row>
    <row r="53" spans="1:11" ht="34.5" customHeight="1" x14ac:dyDescent="0.25">
      <c r="A53" s="162"/>
      <c r="B53" s="1389">
        <v>-10</v>
      </c>
      <c r="C53" s="886" t="s">
        <v>3333</v>
      </c>
    </row>
    <row r="56" spans="1:11" ht="15.75" thickBot="1" x14ac:dyDescent="0.3"/>
    <row r="57" spans="1:11" ht="69.75" customHeight="1" thickBot="1" x14ac:dyDescent="0.3">
      <c r="A57" s="899"/>
      <c r="B57" s="873">
        <f>(B49+6*(PI()/4)*(D47^2))*D44*(B52-23)</f>
        <v>-2.4641777658618684E-3</v>
      </c>
      <c r="C57" s="886" t="s">
        <v>3359</v>
      </c>
    </row>
    <row r="58" spans="1:11" ht="69.75" customHeight="1" thickBot="1" x14ac:dyDescent="0.3">
      <c r="B58" s="873">
        <f>(B48+(D46-6)*(PI()/4)*(D47^2))*D44*(B53-23)</f>
        <v>-2.6732131691498064E-3</v>
      </c>
      <c r="C58" s="886" t="s">
        <v>3359</v>
      </c>
    </row>
    <row r="59" spans="1:11" ht="69.75" customHeight="1" thickBot="1" x14ac:dyDescent="0.3">
      <c r="A59" s="899"/>
      <c r="B59" s="873" t="str">
        <f>IF(ABS(B58+B57)&gt;=B50,"FAIL","PASS")</f>
        <v>PASS</v>
      </c>
      <c r="C59" s="1395" t="s">
        <v>4625</v>
      </c>
    </row>
    <row r="60" spans="1:11" x14ac:dyDescent="0.25">
      <c r="B60" s="881" t="s">
        <v>4626</v>
      </c>
      <c r="C60" s="886"/>
    </row>
    <row r="61" spans="1:11" x14ac:dyDescent="0.25">
      <c r="B61" s="752" t="s">
        <v>4627</v>
      </c>
    </row>
    <row r="62" spans="1:11" ht="69" customHeight="1" x14ac:dyDescent="0.25">
      <c r="B62" s="1192" t="s">
        <v>4676</v>
      </c>
    </row>
    <row r="63" spans="1:11" ht="15.75" thickBot="1" x14ac:dyDescent="0.3"/>
    <row r="64" spans="1:11" ht="66" customHeight="1" thickBot="1" x14ac:dyDescent="0.3">
      <c r="B64" s="873">
        <f>(B49+B48+D46*(PI()/4)*(D47^2))*D45*B51</f>
        <v>2.2374128119549701E-3</v>
      </c>
      <c r="C64" s="886" t="s">
        <v>3359</v>
      </c>
    </row>
    <row r="65" spans="2:3" ht="81" customHeight="1" thickBot="1" x14ac:dyDescent="0.3">
      <c r="B65" s="873" t="str">
        <f>IF(B64&gt;=B50,"FAIL","PASS")</f>
        <v>PASS</v>
      </c>
      <c r="C65" s="1395" t="s">
        <v>4625</v>
      </c>
    </row>
    <row r="66" spans="2:3" x14ac:dyDescent="0.25">
      <c r="B66" s="881" t="s">
        <v>4626</v>
      </c>
    </row>
    <row r="67" spans="2:3" x14ac:dyDescent="0.25">
      <c r="B67" s="752" t="s">
        <v>4627</v>
      </c>
    </row>
    <row r="68" spans="2:3" ht="60" x14ac:dyDescent="0.25">
      <c r="B68" s="1192" t="s">
        <v>4676</v>
      </c>
    </row>
    <row r="69" spans="2:3" ht="15.75" thickBot="1" x14ac:dyDescent="0.3"/>
    <row r="70" spans="2:3" ht="62.25" customHeight="1" thickBot="1" x14ac:dyDescent="0.3">
      <c r="B70" s="873" t="str">
        <f>IF(ABS(B57+B58)+B64&gt;=B50,"FAIL","PASS")</f>
        <v>PASS</v>
      </c>
      <c r="C70" s="1395" t="s">
        <v>4625</v>
      </c>
    </row>
    <row r="71" spans="2:3" x14ac:dyDescent="0.25">
      <c r="B71" s="881" t="s">
        <v>4626</v>
      </c>
    </row>
    <row r="72" spans="2:3" x14ac:dyDescent="0.25">
      <c r="B72" s="752" t="s">
        <v>4627</v>
      </c>
    </row>
    <row r="73" spans="2:3" ht="60" x14ac:dyDescent="0.25">
      <c r="B73" s="1192" t="s">
        <v>4676</v>
      </c>
    </row>
  </sheetData>
  <mergeCells count="11">
    <mergeCell ref="A10:B10"/>
    <mergeCell ref="A11:A12"/>
    <mergeCell ref="A13:A14"/>
    <mergeCell ref="A15:A16"/>
    <mergeCell ref="A17:A18"/>
    <mergeCell ref="B44:B45"/>
    <mergeCell ref="A44:A45"/>
    <mergeCell ref="E49:J50"/>
    <mergeCell ref="F47:I48"/>
    <mergeCell ref="A19:A20"/>
    <mergeCell ref="A21:A22"/>
  </mergeCells>
  <conditionalFormatting sqref="B59">
    <cfRule type="containsText" dxfId="7" priority="5" operator="containsText" text="PASS">
      <formula>NOT(ISERROR(SEARCH("PASS",B59)))</formula>
    </cfRule>
    <cfRule type="containsText" dxfId="6" priority="6" operator="containsText" text="FAIL">
      <formula>NOT(ISERROR(SEARCH("FAIL",B59)))</formula>
    </cfRule>
  </conditionalFormatting>
  <conditionalFormatting sqref="B65">
    <cfRule type="containsText" dxfId="5" priority="3" operator="containsText" text="PASS">
      <formula>NOT(ISERROR(SEARCH("PASS",B65)))</formula>
    </cfRule>
    <cfRule type="containsText" dxfId="4" priority="4" operator="containsText" text="FAIL">
      <formula>NOT(ISERROR(SEARCH("FAIL",B65)))</formula>
    </cfRule>
  </conditionalFormatting>
  <conditionalFormatting sqref="B70">
    <cfRule type="containsText" dxfId="3" priority="1" operator="containsText" text="PASS">
      <formula>NOT(ISERROR(SEARCH("PASS",B70)))</formula>
    </cfRule>
    <cfRule type="containsText" dxfId="2" priority="2" operator="containsText" text="FAIL">
      <formula>NOT(ISERROR(SEARCH("FAIL",B70)))</formula>
    </cfRule>
  </conditionalFormatting>
  <hyperlinks>
    <hyperlink ref="D29" location="CavityVolume!A1" display="CavityVolume Sheet"/>
    <hyperlink ref="D30" location="Springrate!A1" display="Springrate Sheet"/>
    <hyperlink ref="D31" location="FillFluidProperties!A1" display="FillFluidProperties Sheet"/>
    <hyperlink ref="D34" location="V_tx!A1" display="V_tx Sheet"/>
    <hyperlink ref="D35" location="CapillaryLength!A1" display="CapillaryLength Sheet"/>
    <hyperlink ref="D37" location="CavityVolume!A1" display="CavityVolume Sheet"/>
    <hyperlink ref="D39" location="FillFluidProperties!A1" display="FillFluidProperties"/>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CapillaryDiameter!$C$3:$C$16</xm:f>
          </x14:formula1>
          <xm:sqref>B47</xm:sqref>
        </x14:dataValidation>
        <x14:dataValidation type="list" allowBlank="1" showInputMessage="1" showErrorMessage="1">
          <x14:formula1>
            <xm:f>CapillaryLength!$E$9:$E$65</xm:f>
          </x14:formula1>
          <xm:sqref>B46</xm:sqref>
        </x14:dataValidation>
        <x14:dataValidation type="list" allowBlank="1" showInputMessage="1" showErrorMessage="1">
          <x14:formula1>
            <xm:f>FillFluidProperties!$J$4:$J$33</xm:f>
          </x14:formula1>
          <xm:sqref>B44</xm:sqref>
        </x14:dataValidation>
      </x14:dataValidation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D45"/>
  <sheetViews>
    <sheetView zoomScaleNormal="100" workbookViewId="0">
      <selection activeCell="B26" sqref="B26"/>
    </sheetView>
  </sheetViews>
  <sheetFormatPr defaultRowHeight="15" x14ac:dyDescent="0.25"/>
  <cols>
    <col min="1" max="1" width="30.7109375" customWidth="1"/>
    <col min="2" max="2" width="63.7109375" customWidth="1"/>
    <col min="3" max="3" width="29.7109375" customWidth="1"/>
    <col min="4" max="4" width="33.85546875" customWidth="1"/>
  </cols>
  <sheetData>
    <row r="1" spans="1:2" x14ac:dyDescent="0.25">
      <c r="A1" s="752" t="s">
        <v>4677</v>
      </c>
    </row>
    <row r="2" spans="1:2" x14ac:dyDescent="0.25">
      <c r="A2" t="s">
        <v>4678</v>
      </c>
    </row>
    <row r="7" spans="1:2" x14ac:dyDescent="0.25">
      <c r="A7" s="1838" t="s">
        <v>3219</v>
      </c>
      <c r="B7" s="1839"/>
    </row>
    <row r="8" spans="1:2" ht="30" x14ac:dyDescent="0.25">
      <c r="A8" s="1817">
        <v>24</v>
      </c>
      <c r="B8" s="906" t="s">
        <v>3220</v>
      </c>
    </row>
    <row r="9" spans="1:2" ht="49.9" customHeight="1" x14ac:dyDescent="0.25">
      <c r="A9" s="1832"/>
      <c r="B9" s="512"/>
    </row>
    <row r="10" spans="1:2" ht="30" x14ac:dyDescent="0.25">
      <c r="A10" s="1830">
        <v>25</v>
      </c>
      <c r="B10" s="906" t="s">
        <v>3221</v>
      </c>
    </row>
    <row r="11" spans="1:2" ht="49.9" customHeight="1" x14ac:dyDescent="0.25">
      <c r="A11" s="1830"/>
      <c r="B11" s="512"/>
    </row>
    <row r="12" spans="1:2" x14ac:dyDescent="0.25">
      <c r="A12" s="1830">
        <v>26</v>
      </c>
      <c r="B12" s="741"/>
    </row>
    <row r="13" spans="1:2" ht="49.9" customHeight="1" x14ac:dyDescent="0.25">
      <c r="A13" s="1830"/>
      <c r="B13" s="512"/>
    </row>
    <row r="18" spans="1:4" x14ac:dyDescent="0.25">
      <c r="A18" s="416" t="s">
        <v>3322</v>
      </c>
      <c r="B18" s="416" t="s">
        <v>3323</v>
      </c>
      <c r="C18" s="416" t="s">
        <v>2</v>
      </c>
      <c r="D18" s="416" t="s">
        <v>3324</v>
      </c>
    </row>
    <row r="19" spans="1:4" ht="30" customHeight="1" x14ac:dyDescent="0.25">
      <c r="A19" s="1347"/>
      <c r="B19" s="886" t="s">
        <v>4596</v>
      </c>
      <c r="C19" s="1331" t="s">
        <v>4679</v>
      </c>
      <c r="D19" s="1336" t="s">
        <v>3356</v>
      </c>
    </row>
    <row r="20" spans="1:4" ht="30" customHeight="1" x14ac:dyDescent="0.25">
      <c r="A20" s="1347"/>
      <c r="B20" s="1336" t="s">
        <v>3359</v>
      </c>
      <c r="C20" s="1336" t="s">
        <v>4680</v>
      </c>
      <c r="D20" s="872" t="s">
        <v>4681</v>
      </c>
    </row>
    <row r="21" spans="1:4" ht="30" customHeight="1" x14ac:dyDescent="0.25">
      <c r="A21" s="1347"/>
      <c r="B21" s="1336" t="s">
        <v>4298</v>
      </c>
      <c r="C21" s="1336" t="s">
        <v>4659</v>
      </c>
      <c r="D21" s="872" t="s">
        <v>4682</v>
      </c>
    </row>
    <row r="22" spans="1:4" ht="30" customHeight="1" x14ac:dyDescent="0.25">
      <c r="A22" s="1347"/>
      <c r="B22" s="871" t="s">
        <v>4633</v>
      </c>
      <c r="C22" s="1336" t="s">
        <v>3279</v>
      </c>
      <c r="D22" s="1336" t="s">
        <v>4555</v>
      </c>
    </row>
    <row r="23" spans="1:4" ht="30" customHeight="1" x14ac:dyDescent="0.25">
      <c r="A23" s="1347"/>
      <c r="B23" s="1336" t="s">
        <v>3359</v>
      </c>
      <c r="C23" s="1331" t="s">
        <v>4683</v>
      </c>
      <c r="D23" s="1336" t="s">
        <v>3356</v>
      </c>
    </row>
    <row r="24" spans="1:4" ht="30" customHeight="1" x14ac:dyDescent="0.25">
      <c r="A24" s="1347"/>
      <c r="B24" s="886" t="s">
        <v>4596</v>
      </c>
      <c r="C24" s="1336" t="s">
        <v>4662</v>
      </c>
      <c r="D24" s="872" t="s">
        <v>4684</v>
      </c>
    </row>
    <row r="25" spans="1:4" ht="30" customHeight="1" x14ac:dyDescent="0.25">
      <c r="A25" s="1347"/>
      <c r="B25" s="886" t="s">
        <v>4298</v>
      </c>
      <c r="C25" s="1336" t="s">
        <v>4617</v>
      </c>
      <c r="D25" s="872" t="s">
        <v>4685</v>
      </c>
    </row>
    <row r="26" spans="1:4" ht="30" customHeight="1" x14ac:dyDescent="0.25">
      <c r="A26" s="1347"/>
      <c r="B26" s="871" t="s">
        <v>4633</v>
      </c>
      <c r="C26" s="1336" t="s">
        <v>4637</v>
      </c>
      <c r="D26" s="1336" t="s">
        <v>4555</v>
      </c>
    </row>
    <row r="27" spans="1:4" ht="30" customHeight="1" x14ac:dyDescent="0.25">
      <c r="A27" s="1347"/>
      <c r="B27" s="1347" t="s">
        <v>4686</v>
      </c>
      <c r="C27" s="1347" t="s">
        <v>4687</v>
      </c>
      <c r="D27" s="872" t="s">
        <v>4681</v>
      </c>
    </row>
    <row r="28" spans="1:4" ht="30" customHeight="1" x14ac:dyDescent="0.25">
      <c r="A28" s="1347"/>
      <c r="B28" s="1347" t="s">
        <v>4688</v>
      </c>
      <c r="C28" s="1347" t="s">
        <v>4689</v>
      </c>
      <c r="D28" s="872" t="s">
        <v>4690</v>
      </c>
    </row>
    <row r="31" spans="1:4" x14ac:dyDescent="0.25">
      <c r="A31" s="1374" t="s">
        <v>4555</v>
      </c>
      <c r="B31" s="877" t="s">
        <v>4615</v>
      </c>
    </row>
    <row r="32" spans="1:4" ht="30" customHeight="1" x14ac:dyDescent="0.25">
      <c r="A32" s="738" t="s">
        <v>4691</v>
      </c>
      <c r="B32" s="1389" t="s">
        <v>1246</v>
      </c>
      <c r="C32" s="887"/>
    </row>
    <row r="33" spans="1:4" ht="30" customHeight="1" x14ac:dyDescent="0.25">
      <c r="A33" s="905"/>
      <c r="B33" s="1389">
        <v>0.126</v>
      </c>
      <c r="C33" s="887" t="s">
        <v>3359</v>
      </c>
      <c r="D33" t="s">
        <v>4623</v>
      </c>
    </row>
    <row r="34" spans="1:4" ht="30" customHeight="1" x14ac:dyDescent="0.25">
      <c r="A34" s="738"/>
      <c r="B34" s="904">
        <f>IF(OR(B32="Silicone 705",B32="Silicone 705 for vacuum applications"),0.075,0.04)</f>
        <v>0.04</v>
      </c>
      <c r="C34" s="887" t="s">
        <v>4298</v>
      </c>
      <c r="D34" t="s">
        <v>4619</v>
      </c>
    </row>
    <row r="35" spans="1:4" ht="30" customHeight="1" x14ac:dyDescent="0.25">
      <c r="A35" s="738"/>
      <c r="B35" s="1389">
        <v>230</v>
      </c>
      <c r="C35" s="887" t="s">
        <v>4633</v>
      </c>
    </row>
    <row r="36" spans="1:4" ht="30" customHeight="1" x14ac:dyDescent="0.25">
      <c r="A36" s="905"/>
      <c r="B36" s="1389">
        <v>0.05</v>
      </c>
      <c r="C36" s="887" t="s">
        <v>3359</v>
      </c>
      <c r="D36" t="s">
        <v>4620</v>
      </c>
    </row>
    <row r="37" spans="1:4" ht="30" customHeight="1" x14ac:dyDescent="0.25">
      <c r="A37" s="738"/>
      <c r="B37" s="1389" t="s">
        <v>1897</v>
      </c>
      <c r="C37" s="887" t="s">
        <v>126</v>
      </c>
      <c r="D37" t="s">
        <v>4692</v>
      </c>
    </row>
    <row r="38" spans="1:4" ht="30" customHeight="1" x14ac:dyDescent="0.25">
      <c r="A38" s="738"/>
      <c r="B38" s="904">
        <f>VLOOKUP(B37,CapillaryLength!E9:F65,2,FALSE)</f>
        <v>240</v>
      </c>
      <c r="C38" s="887" t="s">
        <v>4298</v>
      </c>
    </row>
    <row r="39" spans="1:4" ht="30" customHeight="1" x14ac:dyDescent="0.25">
      <c r="A39" s="738"/>
      <c r="B39" s="1389">
        <v>230</v>
      </c>
      <c r="C39" s="880" t="s">
        <v>4633</v>
      </c>
    </row>
    <row r="40" spans="1:4" ht="30" customHeight="1" x14ac:dyDescent="0.25">
      <c r="A40" s="905"/>
      <c r="B40" s="1389">
        <v>0.25800000000000001</v>
      </c>
      <c r="C40" s="887" t="s">
        <v>3359</v>
      </c>
      <c r="D40" t="s">
        <v>4623</v>
      </c>
    </row>
    <row r="41" spans="1:4" ht="30" customHeight="1" x14ac:dyDescent="0.25">
      <c r="A41" s="738"/>
      <c r="B41" s="904">
        <f>VLOOKUP(B32,FillFluidProperties!J4:P27,6,FALSE)</f>
        <v>1.199E-3</v>
      </c>
      <c r="C41" s="887" t="s">
        <v>4693</v>
      </c>
    </row>
    <row r="43" spans="1:4" ht="49.9" customHeight="1" x14ac:dyDescent="0.25">
      <c r="C43" s="4">
        <f>(B33+(6*(PI()/4)*(B34^2)))*B41*(B35-23)</f>
        <v>3.3143649133133786E-2</v>
      </c>
    </row>
    <row r="44" spans="1:4" ht="49.9" customHeight="1" x14ac:dyDescent="0.25">
      <c r="C44" s="4">
        <f>B36+((B38-6)*(PI()/4)*(B34^2))*B41*(B39-23)</f>
        <v>0.12298191419221773</v>
      </c>
    </row>
    <row r="45" spans="1:4" ht="49.9" customHeight="1" x14ac:dyDescent="0.25">
      <c r="C45" s="4" t="str">
        <f>IF((C43+C44)&gt;=B40,"FAIL","PASS")</f>
        <v>PASS</v>
      </c>
    </row>
  </sheetData>
  <mergeCells count="4">
    <mergeCell ref="A7:B7"/>
    <mergeCell ref="A8:A9"/>
    <mergeCell ref="A10:A11"/>
    <mergeCell ref="A12:A13"/>
  </mergeCells>
  <conditionalFormatting sqref="C45">
    <cfRule type="containsText" dxfId="1" priority="1" operator="containsText" text="PASS">
      <formula>NOT(ISERROR(SEARCH("PASS",C45)))</formula>
    </cfRule>
    <cfRule type="containsText" dxfId="0" priority="2" operator="containsText" text="FAIL">
      <formula>NOT(ISERROR(SEARCH("FAIL",C45)))</formula>
    </cfRule>
  </conditionalFormatting>
  <hyperlinks>
    <hyperlink ref="D21" location="CapillaryDiameter!A1" display="CapillaryDiameter!A1"/>
    <hyperlink ref="D25" location="CapillaryLength!A1" display="CapillaryLength!A1"/>
    <hyperlink ref="D24" location="V_tx!A1" display="V_tx!A1"/>
    <hyperlink ref="D27" location="CavityVolume!A1" display="CavityVolume!A1"/>
    <hyperlink ref="D20" location="CavityVolume!A1" display="CavityVolume!A1"/>
    <hyperlink ref="D28" location="FillFluidProperties!A1" display="FillFluidProperties!A1"/>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FillFluidProperties!$J$4:$J$33</xm:f>
          </x14:formula1>
          <xm:sqref>B32</xm:sqref>
        </x14:dataValidation>
        <x14:dataValidation type="list" allowBlank="1" showInputMessage="1" showErrorMessage="1">
          <x14:formula1>
            <xm:f>CapillaryLength!$E$9:$E$65</xm:f>
          </x14:formula1>
          <xm:sqref>B37</xm:sqref>
        </x14:dataValidation>
      </x14:dataValidations>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
  <sheetViews>
    <sheetView workbookViewId="0">
      <selection activeCell="P17" sqref="P17"/>
    </sheetView>
  </sheetViews>
  <sheetFormatPr defaultRowHeight="15" x14ac:dyDescent="0.2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K191"/>
  <sheetViews>
    <sheetView topLeftCell="C40" workbookViewId="0">
      <selection activeCell="D91" sqref="D91"/>
    </sheetView>
  </sheetViews>
  <sheetFormatPr defaultRowHeight="15" x14ac:dyDescent="0.25"/>
  <cols>
    <col min="1" max="1" width="15.28515625" customWidth="1"/>
    <col min="2" max="2" width="69.28515625" customWidth="1"/>
    <col min="3" max="3" width="55.42578125" customWidth="1"/>
    <col min="4" max="4" width="35.42578125" customWidth="1"/>
    <col min="5" max="5" width="66.28515625" customWidth="1"/>
    <col min="6" max="6" width="31.140625" bestFit="1" customWidth="1"/>
    <col min="7" max="7" width="56.140625" customWidth="1"/>
    <col min="8" max="8" width="31.140625" customWidth="1"/>
    <col min="9" max="9" width="58.42578125" customWidth="1"/>
    <col min="10" max="11" width="26.140625" bestFit="1" customWidth="1"/>
  </cols>
  <sheetData>
    <row r="1" spans="1:2" x14ac:dyDescent="0.25">
      <c r="A1" s="1838" t="s">
        <v>3222</v>
      </c>
      <c r="B1" s="1839"/>
    </row>
    <row r="2" spans="1:2" x14ac:dyDescent="0.25">
      <c r="A2" s="1817">
        <v>27</v>
      </c>
      <c r="B2" s="741" t="s">
        <v>3223</v>
      </c>
    </row>
    <row r="3" spans="1:2" ht="49.9" customHeight="1" x14ac:dyDescent="0.25">
      <c r="A3" s="1832"/>
      <c r="B3" s="512"/>
    </row>
    <row r="4" spans="1:2" x14ac:dyDescent="0.25">
      <c r="A4" s="1830">
        <v>28</v>
      </c>
      <c r="B4" s="741" t="s">
        <v>3224</v>
      </c>
    </row>
    <row r="5" spans="1:2" ht="49.9" customHeight="1" x14ac:dyDescent="0.25">
      <c r="A5" s="1830"/>
      <c r="B5" s="512"/>
    </row>
    <row r="6" spans="1:2" x14ac:dyDescent="0.25">
      <c r="A6" s="1817">
        <v>29</v>
      </c>
      <c r="B6" s="741" t="s">
        <v>3225</v>
      </c>
    </row>
    <row r="7" spans="1:2" ht="49.9" customHeight="1" x14ac:dyDescent="0.25">
      <c r="A7" s="1832"/>
      <c r="B7" s="512"/>
    </row>
    <row r="8" spans="1:2" x14ac:dyDescent="0.25">
      <c r="A8" s="1830">
        <v>30</v>
      </c>
      <c r="B8" s="741" t="s">
        <v>3226</v>
      </c>
    </row>
    <row r="9" spans="1:2" ht="49.9" customHeight="1" x14ac:dyDescent="0.25">
      <c r="A9" s="1830"/>
      <c r="B9" s="512"/>
    </row>
    <row r="10" spans="1:2" x14ac:dyDescent="0.25">
      <c r="A10" s="1817">
        <v>31</v>
      </c>
      <c r="B10" s="741" t="s">
        <v>3227</v>
      </c>
    </row>
    <row r="11" spans="1:2" ht="49.9" customHeight="1" x14ac:dyDescent="0.25">
      <c r="A11" s="1832"/>
      <c r="B11" s="512"/>
    </row>
    <row r="12" spans="1:2" x14ac:dyDescent="0.25">
      <c r="A12" s="1830">
        <v>32</v>
      </c>
      <c r="B12" s="741" t="s">
        <v>3228</v>
      </c>
    </row>
    <row r="13" spans="1:2" ht="49.9" customHeight="1" x14ac:dyDescent="0.25">
      <c r="A13" s="1830"/>
      <c r="B13" s="512"/>
    </row>
    <row r="14" spans="1:2" x14ac:dyDescent="0.25">
      <c r="A14" s="1817">
        <v>33</v>
      </c>
      <c r="B14" s="741" t="s">
        <v>3229</v>
      </c>
    </row>
    <row r="15" spans="1:2" ht="49.9" customHeight="1" x14ac:dyDescent="0.25">
      <c r="A15" s="1832"/>
      <c r="B15" s="512"/>
    </row>
    <row r="16" spans="1:2" x14ac:dyDescent="0.25">
      <c r="A16" s="1830">
        <v>34</v>
      </c>
      <c r="B16" s="741" t="s">
        <v>3230</v>
      </c>
    </row>
    <row r="17" spans="1:2" ht="49.9" customHeight="1" x14ac:dyDescent="0.25">
      <c r="A17" s="1830"/>
      <c r="B17" s="512"/>
    </row>
    <row r="18" spans="1:2" x14ac:dyDescent="0.25">
      <c r="A18" s="1817">
        <v>35</v>
      </c>
      <c r="B18" s="741" t="s">
        <v>3231</v>
      </c>
    </row>
    <row r="19" spans="1:2" ht="49.9" customHeight="1" x14ac:dyDescent="0.25">
      <c r="A19" s="1832"/>
      <c r="B19" s="512"/>
    </row>
    <row r="20" spans="1:2" x14ac:dyDescent="0.25">
      <c r="A20" s="1830">
        <v>36</v>
      </c>
      <c r="B20" s="741" t="s">
        <v>3232</v>
      </c>
    </row>
    <row r="21" spans="1:2" ht="49.9" customHeight="1" x14ac:dyDescent="0.25">
      <c r="A21" s="1830"/>
      <c r="B21" s="512"/>
    </row>
    <row r="22" spans="1:2" x14ac:dyDescent="0.25">
      <c r="A22" s="1817">
        <v>37</v>
      </c>
      <c r="B22" s="741" t="s">
        <v>3233</v>
      </c>
    </row>
    <row r="23" spans="1:2" ht="49.9" customHeight="1" x14ac:dyDescent="0.25">
      <c r="A23" s="1832"/>
      <c r="B23" s="512"/>
    </row>
    <row r="24" spans="1:2" x14ac:dyDescent="0.25">
      <c r="A24" s="1830">
        <v>38</v>
      </c>
      <c r="B24" s="741" t="s">
        <v>3234</v>
      </c>
    </row>
    <row r="25" spans="1:2" ht="49.9" customHeight="1" x14ac:dyDescent="0.25">
      <c r="A25" s="1830"/>
      <c r="B25" s="512"/>
    </row>
    <row r="26" spans="1:2" x14ac:dyDescent="0.25">
      <c r="A26" s="1817">
        <v>39</v>
      </c>
      <c r="B26" s="741" t="s">
        <v>3235</v>
      </c>
    </row>
    <row r="27" spans="1:2" ht="49.9" customHeight="1" x14ac:dyDescent="0.25">
      <c r="A27" s="1832"/>
      <c r="B27" s="512"/>
    </row>
    <row r="28" spans="1:2" x14ac:dyDescent="0.25">
      <c r="A28" s="1830">
        <v>40</v>
      </c>
      <c r="B28" s="741" t="s">
        <v>3236</v>
      </c>
    </row>
    <row r="29" spans="1:2" ht="49.9" customHeight="1" x14ac:dyDescent="0.25">
      <c r="A29" s="1830"/>
      <c r="B29" s="512"/>
    </row>
    <row r="30" spans="1:2" x14ac:dyDescent="0.25">
      <c r="A30" s="1817">
        <v>41</v>
      </c>
      <c r="B30" s="741" t="s">
        <v>3237</v>
      </c>
    </row>
    <row r="31" spans="1:2" ht="49.9" customHeight="1" x14ac:dyDescent="0.25">
      <c r="A31" s="1832"/>
      <c r="B31" s="512"/>
    </row>
    <row r="32" spans="1:2" x14ac:dyDescent="0.25">
      <c r="A32" s="1830">
        <v>42</v>
      </c>
      <c r="B32" s="741" t="s">
        <v>3238</v>
      </c>
    </row>
    <row r="33" spans="1:6" ht="49.9" customHeight="1" x14ac:dyDescent="0.25">
      <c r="A33" s="1830"/>
      <c r="B33" s="512"/>
    </row>
    <row r="34" spans="1:6" x14ac:dyDescent="0.25">
      <c r="A34" s="1830">
        <v>43</v>
      </c>
      <c r="B34" s="741" t="s">
        <v>3239</v>
      </c>
    </row>
    <row r="35" spans="1:6" ht="49.9" customHeight="1" x14ac:dyDescent="0.25">
      <c r="A35" s="1830"/>
      <c r="B35" s="512"/>
    </row>
    <row r="36" spans="1:6" x14ac:dyDescent="0.25">
      <c r="A36" s="1830">
        <v>44</v>
      </c>
      <c r="B36" s="741" t="s">
        <v>3240</v>
      </c>
    </row>
    <row r="37" spans="1:6" ht="49.9" customHeight="1" x14ac:dyDescent="0.25">
      <c r="A37" s="1830"/>
      <c r="B37" s="512"/>
    </row>
    <row r="38" spans="1:6" x14ac:dyDescent="0.25">
      <c r="A38" s="1830">
        <v>45</v>
      </c>
      <c r="B38" s="741" t="s">
        <v>3241</v>
      </c>
    </row>
    <row r="39" spans="1:6" ht="49.9" customHeight="1" x14ac:dyDescent="0.25">
      <c r="A39" s="1830"/>
      <c r="B39" s="512"/>
    </row>
    <row r="42" spans="1:6" x14ac:dyDescent="0.25">
      <c r="C42" s="752" t="s">
        <v>4694</v>
      </c>
    </row>
    <row r="44" spans="1:6" x14ac:dyDescent="0.25">
      <c r="C44" s="416" t="s">
        <v>3322</v>
      </c>
      <c r="D44" s="416" t="s">
        <v>3323</v>
      </c>
      <c r="E44" s="416" t="s">
        <v>2</v>
      </c>
      <c r="F44" s="416" t="s">
        <v>3324</v>
      </c>
    </row>
    <row r="45" spans="1:6" ht="30" customHeight="1" x14ac:dyDescent="0.25">
      <c r="C45" s="1347" t="s">
        <v>1306</v>
      </c>
      <c r="D45" s="4" t="s">
        <v>4643</v>
      </c>
      <c r="E45" s="1331" t="s">
        <v>4695</v>
      </c>
      <c r="F45" s="872" t="s">
        <v>4690</v>
      </c>
    </row>
    <row r="46" spans="1:6" ht="30" customHeight="1" x14ac:dyDescent="0.25">
      <c r="C46" s="1347"/>
      <c r="D46" s="4" t="s">
        <v>3325</v>
      </c>
      <c r="E46" s="1331" t="s">
        <v>4696</v>
      </c>
      <c r="F46" s="1336" t="s">
        <v>4555</v>
      </c>
    </row>
    <row r="47" spans="1:6" ht="30" customHeight="1" x14ac:dyDescent="0.25">
      <c r="C47" s="4"/>
      <c r="D47" s="4" t="s">
        <v>3325</v>
      </c>
      <c r="E47" s="4" t="s">
        <v>4697</v>
      </c>
      <c r="F47" s="4" t="s">
        <v>4555</v>
      </c>
    </row>
    <row r="48" spans="1:6" ht="30" customHeight="1" x14ac:dyDescent="0.25">
      <c r="C48" s="4"/>
      <c r="D48" s="4" t="s">
        <v>3325</v>
      </c>
      <c r="E48" s="4" t="s">
        <v>4698</v>
      </c>
      <c r="F48" s="4" t="s">
        <v>4555</v>
      </c>
    </row>
    <row r="49" spans="3:8" ht="30" customHeight="1" x14ac:dyDescent="0.25">
      <c r="C49" s="4"/>
      <c r="D49" s="4" t="s">
        <v>4693</v>
      </c>
      <c r="E49" s="4" t="s">
        <v>4699</v>
      </c>
      <c r="F49" s="933" t="s">
        <v>4690</v>
      </c>
    </row>
    <row r="50" spans="3:8" ht="30" customHeight="1" x14ac:dyDescent="0.25">
      <c r="C50" s="4"/>
      <c r="D50" s="956" t="s">
        <v>4633</v>
      </c>
      <c r="E50" s="4" t="s">
        <v>4700</v>
      </c>
      <c r="F50" s="4" t="s">
        <v>4555</v>
      </c>
    </row>
    <row r="51" spans="3:8" ht="30" customHeight="1" x14ac:dyDescent="0.25">
      <c r="C51" s="4"/>
      <c r="D51" s="956" t="s">
        <v>4633</v>
      </c>
      <c r="E51" s="4" t="s">
        <v>4701</v>
      </c>
      <c r="F51" s="4" t="s">
        <v>4555</v>
      </c>
    </row>
    <row r="52" spans="3:8" ht="30" customHeight="1" x14ac:dyDescent="0.25">
      <c r="C52" s="4"/>
      <c r="D52" s="956" t="s">
        <v>4633</v>
      </c>
      <c r="E52" s="4" t="s">
        <v>4702</v>
      </c>
      <c r="F52" s="4" t="s">
        <v>4555</v>
      </c>
    </row>
    <row r="53" spans="3:8" ht="30" customHeight="1" x14ac:dyDescent="0.25">
      <c r="D53" s="956" t="s">
        <v>4633</v>
      </c>
      <c r="E53" s="4" t="s">
        <v>4703</v>
      </c>
      <c r="F53" s="4" t="s">
        <v>4555</v>
      </c>
    </row>
    <row r="57" spans="3:8" x14ac:dyDescent="0.25">
      <c r="C57" s="1374" t="s">
        <v>4555</v>
      </c>
      <c r="D57" s="877" t="s">
        <v>4615</v>
      </c>
    </row>
    <row r="58" spans="3:8" ht="30" customHeight="1" x14ac:dyDescent="0.25">
      <c r="C58" s="1875" t="s">
        <v>1350</v>
      </c>
      <c r="D58" s="1798" t="s">
        <v>1266</v>
      </c>
      <c r="E58" s="904" t="s">
        <v>1306</v>
      </c>
      <c r="F58" s="904">
        <f>VLOOKUP(D58,FillFluidProperties!J4:N27,5,FALSE)</f>
        <v>0.93</v>
      </c>
      <c r="G58" s="904" t="s">
        <v>4643</v>
      </c>
    </row>
    <row r="59" spans="3:8" ht="30" customHeight="1" x14ac:dyDescent="0.25">
      <c r="C59" s="1877"/>
      <c r="D59" s="1878"/>
      <c r="E59" s="904"/>
      <c r="F59" s="904">
        <f>VLOOKUP(D58,FillFluidProperties!J4:P27,6,FALSE)</f>
        <v>1.08E-3</v>
      </c>
      <c r="G59" s="904" t="s">
        <v>4693</v>
      </c>
    </row>
    <row r="60" spans="3:8" ht="30" customHeight="1" x14ac:dyDescent="0.25">
      <c r="C60" s="1394"/>
      <c r="D60" s="1389">
        <v>12</v>
      </c>
      <c r="E60" s="162" t="s">
        <v>3325</v>
      </c>
      <c r="F60" s="1390" t="s">
        <v>4704</v>
      </c>
    </row>
    <row r="61" spans="3:8" ht="30" customHeight="1" x14ac:dyDescent="0.25">
      <c r="C61" s="1394"/>
      <c r="D61" s="1389">
        <v>12</v>
      </c>
      <c r="E61" s="162" t="s">
        <v>3325</v>
      </c>
      <c r="F61" s="1390" t="s">
        <v>4704</v>
      </c>
    </row>
    <row r="62" spans="3:8" ht="30" customHeight="1" thickBot="1" x14ac:dyDescent="0.3">
      <c r="C62" s="1397"/>
      <c r="D62" s="1373">
        <v>60</v>
      </c>
      <c r="E62" s="960" t="s">
        <v>3325</v>
      </c>
      <c r="F62" s="961" t="s">
        <v>4704</v>
      </c>
    </row>
    <row r="63" spans="3:8" ht="30" customHeight="1" x14ac:dyDescent="0.25">
      <c r="C63" s="1873" t="s">
        <v>4705</v>
      </c>
      <c r="D63" s="1874"/>
      <c r="E63" s="1871" t="s">
        <v>4706</v>
      </c>
      <c r="F63" s="1872"/>
    </row>
    <row r="64" spans="3:8" ht="30" customHeight="1" x14ac:dyDescent="0.25">
      <c r="C64" s="964"/>
      <c r="D64" s="957">
        <v>25</v>
      </c>
      <c r="E64" s="970"/>
      <c r="F64" s="957">
        <v>25</v>
      </c>
      <c r="G64" s="959" t="s">
        <v>4633</v>
      </c>
      <c r="H64" s="1390" t="s">
        <v>4704</v>
      </c>
    </row>
    <row r="65" spans="2:8" ht="30" customHeight="1" x14ac:dyDescent="0.25">
      <c r="C65" s="964"/>
      <c r="D65" s="957">
        <v>25</v>
      </c>
      <c r="E65" s="970"/>
      <c r="F65" s="957">
        <v>25</v>
      </c>
      <c r="G65" s="959" t="s">
        <v>4633</v>
      </c>
      <c r="H65" s="1394" t="s">
        <v>4704</v>
      </c>
    </row>
    <row r="66" spans="2:8" ht="30" customHeight="1" x14ac:dyDescent="0.25">
      <c r="C66" s="964"/>
      <c r="D66" s="957">
        <v>23.89</v>
      </c>
      <c r="E66" s="970"/>
      <c r="F66" s="957">
        <v>23.89</v>
      </c>
      <c r="G66" s="959" t="s">
        <v>4633</v>
      </c>
      <c r="H66" s="1394" t="s">
        <v>4704</v>
      </c>
    </row>
    <row r="67" spans="2:8" ht="30" customHeight="1" x14ac:dyDescent="0.25">
      <c r="C67" s="965"/>
      <c r="D67" s="958">
        <v>23.89</v>
      </c>
      <c r="E67" s="970"/>
      <c r="F67" s="957">
        <v>23.89</v>
      </c>
      <c r="G67" s="959" t="s">
        <v>4633</v>
      </c>
      <c r="H67" s="1394" t="s">
        <v>4704</v>
      </c>
    </row>
    <row r="68" spans="2:8" ht="30" customHeight="1" x14ac:dyDescent="0.25">
      <c r="B68" s="963"/>
      <c r="C68" s="966"/>
      <c r="D68" s="968">
        <f>(F58)*(D60-D61)*(F59)*(D64-D66)</f>
        <v>0</v>
      </c>
      <c r="E68" s="971"/>
      <c r="F68" s="973">
        <f>(F58)*(D60-D61)*(F59)*(F64-F66)</f>
        <v>0</v>
      </c>
      <c r="G68" s="962" t="s">
        <v>4707</v>
      </c>
      <c r="H68" s="162"/>
    </row>
    <row r="69" spans="2:8" ht="30" customHeight="1" x14ac:dyDescent="0.25">
      <c r="B69" s="963"/>
      <c r="C69" s="966"/>
      <c r="D69" s="968">
        <f>(F58)*(D62-D60)*(F59)*(D65-D67)</f>
        <v>5.3514431999999973E-2</v>
      </c>
      <c r="E69" s="971"/>
      <c r="F69" s="973">
        <f>(F58)*(D62-D60)*(F59)*(F65-F67)</f>
        <v>5.3514431999999973E-2</v>
      </c>
      <c r="G69" s="962" t="s">
        <v>4707</v>
      </c>
      <c r="H69" s="162"/>
    </row>
    <row r="70" spans="2:8" ht="30" customHeight="1" thickBot="1" x14ac:dyDescent="0.3">
      <c r="B70" s="963"/>
      <c r="C70" s="967"/>
      <c r="D70" s="969">
        <f>D68+D69</f>
        <v>5.3514431999999973E-2</v>
      </c>
      <c r="E70" s="972"/>
      <c r="F70" s="974">
        <f>F68+F69</f>
        <v>5.3514431999999973E-2</v>
      </c>
      <c r="G70" s="962" t="s">
        <v>4707</v>
      </c>
      <c r="H70" s="162"/>
    </row>
    <row r="73" spans="2:8" x14ac:dyDescent="0.25">
      <c r="C73" s="752" t="s">
        <v>4708</v>
      </c>
    </row>
    <row r="75" spans="2:8" x14ac:dyDescent="0.25">
      <c r="C75" s="416" t="s">
        <v>3322</v>
      </c>
      <c r="D75" s="416" t="s">
        <v>3323</v>
      </c>
      <c r="E75" s="416" t="s">
        <v>2</v>
      </c>
      <c r="F75" s="416" t="s">
        <v>3324</v>
      </c>
    </row>
    <row r="76" spans="2:8" ht="30" customHeight="1" x14ac:dyDescent="0.25">
      <c r="C76" s="1347" t="s">
        <v>1306</v>
      </c>
      <c r="D76" s="4" t="s">
        <v>4643</v>
      </c>
      <c r="E76" s="1331" t="s">
        <v>4695</v>
      </c>
      <c r="F76" s="872" t="s">
        <v>4690</v>
      </c>
    </row>
    <row r="77" spans="2:8" ht="30" customHeight="1" x14ac:dyDescent="0.25">
      <c r="C77" s="1347"/>
      <c r="D77" s="886" t="s">
        <v>4591</v>
      </c>
      <c r="E77" s="1331" t="s">
        <v>4592</v>
      </c>
      <c r="F77" s="872" t="s">
        <v>4709</v>
      </c>
    </row>
    <row r="78" spans="2:8" ht="30" customHeight="1" x14ac:dyDescent="0.25">
      <c r="C78" s="4"/>
      <c r="D78" s="886" t="s">
        <v>4594</v>
      </c>
      <c r="E78" s="4" t="s">
        <v>4592</v>
      </c>
      <c r="F78" s="933" t="s">
        <v>4709</v>
      </c>
    </row>
    <row r="79" spans="2:8" ht="30" customHeight="1" x14ac:dyDescent="0.25">
      <c r="C79" s="4"/>
      <c r="D79" s="886" t="s">
        <v>4595</v>
      </c>
      <c r="E79" s="4" t="s">
        <v>4592</v>
      </c>
      <c r="F79" s="933" t="s">
        <v>4709</v>
      </c>
    </row>
    <row r="80" spans="2:8" ht="30" customHeight="1" x14ac:dyDescent="0.25">
      <c r="C80" s="4"/>
      <c r="D80" s="886" t="s">
        <v>4596</v>
      </c>
      <c r="E80" s="4" t="s">
        <v>4612</v>
      </c>
      <c r="F80" s="933" t="s">
        <v>4681</v>
      </c>
    </row>
    <row r="81" spans="3:8" ht="30" customHeight="1" x14ac:dyDescent="0.25">
      <c r="C81" s="4"/>
      <c r="D81" s="886" t="s">
        <v>4298</v>
      </c>
      <c r="E81" s="4" t="s">
        <v>4605</v>
      </c>
      <c r="F81" s="933" t="s">
        <v>4682</v>
      </c>
    </row>
    <row r="82" spans="3:8" ht="30" customHeight="1" x14ac:dyDescent="0.25">
      <c r="C82" s="4"/>
      <c r="D82" s="4" t="s">
        <v>4693</v>
      </c>
      <c r="E82" s="4" t="s">
        <v>4699</v>
      </c>
      <c r="F82" s="933" t="s">
        <v>4690</v>
      </c>
    </row>
    <row r="83" spans="3:8" ht="30" customHeight="1" x14ac:dyDescent="0.25">
      <c r="C83" s="4"/>
      <c r="D83" s="956" t="s">
        <v>4633</v>
      </c>
      <c r="E83" s="4" t="s">
        <v>4710</v>
      </c>
      <c r="F83" s="4" t="s">
        <v>4555</v>
      </c>
    </row>
    <row r="84" spans="3:8" ht="30" customHeight="1" x14ac:dyDescent="0.25">
      <c r="C84" s="4"/>
      <c r="D84" s="956" t="s">
        <v>4633</v>
      </c>
      <c r="E84" s="4" t="s">
        <v>4711</v>
      </c>
      <c r="F84" s="4" t="s">
        <v>4555</v>
      </c>
    </row>
    <row r="85" spans="3:8" ht="30" customHeight="1" x14ac:dyDescent="0.25">
      <c r="C85" s="4"/>
      <c r="D85" s="886" t="s">
        <v>4596</v>
      </c>
      <c r="E85" s="4" t="s">
        <v>4609</v>
      </c>
      <c r="F85" s="933" t="s">
        <v>4684</v>
      </c>
    </row>
    <row r="86" spans="3:8" ht="30" customHeight="1" x14ac:dyDescent="0.25">
      <c r="D86" s="956" t="s">
        <v>4298</v>
      </c>
      <c r="E86" s="4" t="s">
        <v>4607</v>
      </c>
      <c r="F86" s="933" t="s">
        <v>4685</v>
      </c>
    </row>
    <row r="87" spans="3:8" ht="30" customHeight="1" x14ac:dyDescent="0.25">
      <c r="D87" s="956" t="s">
        <v>4633</v>
      </c>
      <c r="E87" s="4" t="s">
        <v>4712</v>
      </c>
      <c r="F87" s="4" t="s">
        <v>4555</v>
      </c>
    </row>
    <row r="88" spans="3:8" ht="30" customHeight="1" x14ac:dyDescent="0.25">
      <c r="D88" s="956" t="s">
        <v>4633</v>
      </c>
      <c r="E88" s="4" t="s">
        <v>4713</v>
      </c>
      <c r="F88" s="4" t="s">
        <v>4555</v>
      </c>
    </row>
    <row r="89" spans="3:8" ht="30" customHeight="1" x14ac:dyDescent="0.25">
      <c r="D89" s="956"/>
      <c r="E89" s="4"/>
      <c r="F89" s="4"/>
    </row>
    <row r="90" spans="3:8" ht="30" customHeight="1" x14ac:dyDescent="0.25">
      <c r="D90" s="956"/>
      <c r="E90" s="4"/>
      <c r="F90" s="4"/>
    </row>
    <row r="91" spans="3:8" ht="30" customHeight="1" x14ac:dyDescent="0.25">
      <c r="D91" s="956"/>
      <c r="E91" s="4"/>
      <c r="F91" s="4"/>
    </row>
    <row r="92" spans="3:8" ht="30" customHeight="1" x14ac:dyDescent="0.25">
      <c r="C92" s="1374" t="s">
        <v>4555</v>
      </c>
      <c r="D92" s="877" t="s">
        <v>4615</v>
      </c>
    </row>
    <row r="93" spans="3:8" ht="30" customHeight="1" x14ac:dyDescent="0.25">
      <c r="C93" s="1875" t="s">
        <v>1350</v>
      </c>
      <c r="D93" s="1798" t="s">
        <v>1248</v>
      </c>
      <c r="E93" s="904" t="s">
        <v>1306</v>
      </c>
      <c r="F93" s="904">
        <f>VLOOKUP(D93,FillFluidProperties!J4:N27,5,FALSE)</f>
        <v>0.93</v>
      </c>
      <c r="G93" s="4" t="s">
        <v>4643</v>
      </c>
    </row>
    <row r="94" spans="3:8" ht="30" customHeight="1" x14ac:dyDescent="0.25">
      <c r="C94" s="1876"/>
      <c r="D94" s="1799"/>
      <c r="E94" s="904"/>
      <c r="F94" s="904">
        <f>VLOOKUP(D93,FillFluidProperties!J4:P27,6,FALSE)</f>
        <v>1.08E-3</v>
      </c>
      <c r="G94" s="886" t="s">
        <v>4616</v>
      </c>
    </row>
    <row r="95" spans="3:8" ht="30" customHeight="1" x14ac:dyDescent="0.25">
      <c r="C95" s="1394" t="s">
        <v>4617</v>
      </c>
      <c r="D95" s="1389" t="s">
        <v>1956</v>
      </c>
      <c r="E95" s="904"/>
      <c r="F95" s="904">
        <f>VLOOKUP(D95,CapillaryLength!E9:F65,2,FALSE)</f>
        <v>393.59999999999997</v>
      </c>
      <c r="G95" s="886" t="s">
        <v>4298</v>
      </c>
    </row>
    <row r="96" spans="3:8" ht="30" customHeight="1" x14ac:dyDescent="0.25">
      <c r="C96" s="1394" t="s">
        <v>4618</v>
      </c>
      <c r="D96" s="1389" t="s">
        <v>1996</v>
      </c>
      <c r="E96" s="904"/>
      <c r="F96" s="904">
        <f>VLOOKUP(D96,CapillaryDiameter!C3:D16,2,FALSE)</f>
        <v>0.04</v>
      </c>
      <c r="G96" s="886" t="s">
        <v>4298</v>
      </c>
      <c r="H96" s="15" t="s">
        <v>4619</v>
      </c>
    </row>
    <row r="97" spans="3:11" ht="30" customHeight="1" x14ac:dyDescent="0.25">
      <c r="C97" s="1857" t="s">
        <v>2266</v>
      </c>
      <c r="D97" s="1856" t="s">
        <v>2396</v>
      </c>
      <c r="E97" s="904"/>
      <c r="F97" s="904">
        <f>VLOOKUP($D$97,Springrate!B6:H586,5,FALSE)</f>
        <v>102806</v>
      </c>
      <c r="G97" s="886" t="s">
        <v>4591</v>
      </c>
    </row>
    <row r="98" spans="3:11" ht="30" customHeight="1" x14ac:dyDescent="0.25">
      <c r="C98" s="1857"/>
      <c r="D98" s="1856"/>
      <c r="E98" s="904"/>
      <c r="F98" s="904">
        <f>VLOOKUP($D$97,Springrate!B6:H586,6,FALSE)</f>
        <v>346.14</v>
      </c>
      <c r="G98" s="886" t="s">
        <v>4594</v>
      </c>
    </row>
    <row r="99" spans="3:11" ht="30" customHeight="1" x14ac:dyDescent="0.25">
      <c r="C99" s="1857"/>
      <c r="D99" s="1856"/>
      <c r="E99" s="904"/>
      <c r="F99" s="904">
        <f>VLOOKUP($D$97,Springrate!B6:H586,7,FALSE)</f>
        <v>221.87</v>
      </c>
      <c r="G99" s="886" t="s">
        <v>4595</v>
      </c>
    </row>
    <row r="100" spans="3:11" ht="30" customHeight="1" x14ac:dyDescent="0.25">
      <c r="C100" s="892"/>
      <c r="D100" s="1389">
        <v>6.6000000000000003E-2</v>
      </c>
      <c r="E100" s="162" t="s">
        <v>4620</v>
      </c>
      <c r="F100" s="1869" t="s">
        <v>4621</v>
      </c>
      <c r="G100" s="886" t="s">
        <v>4596</v>
      </c>
    </row>
    <row r="101" spans="3:11" ht="30" customHeight="1" x14ac:dyDescent="0.25">
      <c r="C101" s="960"/>
      <c r="D101" s="1373">
        <v>7.1999999999999995E-2</v>
      </c>
      <c r="E101" s="1234" t="s">
        <v>4714</v>
      </c>
      <c r="F101" s="1870"/>
      <c r="G101" s="1420" t="s">
        <v>4596</v>
      </c>
    </row>
    <row r="102" spans="3:11" ht="30" customHeight="1" x14ac:dyDescent="0.25">
      <c r="C102" s="1883" t="s">
        <v>4705</v>
      </c>
      <c r="D102" s="1883"/>
      <c r="E102" s="1883"/>
      <c r="F102" s="1883"/>
      <c r="G102" s="1888" t="s">
        <v>4706</v>
      </c>
      <c r="H102" s="1888"/>
      <c r="I102" s="1888"/>
      <c r="J102" s="1888"/>
    </row>
    <row r="103" spans="3:11" ht="30" customHeight="1" x14ac:dyDescent="0.25">
      <c r="C103" s="1399"/>
      <c r="D103" s="1389">
        <v>25</v>
      </c>
      <c r="E103" s="975" t="s">
        <v>4633</v>
      </c>
      <c r="F103" s="1399" t="s">
        <v>4704</v>
      </c>
      <c r="G103" s="1400"/>
      <c r="H103" s="1389">
        <v>25</v>
      </c>
      <c r="I103" s="980" t="s">
        <v>4633</v>
      </c>
      <c r="J103" s="1400" t="s">
        <v>4704</v>
      </c>
    </row>
    <row r="104" spans="3:11" ht="30" customHeight="1" x14ac:dyDescent="0.25">
      <c r="C104" s="1399"/>
      <c r="D104" s="1389">
        <v>50</v>
      </c>
      <c r="E104" s="975" t="s">
        <v>4633</v>
      </c>
      <c r="F104" s="1399" t="s">
        <v>4704</v>
      </c>
      <c r="G104" s="1400"/>
      <c r="H104" s="1389">
        <v>50</v>
      </c>
      <c r="I104" s="980" t="s">
        <v>4633</v>
      </c>
      <c r="J104" s="1400" t="s">
        <v>4704</v>
      </c>
    </row>
    <row r="105" spans="3:11" ht="30" customHeight="1" x14ac:dyDescent="0.25">
      <c r="C105" s="1399"/>
      <c r="D105" s="1389">
        <v>23.89</v>
      </c>
      <c r="E105" s="975" t="s">
        <v>4633</v>
      </c>
      <c r="F105" s="1399" t="s">
        <v>4704</v>
      </c>
      <c r="G105" s="1400"/>
      <c r="H105" s="1389">
        <v>23.89</v>
      </c>
      <c r="I105" s="980" t="s">
        <v>4633</v>
      </c>
      <c r="J105" s="1400" t="s">
        <v>4704</v>
      </c>
    </row>
    <row r="106" spans="3:11" ht="30" customHeight="1" x14ac:dyDescent="0.25">
      <c r="C106" s="1399"/>
      <c r="D106" s="1389">
        <v>23.89</v>
      </c>
      <c r="E106" s="975" t="s">
        <v>4633</v>
      </c>
      <c r="F106" s="1399" t="s">
        <v>4704</v>
      </c>
      <c r="G106" s="1400"/>
      <c r="H106" s="1389">
        <v>23.89</v>
      </c>
      <c r="I106" s="980" t="s">
        <v>4633</v>
      </c>
      <c r="J106" s="1400" t="s">
        <v>4704</v>
      </c>
    </row>
    <row r="107" spans="3:11" ht="30" customHeight="1" x14ac:dyDescent="0.25">
      <c r="C107" s="1879" t="s">
        <v>4715</v>
      </c>
      <c r="D107" s="1880"/>
      <c r="E107" s="1881" t="s">
        <v>4716</v>
      </c>
      <c r="F107" s="1882"/>
      <c r="G107" s="1884" t="s">
        <v>4715</v>
      </c>
      <c r="H107" s="1885"/>
      <c r="I107" s="1886" t="s">
        <v>4716</v>
      </c>
      <c r="J107" s="1887"/>
    </row>
    <row r="108" spans="3:11" ht="30" customHeight="1" x14ac:dyDescent="0.25">
      <c r="C108" s="976"/>
      <c r="D108" s="1399">
        <f>(D101+(6*(PI()/4))*(F96^2))*F94*(D104-D106)</f>
        <v>2.2429275430081146E-3</v>
      </c>
      <c r="E108" s="1399"/>
      <c r="F108" s="1399">
        <f>(D101+(6*(PI()/4))*(F96^2))*F94*(D104-D106)</f>
        <v>2.2429275430081146E-3</v>
      </c>
      <c r="G108" s="981"/>
      <c r="H108" s="1400">
        <f>(D101+(6*(PI()/4))*(F96^2))*F94*(H104-H106)</f>
        <v>2.2429275430081146E-3</v>
      </c>
      <c r="I108" s="1400"/>
      <c r="J108" s="1400">
        <f>(D101+(6*(PI()/4))*(F96^2))*F94*(H104-H106)</f>
        <v>2.2429275430081146E-3</v>
      </c>
      <c r="K108" s="1421" t="s">
        <v>4596</v>
      </c>
    </row>
    <row r="109" spans="3:11" ht="30" customHeight="1" x14ac:dyDescent="0.25">
      <c r="C109" s="976"/>
      <c r="D109" s="1399">
        <f>(D100+(F95-6)*(PI()/4)*(F96^2))*F94*(D103-D105)</f>
        <v>6.6302334298505832E-4</v>
      </c>
      <c r="E109" s="1399"/>
      <c r="F109" s="1399">
        <f>(D100+(F95-6)*(PI()/4)*(F96^2))*F94*(D103-D105)</f>
        <v>6.6302334298505832E-4</v>
      </c>
      <c r="G109" s="981"/>
      <c r="H109" s="1400">
        <f>(D100+(F95-6)*(PI()/4)*(F96^2))*F94*(H103-H105)</f>
        <v>6.6302334298505832E-4</v>
      </c>
      <c r="I109" s="1400"/>
      <c r="J109" s="1400">
        <f>(D100+(F95-6)*(PI()/4)*(F96^2))*F94*(H103-H105)</f>
        <v>6.6302334298505832E-4</v>
      </c>
      <c r="K109" s="1421" t="s">
        <v>4596</v>
      </c>
    </row>
    <row r="110" spans="3:11" ht="30" customHeight="1" x14ac:dyDescent="0.25">
      <c r="C110" s="976"/>
      <c r="D110" s="1399">
        <f>D108+D109</f>
        <v>2.905950885993173E-3</v>
      </c>
      <c r="E110" s="1399"/>
      <c r="F110" s="1399">
        <f>F108+F109</f>
        <v>2.905950885993173E-3</v>
      </c>
      <c r="G110" s="981"/>
      <c r="H110" s="1400">
        <f>H108+H109</f>
        <v>2.905950885993173E-3</v>
      </c>
      <c r="I110" s="1400"/>
      <c r="J110" s="1400">
        <f>J108+J109</f>
        <v>2.905950885993173E-3</v>
      </c>
      <c r="K110" s="1421" t="s">
        <v>4596</v>
      </c>
    </row>
    <row r="111" spans="3:11" ht="30" customHeight="1" thickBot="1" x14ac:dyDescent="0.3">
      <c r="C111" s="976"/>
      <c r="D111" s="977">
        <f>F97*(D110^3)+F98*(D110^2)+F99*D110</f>
        <v>0.65018912241342675</v>
      </c>
      <c r="E111" s="977"/>
      <c r="F111" s="1399">
        <f>F97*(F110^3)+F98*(F110^2)+F99*F110</f>
        <v>0.65018912241342675</v>
      </c>
      <c r="G111" s="981"/>
      <c r="H111" s="982">
        <f>F97*(H110^3)+F98*(H110^2)+F99*H110</f>
        <v>0.65018912241342675</v>
      </c>
      <c r="I111" s="982"/>
      <c r="J111" s="1400">
        <f>F97*(J110^3)+F98*(J110^2)+F99*J110</f>
        <v>0.65018912241342675</v>
      </c>
      <c r="K111" s="1421" t="s">
        <v>4707</v>
      </c>
    </row>
    <row r="112" spans="3:11" ht="30" customHeight="1" x14ac:dyDescent="0.25">
      <c r="C112" s="1889"/>
      <c r="D112" s="978"/>
      <c r="E112" s="979">
        <f>D111-F111</f>
        <v>0</v>
      </c>
      <c r="F112" s="1865"/>
      <c r="G112" s="1865"/>
      <c r="H112" s="983"/>
      <c r="I112" s="1396">
        <f>H111-J111</f>
        <v>0</v>
      </c>
      <c r="J112" s="1891"/>
      <c r="K112" s="1421" t="s">
        <v>4707</v>
      </c>
    </row>
    <row r="113" spans="1:11" ht="30" customHeight="1" thickBot="1" x14ac:dyDescent="0.3">
      <c r="C113" s="1890"/>
      <c r="D113" s="967"/>
      <c r="E113" s="969">
        <f>E112+D70</f>
        <v>5.3514431999999973E-2</v>
      </c>
      <c r="F113" s="1866"/>
      <c r="G113" s="1866"/>
      <c r="H113" s="984"/>
      <c r="I113" s="974">
        <f>I112+F70</f>
        <v>5.3514431999999973E-2</v>
      </c>
      <c r="J113" s="1892"/>
      <c r="K113" s="1421" t="s">
        <v>4707</v>
      </c>
    </row>
    <row r="116" spans="1:11" ht="30" customHeight="1" x14ac:dyDescent="0.25">
      <c r="C116" s="1857" t="s">
        <v>2266</v>
      </c>
      <c r="D116" s="1856" t="s">
        <v>2455</v>
      </c>
      <c r="E116" s="904"/>
      <c r="F116" s="904">
        <f>VLOOKUP($D$116,Springrate!$B$6:$K$586,8,FALSE)</f>
        <v>302.59999999999997</v>
      </c>
    </row>
    <row r="117" spans="1:11" ht="30" customHeight="1" x14ac:dyDescent="0.25">
      <c r="C117" s="1857"/>
      <c r="D117" s="1856"/>
      <c r="E117" s="904"/>
      <c r="F117" s="904">
        <f>VLOOKUP($D$116,Springrate!$B$6:$K$586,9,FALSE)</f>
        <v>8.33</v>
      </c>
    </row>
    <row r="118" spans="1:11" ht="30" customHeight="1" x14ac:dyDescent="0.25">
      <c r="C118" s="1857"/>
      <c r="D118" s="1856"/>
      <c r="E118" s="904"/>
      <c r="F118" s="904">
        <f>VLOOKUP($D$116,Springrate!$B$6:$K$586,10,FALSE)</f>
        <v>23.817</v>
      </c>
    </row>
    <row r="119" spans="1:11" ht="30" customHeight="1" x14ac:dyDescent="0.25">
      <c r="C119" s="1857"/>
      <c r="D119" s="1856"/>
      <c r="E119" s="904"/>
      <c r="F119" s="904">
        <f>VLOOKUP($D$116,Springrate!$B$6:$K$586,2,FALSE)</f>
        <v>356</v>
      </c>
    </row>
    <row r="120" spans="1:11" ht="30" customHeight="1" x14ac:dyDescent="0.25">
      <c r="C120" s="1857"/>
      <c r="D120" s="1856"/>
      <c r="E120" s="904"/>
      <c r="F120" s="904">
        <f>VLOOKUP($D$116,Springrate!$B$6:$K$586,3,FALSE)</f>
        <v>9.8000000000000007</v>
      </c>
    </row>
    <row r="121" spans="1:11" ht="30" customHeight="1" x14ac:dyDescent="0.25">
      <c r="C121" s="1857"/>
      <c r="D121" s="1856"/>
      <c r="E121" s="904"/>
      <c r="F121" s="904">
        <f>VLOOKUP($D$116,Springrate!$B$6:$K$586,4,FALSE)</f>
        <v>28.02</v>
      </c>
    </row>
    <row r="124" spans="1:11" ht="15.6" customHeight="1" x14ac:dyDescent="0.25">
      <c r="C124" s="1893" t="s">
        <v>4705</v>
      </c>
      <c r="D124" s="1895"/>
      <c r="E124" s="1895"/>
      <c r="F124" s="1894"/>
      <c r="G124" s="1896" t="s">
        <v>4706</v>
      </c>
      <c r="H124" s="1898"/>
      <c r="I124" s="1898"/>
      <c r="J124" s="1897"/>
    </row>
    <row r="125" spans="1:11" ht="15.6" customHeight="1" x14ac:dyDescent="0.25">
      <c r="C125" s="1893" t="s">
        <v>4715</v>
      </c>
      <c r="D125" s="1894"/>
      <c r="E125" s="1893" t="s">
        <v>4716</v>
      </c>
      <c r="F125" s="1894"/>
      <c r="G125" s="1896" t="s">
        <v>4715</v>
      </c>
      <c r="H125" s="1897"/>
      <c r="I125" s="1896" t="s">
        <v>4716</v>
      </c>
      <c r="J125" s="1897"/>
    </row>
    <row r="126" spans="1:11" ht="30" customHeight="1" x14ac:dyDescent="0.25">
      <c r="A126" s="1394" t="s">
        <v>4717</v>
      </c>
      <c r="B126" s="1177" t="s">
        <v>3238</v>
      </c>
      <c r="C126" s="1178"/>
      <c r="D126" s="1399">
        <f>$F$116*(D110^3)+$F$117*(D110^2)+$F$118*D110</f>
        <v>6.9288800995111088E-2</v>
      </c>
      <c r="E126" s="1178"/>
      <c r="F126" s="1399">
        <f>$F$116*(F110^3)+$F$117*(F110^2)+$F$118*F110</f>
        <v>6.9288800995111088E-2</v>
      </c>
      <c r="G126" s="1179"/>
      <c r="H126" s="1400">
        <f>$F$116*(H110^3)+$F$117*(H110^2)+$F$118*H110</f>
        <v>6.9288800995111088E-2</v>
      </c>
      <c r="I126" s="1179"/>
      <c r="J126" s="1400">
        <f>$F$116*(J110^3)+$F$117*(J110^2)+$F$118*J110</f>
        <v>6.9288800995111088E-2</v>
      </c>
    </row>
    <row r="127" spans="1:11" ht="30" customHeight="1" x14ac:dyDescent="0.25">
      <c r="A127" s="1394" t="s">
        <v>4718</v>
      </c>
      <c r="B127" s="1177" t="s">
        <v>3239</v>
      </c>
      <c r="C127" s="1178"/>
      <c r="D127" s="1399">
        <f>$F$119*(D110^3)+$F$120*(D110^2)+$F$121*D110</f>
        <v>8.1516236464836578E-2</v>
      </c>
      <c r="E127" s="1178"/>
      <c r="F127" s="1399">
        <f>$F$119*(F110^3)+$F$120*(F110^2)+$F$121*F110</f>
        <v>8.1516236464836578E-2</v>
      </c>
      <c r="G127" s="1179"/>
      <c r="H127" s="1400">
        <f>$F$119*(H110^3)+$F$120*(H110^2)+$F$121*H110</f>
        <v>8.1516236464836578E-2</v>
      </c>
      <c r="I127" s="1179"/>
      <c r="J127" s="1400">
        <f>$F$119*(J110^3)+$F$120*(J110^2)+$F$121*J110</f>
        <v>8.1516236464836578E-2</v>
      </c>
    </row>
    <row r="130" spans="1:10" x14ac:dyDescent="0.25">
      <c r="C130" s="1893" t="s">
        <v>4705</v>
      </c>
      <c r="D130" s="1895"/>
      <c r="E130" s="1895"/>
      <c r="F130" s="1894"/>
      <c r="G130" s="1896" t="s">
        <v>4706</v>
      </c>
      <c r="H130" s="1898"/>
      <c r="I130" s="1898"/>
      <c r="J130" s="1897"/>
    </row>
    <row r="131" spans="1:10" x14ac:dyDescent="0.25">
      <c r="C131" s="1893" t="s">
        <v>4715</v>
      </c>
      <c r="D131" s="1894"/>
      <c r="E131" s="1893" t="s">
        <v>4716</v>
      </c>
      <c r="F131" s="1894"/>
      <c r="G131" s="1896" t="s">
        <v>4715</v>
      </c>
      <c r="H131" s="1897"/>
      <c r="I131" s="1896" t="s">
        <v>4716</v>
      </c>
      <c r="J131" s="1897"/>
    </row>
    <row r="132" spans="1:10" ht="30" customHeight="1" x14ac:dyDescent="0.25">
      <c r="A132" s="1394" t="s">
        <v>4719</v>
      </c>
      <c r="B132" s="1177" t="s">
        <v>4720</v>
      </c>
      <c r="C132" s="1399"/>
      <c r="D132" s="1399">
        <f>MAX(ABS(D111-D126),ABS(D111-D127))</f>
        <v>0.58090032141831571</v>
      </c>
      <c r="E132" s="1399"/>
      <c r="F132" s="1399">
        <f>MAX(ABS(F111-F126),ABS(F111-F127))</f>
        <v>0.58090032141831571</v>
      </c>
      <c r="G132" s="1400"/>
      <c r="H132" s="1400">
        <f>MAX(ABS(H111-H126),ABS(H111-H127))</f>
        <v>0.58090032141831571</v>
      </c>
      <c r="I132" s="1400"/>
      <c r="J132" s="1400">
        <f>MAX(ABS(J111-J126),ABS(J111-J127))</f>
        <v>0.58090032141831571</v>
      </c>
    </row>
    <row r="135" spans="1:10" ht="30" customHeight="1" x14ac:dyDescent="0.25">
      <c r="D135" s="4" t="s">
        <v>4721</v>
      </c>
      <c r="E135">
        <v>2</v>
      </c>
      <c r="H135" s="4" t="s">
        <v>4721</v>
      </c>
      <c r="I135">
        <f>E135</f>
        <v>2</v>
      </c>
    </row>
    <row r="136" spans="1:10" ht="30" customHeight="1" x14ac:dyDescent="0.25">
      <c r="E136">
        <f>SQRT((E135^2)+(D132)^2+(F132)^2)</f>
        <v>2.1621494783774327</v>
      </c>
      <c r="I136">
        <f>SQRT((I135^2)+(H132)^2+(J132)^2)</f>
        <v>2.1621494783774327</v>
      </c>
    </row>
    <row r="137" spans="1:10" ht="30" customHeight="1" x14ac:dyDescent="0.25"/>
    <row r="138" spans="1:10" ht="30" customHeight="1" x14ac:dyDescent="0.25"/>
    <row r="150" ht="38.450000000000003" customHeight="1" x14ac:dyDescent="0.25"/>
    <row r="162" spans="4:5" x14ac:dyDescent="0.25">
      <c r="E162" s="691" t="s">
        <v>4722</v>
      </c>
    </row>
    <row r="163" spans="4:5" x14ac:dyDescent="0.25">
      <c r="E163" s="691" t="s">
        <v>4723</v>
      </c>
    </row>
    <row r="173" spans="4:5" x14ac:dyDescent="0.25">
      <c r="D173" s="4"/>
    </row>
    <row r="178" spans="4:5" x14ac:dyDescent="0.25">
      <c r="D178" t="s">
        <v>4724</v>
      </c>
    </row>
    <row r="179" spans="4:5" x14ac:dyDescent="0.25">
      <c r="D179" t="s">
        <v>4725</v>
      </c>
    </row>
    <row r="182" spans="4:5" x14ac:dyDescent="0.25">
      <c r="D182" t="s">
        <v>4726</v>
      </c>
    </row>
    <row r="184" spans="4:5" x14ac:dyDescent="0.25">
      <c r="D184" s="752" t="s">
        <v>4727</v>
      </c>
    </row>
    <row r="185" spans="4:5" x14ac:dyDescent="0.25">
      <c r="D185" t="s">
        <v>4728</v>
      </c>
    </row>
    <row r="186" spans="4:5" x14ac:dyDescent="0.25">
      <c r="D186" t="s">
        <v>4729</v>
      </c>
    </row>
    <row r="187" spans="4:5" x14ac:dyDescent="0.25">
      <c r="D187" t="s">
        <v>4730</v>
      </c>
    </row>
    <row r="188" spans="4:5" x14ac:dyDescent="0.25">
      <c r="E188" t="s">
        <v>4731</v>
      </c>
    </row>
    <row r="189" spans="4:5" x14ac:dyDescent="0.25">
      <c r="E189" t="s">
        <v>4732</v>
      </c>
    </row>
    <row r="190" spans="4:5" x14ac:dyDescent="0.25">
      <c r="E190" t="s">
        <v>4733</v>
      </c>
    </row>
    <row r="191" spans="4:5" x14ac:dyDescent="0.25">
      <c r="E191" s="883" t="s">
        <v>4734</v>
      </c>
    </row>
  </sheetData>
  <mergeCells count="52">
    <mergeCell ref="G131:H131"/>
    <mergeCell ref="I125:J125"/>
    <mergeCell ref="I131:J131"/>
    <mergeCell ref="G130:J130"/>
    <mergeCell ref="G124:J124"/>
    <mergeCell ref="G125:H125"/>
    <mergeCell ref="C125:D125"/>
    <mergeCell ref="C124:F124"/>
    <mergeCell ref="C131:D131"/>
    <mergeCell ref="E131:F131"/>
    <mergeCell ref="C130:F130"/>
    <mergeCell ref="E125:F125"/>
    <mergeCell ref="C116:C121"/>
    <mergeCell ref="D116:D121"/>
    <mergeCell ref="I107:J107"/>
    <mergeCell ref="G102:J102"/>
    <mergeCell ref="C112:C113"/>
    <mergeCell ref="F112:G113"/>
    <mergeCell ref="J112:J113"/>
    <mergeCell ref="A10:A11"/>
    <mergeCell ref="C107:D107"/>
    <mergeCell ref="E107:F107"/>
    <mergeCell ref="C102:F102"/>
    <mergeCell ref="G107:H107"/>
    <mergeCell ref="A34:A35"/>
    <mergeCell ref="A12:A13"/>
    <mergeCell ref="A14:A15"/>
    <mergeCell ref="A16:A17"/>
    <mergeCell ref="A18:A19"/>
    <mergeCell ref="A20:A21"/>
    <mergeCell ref="A22:A23"/>
    <mergeCell ref="A24:A25"/>
    <mergeCell ref="A26:A27"/>
    <mergeCell ref="A28:A29"/>
    <mergeCell ref="A30:A31"/>
    <mergeCell ref="A1:B1"/>
    <mergeCell ref="A2:A3"/>
    <mergeCell ref="A4:A5"/>
    <mergeCell ref="A6:A7"/>
    <mergeCell ref="A8:A9"/>
    <mergeCell ref="A32:A33"/>
    <mergeCell ref="A36:A37"/>
    <mergeCell ref="A38:A39"/>
    <mergeCell ref="C58:C59"/>
    <mergeCell ref="D58:D59"/>
    <mergeCell ref="F100:F101"/>
    <mergeCell ref="C97:C99"/>
    <mergeCell ref="D97:D99"/>
    <mergeCell ref="E63:F63"/>
    <mergeCell ref="C63:D63"/>
    <mergeCell ref="D93:D94"/>
    <mergeCell ref="C93:C94"/>
  </mergeCells>
  <hyperlinks>
    <hyperlink ref="F45" location="FillFluidProperties!A1" display="FillFluidProperties!A1"/>
    <hyperlink ref="F49" location="FillFluidProperties!A1" display="FillFluidProperties!A1"/>
    <hyperlink ref="F76" location="FillFluidProperties!A1" display="FillFluidProperties!A1"/>
    <hyperlink ref="F77" location="Springrate!A1" display="Springrate!A1"/>
    <hyperlink ref="F78" location="Springrate!A1" display="Springrate!A1"/>
    <hyperlink ref="F79" location="Springrate!A1" display="Springrate!A1"/>
    <hyperlink ref="F86" location="CapillaryLength!A1" display="CapillaryLength!A1"/>
    <hyperlink ref="F81" location="CapillaryDiameter!A1" display="CapillaryDiameter!A1"/>
    <hyperlink ref="F80" location="CavityVolume!A1" display="CavityVolume!A1"/>
    <hyperlink ref="F85" location="V_tx!A1" display="V_tx!A1"/>
    <hyperlink ref="F82" location="FillFluidProperties!A1" display="FillFluidProperties!A1"/>
    <hyperlink ref="E191" r:id="rId1"/>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FillFluidProperties!$J$4:$J$33</xm:f>
          </x14:formula1>
          <xm:sqref>D58 D93</xm:sqref>
        </x14:dataValidation>
        <x14:dataValidation type="list" allowBlank="1" showInputMessage="1" showErrorMessage="1">
          <x14:formula1>
            <xm:f>Springrate!$B$6:$B$586</xm:f>
          </x14:formula1>
          <xm:sqref>D97 D116:D119</xm:sqref>
        </x14:dataValidation>
        <x14:dataValidation type="list" allowBlank="1" showInputMessage="1" showErrorMessage="1">
          <x14:formula1>
            <xm:f>CapillaryDiameter!$C$3:$C$16</xm:f>
          </x14:formula1>
          <xm:sqref>D96</xm:sqref>
        </x14:dataValidation>
        <x14:dataValidation type="list" allowBlank="1" showInputMessage="1" showErrorMessage="1">
          <x14:formula1>
            <xm:f>CapillaryLength!$E$9:$E$65</xm:f>
          </x14:formula1>
          <xm:sqref>D95</xm:sqref>
        </x14:dataValidation>
      </x14:dataValidations>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10"/>
  <sheetViews>
    <sheetView zoomScale="112" workbookViewId="0">
      <selection activeCell="A15" sqref="A15"/>
    </sheetView>
  </sheetViews>
  <sheetFormatPr defaultRowHeight="15" x14ac:dyDescent="0.25"/>
  <cols>
    <col min="1" max="1" width="27.42578125" customWidth="1"/>
  </cols>
  <sheetData>
    <row r="1" spans="1:1" x14ac:dyDescent="0.25">
      <c r="A1" t="s">
        <v>4735</v>
      </c>
    </row>
    <row r="2" spans="1:1" x14ac:dyDescent="0.25">
      <c r="A2" t="s">
        <v>4736</v>
      </c>
    </row>
    <row r="4" spans="1:1" x14ac:dyDescent="0.25">
      <c r="A4" t="s">
        <v>4737</v>
      </c>
    </row>
    <row r="7" spans="1:1" x14ac:dyDescent="0.25">
      <c r="A7" t="s">
        <v>4735</v>
      </c>
    </row>
    <row r="8" spans="1:1" x14ac:dyDescent="0.25">
      <c r="A8" t="s">
        <v>4738</v>
      </c>
    </row>
    <row r="9" spans="1:1" x14ac:dyDescent="0.25">
      <c r="A9" t="s">
        <v>4739</v>
      </c>
    </row>
    <row r="10" spans="1:1" x14ac:dyDescent="0.25">
      <c r="A10" t="s">
        <v>4740</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8:S203"/>
  <sheetViews>
    <sheetView zoomScale="90" zoomScaleNormal="90" workbookViewId="0">
      <selection activeCell="B135" sqref="B135"/>
    </sheetView>
  </sheetViews>
  <sheetFormatPr defaultRowHeight="15" x14ac:dyDescent="0.25"/>
  <cols>
    <col min="1" max="1" width="17.42578125" customWidth="1"/>
    <col min="2" max="2" width="16.7109375" customWidth="1"/>
    <col min="3" max="3" width="24.28515625" customWidth="1"/>
    <col min="4" max="4" width="24.7109375" bestFit="1" customWidth="1"/>
    <col min="5" max="5" width="9.7109375" bestFit="1" customWidth="1"/>
    <col min="6" max="6" width="34.42578125" customWidth="1"/>
    <col min="7" max="7" width="13.140625" customWidth="1"/>
    <col min="8" max="8" width="24.7109375" bestFit="1" customWidth="1"/>
    <col min="9" max="9" width="9.7109375" bestFit="1" customWidth="1"/>
    <col min="10" max="10" width="9.85546875" bestFit="1" customWidth="1"/>
    <col min="11" max="11" width="8.140625" bestFit="1" customWidth="1"/>
    <col min="12" max="12" width="10.7109375" bestFit="1" customWidth="1"/>
    <col min="13" max="13" width="22" bestFit="1" customWidth="1"/>
    <col min="14" max="14" width="9.7109375" bestFit="1" customWidth="1"/>
    <col min="15" max="15" width="8.28515625" bestFit="1" customWidth="1"/>
    <col min="16" max="16" width="17.7109375" bestFit="1" customWidth="1"/>
    <col min="17" max="17" width="11.140625" bestFit="1" customWidth="1"/>
    <col min="18" max="18" width="16.85546875" bestFit="1" customWidth="1"/>
    <col min="19" max="19" width="10.85546875" bestFit="1" customWidth="1"/>
  </cols>
  <sheetData>
    <row r="8" spans="1:2" x14ac:dyDescent="0.25">
      <c r="A8" t="s">
        <v>4741</v>
      </c>
      <c r="B8" t="s">
        <v>4742</v>
      </c>
    </row>
    <row r="9" spans="1:2" x14ac:dyDescent="0.25">
      <c r="A9" t="s">
        <v>4554</v>
      </c>
      <c r="B9" t="s">
        <v>4743</v>
      </c>
    </row>
    <row r="10" spans="1:2" x14ac:dyDescent="0.25">
      <c r="A10" t="s">
        <v>4744</v>
      </c>
      <c r="B10" t="s">
        <v>4745</v>
      </c>
    </row>
    <row r="11" spans="1:2" x14ac:dyDescent="0.25">
      <c r="A11" t="s">
        <v>4746</v>
      </c>
      <c r="B11" t="s">
        <v>4747</v>
      </c>
    </row>
    <row r="15" spans="1:2" x14ac:dyDescent="0.25">
      <c r="A15" s="752" t="s">
        <v>4748</v>
      </c>
      <c r="B15" s="883" t="s">
        <v>4749</v>
      </c>
    </row>
    <row r="16" spans="1:2" x14ac:dyDescent="0.25">
      <c r="A16" s="752"/>
      <c r="B16" s="883"/>
    </row>
    <row r="17" spans="1:19" x14ac:dyDescent="0.25">
      <c r="A17" s="752" t="s">
        <v>4750</v>
      </c>
      <c r="B17" s="883"/>
    </row>
    <row r="18" spans="1:19" ht="15.75" thickBot="1" x14ac:dyDescent="0.3">
      <c r="A18" s="1058" t="s">
        <v>4751</v>
      </c>
      <c r="B18" s="1058" t="s">
        <v>4752</v>
      </c>
      <c r="C18" s="1058" t="s">
        <v>4753</v>
      </c>
      <c r="D18" s="1058" t="s">
        <v>4754</v>
      </c>
      <c r="E18" s="1058" t="s">
        <v>4755</v>
      </c>
      <c r="F18" s="1058" t="s">
        <v>4756</v>
      </c>
      <c r="G18" s="1058" t="s">
        <v>4757</v>
      </c>
      <c r="H18" s="1058" t="s">
        <v>4758</v>
      </c>
      <c r="I18" s="1058" t="s">
        <v>4759</v>
      </c>
      <c r="J18" s="1058" t="s">
        <v>4760</v>
      </c>
      <c r="K18" s="1058" t="s">
        <v>4761</v>
      </c>
      <c r="L18" s="1058" t="s">
        <v>4762</v>
      </c>
      <c r="M18" s="1058" t="s">
        <v>4763</v>
      </c>
      <c r="N18" s="1058" t="s">
        <v>4764</v>
      </c>
      <c r="O18" s="1058" t="s">
        <v>4765</v>
      </c>
      <c r="P18" s="1058" t="s">
        <v>4766</v>
      </c>
      <c r="Q18" s="1058" t="s">
        <v>4767</v>
      </c>
      <c r="R18" s="1058" t="s">
        <v>4768</v>
      </c>
      <c r="S18" s="1058" t="s">
        <v>4769</v>
      </c>
    </row>
    <row r="19" spans="1:19" ht="30.75" thickBot="1" x14ac:dyDescent="0.3">
      <c r="A19" t="s">
        <v>4770</v>
      </c>
      <c r="B19" t="s">
        <v>4771</v>
      </c>
      <c r="C19" t="s">
        <v>4772</v>
      </c>
      <c r="D19" t="s">
        <v>4773</v>
      </c>
      <c r="E19">
        <v>10589</v>
      </c>
      <c r="F19" s="939" t="s">
        <v>4774</v>
      </c>
      <c r="G19">
        <v>1</v>
      </c>
      <c r="H19">
        <v>10</v>
      </c>
      <c r="I19" s="1062">
        <v>0</v>
      </c>
      <c r="J19" s="1063">
        <v>6.5000000000000002E-2</v>
      </c>
      <c r="K19">
        <v>48</v>
      </c>
      <c r="L19">
        <v>2</v>
      </c>
      <c r="M19" t="s">
        <v>1104</v>
      </c>
      <c r="N19">
        <v>1</v>
      </c>
      <c r="O19">
        <v>688</v>
      </c>
      <c r="P19">
        <v>11387</v>
      </c>
      <c r="Q19">
        <v>350</v>
      </c>
      <c r="R19">
        <v>11387</v>
      </c>
      <c r="S19">
        <v>14</v>
      </c>
    </row>
    <row r="20" spans="1:19" ht="30" x14ac:dyDescent="0.25">
      <c r="A20" t="s">
        <v>4770</v>
      </c>
      <c r="B20" t="s">
        <v>4771</v>
      </c>
      <c r="C20" t="s">
        <v>4772</v>
      </c>
      <c r="D20" t="s">
        <v>4773</v>
      </c>
      <c r="E20">
        <v>10589</v>
      </c>
      <c r="F20" s="939" t="s">
        <v>4774</v>
      </c>
      <c r="G20">
        <v>10</v>
      </c>
      <c r="H20" t="s">
        <v>1104</v>
      </c>
      <c r="I20" s="1060">
        <v>5.0000000000000001E-3</v>
      </c>
      <c r="J20" s="1060">
        <v>1.4999999999999999E-2</v>
      </c>
      <c r="K20">
        <v>48</v>
      </c>
      <c r="L20">
        <v>2</v>
      </c>
      <c r="M20" t="s">
        <v>1104</v>
      </c>
      <c r="N20">
        <v>1</v>
      </c>
      <c r="O20">
        <v>688</v>
      </c>
      <c r="P20">
        <v>11387</v>
      </c>
      <c r="Q20">
        <v>351</v>
      </c>
      <c r="R20">
        <v>11387</v>
      </c>
      <c r="S20">
        <v>14</v>
      </c>
    </row>
    <row r="22" spans="1:19" x14ac:dyDescent="0.25">
      <c r="A22" s="737" t="s">
        <v>4775</v>
      </c>
      <c r="B22" s="737" t="s">
        <v>4746</v>
      </c>
    </row>
    <row r="23" spans="1:19" x14ac:dyDescent="0.25">
      <c r="A23" s="1053" t="s">
        <v>4776</v>
      </c>
      <c r="B23" s="162" t="s">
        <v>4777</v>
      </c>
    </row>
    <row r="24" spans="1:19" x14ac:dyDescent="0.25">
      <c r="A24" s="162">
        <v>1</v>
      </c>
      <c r="B24" s="162" t="s">
        <v>4778</v>
      </c>
    </row>
    <row r="25" spans="1:19" x14ac:dyDescent="0.25">
      <c r="A25" s="1056">
        <v>2</v>
      </c>
      <c r="B25" s="1056" t="s">
        <v>4779</v>
      </c>
    </row>
    <row r="26" spans="1:19" x14ac:dyDescent="0.25">
      <c r="A26" s="162">
        <v>3</v>
      </c>
      <c r="B26" s="162" t="s">
        <v>4780</v>
      </c>
    </row>
    <row r="27" spans="1:19" x14ac:dyDescent="0.25">
      <c r="A27" s="162">
        <v>4</v>
      </c>
      <c r="B27" s="162" t="s">
        <v>4781</v>
      </c>
    </row>
    <row r="28" spans="1:19" x14ac:dyDescent="0.25">
      <c r="A28" s="1057">
        <v>5</v>
      </c>
      <c r="B28" s="1057" t="s">
        <v>4782</v>
      </c>
    </row>
    <row r="29" spans="1:19" x14ac:dyDescent="0.25">
      <c r="A29" s="1059"/>
      <c r="B29" s="1059"/>
      <c r="J29" s="1900" t="s">
        <v>4773</v>
      </c>
      <c r="K29" s="1900"/>
    </row>
    <row r="30" spans="1:19" ht="15.75" thickBot="1" x14ac:dyDescent="0.3">
      <c r="A30" s="1910" t="s">
        <v>4783</v>
      </c>
      <c r="B30" s="1910"/>
      <c r="C30" s="1910"/>
      <c r="D30" s="1910"/>
      <c r="F30" s="1905" t="s">
        <v>4784</v>
      </c>
      <c r="G30" s="1906"/>
      <c r="H30" s="1906"/>
      <c r="J30" s="1901" t="s">
        <v>4785</v>
      </c>
      <c r="K30" s="1902"/>
    </row>
    <row r="31" spans="1:19" ht="15" customHeight="1" thickBot="1" x14ac:dyDescent="0.3">
      <c r="A31" s="1910"/>
      <c r="B31" s="1910"/>
      <c r="C31" s="1910"/>
      <c r="D31" s="1910"/>
      <c r="F31" s="1906"/>
      <c r="G31" s="1906"/>
      <c r="H31" s="1906"/>
      <c r="J31" s="1064" t="s">
        <v>4741</v>
      </c>
      <c r="K31" s="1063">
        <v>0.04</v>
      </c>
    </row>
    <row r="32" spans="1:19" x14ac:dyDescent="0.25">
      <c r="A32" s="1910"/>
      <c r="B32" s="1910"/>
      <c r="C32" s="1910"/>
      <c r="D32" s="1910"/>
      <c r="F32" s="1906"/>
      <c r="G32" s="1906"/>
      <c r="H32" s="1906"/>
      <c r="J32" s="162" t="s">
        <v>4744</v>
      </c>
      <c r="K32" s="1065">
        <v>0</v>
      </c>
    </row>
    <row r="33" spans="1:11" x14ac:dyDescent="0.25">
      <c r="A33" s="1910"/>
      <c r="B33" s="1910"/>
      <c r="C33" s="1910"/>
      <c r="D33" s="1910"/>
      <c r="F33" s="1906"/>
      <c r="G33" s="1906"/>
      <c r="H33" s="1906"/>
      <c r="J33" s="1903" t="s">
        <v>4786</v>
      </c>
      <c r="K33" s="1904"/>
    </row>
    <row r="34" spans="1:11" x14ac:dyDescent="0.25">
      <c r="A34" s="1910"/>
      <c r="B34" s="1910"/>
      <c r="C34" s="1910"/>
      <c r="D34" s="1910"/>
      <c r="F34" s="1906"/>
      <c r="G34" s="1906"/>
      <c r="H34" s="1906"/>
      <c r="J34" s="162" t="s">
        <v>4741</v>
      </c>
      <c r="K34" s="1061">
        <v>1.4999999999999999E-2</v>
      </c>
    </row>
    <row r="35" spans="1:11" x14ac:dyDescent="0.25">
      <c r="A35" s="1910"/>
      <c r="B35" s="1910"/>
      <c r="C35" s="1910"/>
      <c r="D35" s="1910"/>
      <c r="F35" s="1906"/>
      <c r="G35" s="1906"/>
      <c r="H35" s="1906"/>
      <c r="J35" s="162" t="s">
        <v>4744</v>
      </c>
      <c r="K35" s="1061">
        <v>5.0000000000000001E-3</v>
      </c>
    </row>
    <row r="37" spans="1:11" x14ac:dyDescent="0.25">
      <c r="A37" s="1899" t="s">
        <v>4787</v>
      </c>
      <c r="B37" s="1899"/>
      <c r="C37" s="1899"/>
      <c r="D37" s="1899"/>
      <c r="F37" s="1903" t="s">
        <v>4788</v>
      </c>
      <c r="G37" s="1907"/>
      <c r="H37" s="1904"/>
    </row>
    <row r="38" spans="1:11" x14ac:dyDescent="0.25">
      <c r="A38" s="1908" t="s">
        <v>4789</v>
      </c>
      <c r="B38" s="1911"/>
      <c r="C38" s="1909"/>
      <c r="D38" s="1374">
        <v>250</v>
      </c>
      <c r="F38" s="1908" t="s">
        <v>4790</v>
      </c>
      <c r="G38" s="1909"/>
      <c r="H38" s="1374">
        <v>250</v>
      </c>
    </row>
    <row r="39" spans="1:11" x14ac:dyDescent="0.25">
      <c r="A39" s="1402" t="s">
        <v>4554</v>
      </c>
      <c r="B39" s="1402" t="s">
        <v>4791</v>
      </c>
      <c r="C39" s="1402" t="s">
        <v>4792</v>
      </c>
      <c r="D39" s="1068" t="s">
        <v>4793</v>
      </c>
      <c r="F39" s="1374" t="s">
        <v>4554</v>
      </c>
      <c r="G39" s="1374" t="s">
        <v>4791</v>
      </c>
      <c r="H39" s="1374" t="s">
        <v>4793</v>
      </c>
    </row>
    <row r="40" spans="1:11" x14ac:dyDescent="0.25">
      <c r="A40" s="1066">
        <v>250</v>
      </c>
      <c r="B40" s="1069">
        <f t="shared" ref="B40:B59" si="0">$D$38/A40</f>
        <v>1</v>
      </c>
      <c r="C40" s="1066">
        <v>0.04</v>
      </c>
      <c r="D40" s="1066">
        <f>(C40/100)*A40</f>
        <v>0.1</v>
      </c>
      <c r="F40" s="1394">
        <v>250</v>
      </c>
      <c r="G40" s="1054">
        <f t="shared" ref="G40:G59" si="1">$H$38/F40</f>
        <v>1</v>
      </c>
      <c r="H40" s="1394">
        <f t="shared" ref="H40:H58" si="2">(($K$31*F40)+($K$32*$H$38))/100</f>
        <v>0.1</v>
      </c>
    </row>
    <row r="41" spans="1:11" x14ac:dyDescent="0.25">
      <c r="A41" s="1066">
        <v>240</v>
      </c>
      <c r="B41" s="1069">
        <f t="shared" si="0"/>
        <v>1.0416666666666667</v>
      </c>
      <c r="C41" s="1066">
        <v>0.04</v>
      </c>
      <c r="D41" s="1066">
        <f t="shared" ref="D41:D64" si="3">(C41/100)*A41</f>
        <v>9.6000000000000002E-2</v>
      </c>
      <c r="F41" s="1394">
        <v>240</v>
      </c>
      <c r="G41" s="1054">
        <f t="shared" si="1"/>
        <v>1.0416666666666667</v>
      </c>
      <c r="H41" s="1394">
        <f t="shared" si="2"/>
        <v>9.6000000000000002E-2</v>
      </c>
    </row>
    <row r="42" spans="1:11" x14ac:dyDescent="0.25">
      <c r="A42" s="1066">
        <v>230</v>
      </c>
      <c r="B42" s="1069">
        <f t="shared" si="0"/>
        <v>1.0869565217391304</v>
      </c>
      <c r="C42" s="1066">
        <v>0.04</v>
      </c>
      <c r="D42" s="1066">
        <f t="shared" si="3"/>
        <v>9.1999999999999998E-2</v>
      </c>
      <c r="F42" s="1394">
        <v>230</v>
      </c>
      <c r="G42" s="1054">
        <f t="shared" si="1"/>
        <v>1.0869565217391304</v>
      </c>
      <c r="H42" s="1394">
        <f t="shared" si="2"/>
        <v>9.2000000000000012E-2</v>
      </c>
    </row>
    <row r="43" spans="1:11" x14ac:dyDescent="0.25">
      <c r="A43" s="1066">
        <v>220</v>
      </c>
      <c r="B43" s="1069">
        <f t="shared" si="0"/>
        <v>1.1363636363636365</v>
      </c>
      <c r="C43" s="1066">
        <v>0.04</v>
      </c>
      <c r="D43" s="1066">
        <f t="shared" si="3"/>
        <v>8.8000000000000009E-2</v>
      </c>
      <c r="F43" s="1394">
        <v>220</v>
      </c>
      <c r="G43" s="1054">
        <f t="shared" si="1"/>
        <v>1.1363636363636365</v>
      </c>
      <c r="H43" s="1394">
        <f t="shared" si="2"/>
        <v>8.8000000000000009E-2</v>
      </c>
    </row>
    <row r="44" spans="1:11" x14ac:dyDescent="0.25">
      <c r="A44" s="1066">
        <v>210</v>
      </c>
      <c r="B44" s="1069">
        <f t="shared" si="0"/>
        <v>1.1904761904761905</v>
      </c>
      <c r="C44" s="1066">
        <v>0.04</v>
      </c>
      <c r="D44" s="1066">
        <f t="shared" si="3"/>
        <v>8.4000000000000005E-2</v>
      </c>
      <c r="F44" s="1394">
        <v>210</v>
      </c>
      <c r="G44" s="1054">
        <f t="shared" si="1"/>
        <v>1.1904761904761905</v>
      </c>
      <c r="H44" s="1394">
        <f t="shared" si="2"/>
        <v>8.4000000000000005E-2</v>
      </c>
    </row>
    <row r="45" spans="1:11" x14ac:dyDescent="0.25">
      <c r="A45" s="1066">
        <v>200</v>
      </c>
      <c r="B45" s="1069">
        <f t="shared" si="0"/>
        <v>1.25</v>
      </c>
      <c r="C45" s="1066">
        <v>0.04</v>
      </c>
      <c r="D45" s="1066">
        <f t="shared" si="3"/>
        <v>0.08</v>
      </c>
      <c r="F45" s="1394">
        <v>200</v>
      </c>
      <c r="G45" s="1054">
        <f t="shared" si="1"/>
        <v>1.25</v>
      </c>
      <c r="H45" s="1394">
        <f t="shared" si="2"/>
        <v>0.08</v>
      </c>
    </row>
    <row r="46" spans="1:11" x14ac:dyDescent="0.25">
      <c r="A46" s="1066">
        <v>190</v>
      </c>
      <c r="B46" s="1069">
        <f t="shared" si="0"/>
        <v>1.3157894736842106</v>
      </c>
      <c r="C46" s="1066">
        <v>0.04</v>
      </c>
      <c r="D46" s="1066">
        <f t="shared" si="3"/>
        <v>7.5999999999999998E-2</v>
      </c>
      <c r="F46" s="1394">
        <v>190</v>
      </c>
      <c r="G46" s="1054">
        <f t="shared" si="1"/>
        <v>1.3157894736842106</v>
      </c>
      <c r="H46" s="1394">
        <f t="shared" si="2"/>
        <v>7.6000000000000012E-2</v>
      </c>
    </row>
    <row r="47" spans="1:11" x14ac:dyDescent="0.25">
      <c r="A47" s="1066">
        <v>180</v>
      </c>
      <c r="B47" s="1069">
        <f t="shared" si="0"/>
        <v>1.3888888888888888</v>
      </c>
      <c r="C47" s="1066">
        <v>0.04</v>
      </c>
      <c r="D47" s="1066">
        <f t="shared" si="3"/>
        <v>7.2000000000000008E-2</v>
      </c>
      <c r="F47" s="1394">
        <v>180</v>
      </c>
      <c r="G47" s="1054">
        <f t="shared" si="1"/>
        <v>1.3888888888888888</v>
      </c>
      <c r="H47" s="1394">
        <f t="shared" si="2"/>
        <v>7.2000000000000008E-2</v>
      </c>
    </row>
    <row r="48" spans="1:11" x14ac:dyDescent="0.25">
      <c r="A48" s="1066">
        <v>170</v>
      </c>
      <c r="B48" s="1069">
        <f t="shared" si="0"/>
        <v>1.4705882352941178</v>
      </c>
      <c r="C48" s="1066">
        <v>0.04</v>
      </c>
      <c r="D48" s="1066">
        <f t="shared" si="3"/>
        <v>6.8000000000000005E-2</v>
      </c>
      <c r="F48" s="1394">
        <v>170</v>
      </c>
      <c r="G48" s="1054">
        <f t="shared" si="1"/>
        <v>1.4705882352941178</v>
      </c>
      <c r="H48" s="1394">
        <f t="shared" si="2"/>
        <v>6.8000000000000005E-2</v>
      </c>
    </row>
    <row r="49" spans="1:8" x14ac:dyDescent="0.25">
      <c r="A49" s="1066">
        <v>160</v>
      </c>
      <c r="B49" s="1069">
        <f t="shared" si="0"/>
        <v>1.5625</v>
      </c>
      <c r="C49" s="1066">
        <v>0.04</v>
      </c>
      <c r="D49" s="1066">
        <f t="shared" si="3"/>
        <v>6.4000000000000001E-2</v>
      </c>
      <c r="F49" s="1394">
        <v>160</v>
      </c>
      <c r="G49" s="1054">
        <f t="shared" si="1"/>
        <v>1.5625</v>
      </c>
      <c r="H49" s="1394">
        <f t="shared" si="2"/>
        <v>6.4000000000000001E-2</v>
      </c>
    </row>
    <row r="50" spans="1:8" x14ac:dyDescent="0.25">
      <c r="A50" s="1066">
        <v>150</v>
      </c>
      <c r="B50" s="1069">
        <f t="shared" si="0"/>
        <v>1.6666666666666667</v>
      </c>
      <c r="C50" s="1066">
        <v>0.04</v>
      </c>
      <c r="D50" s="1066">
        <f t="shared" si="3"/>
        <v>6.0000000000000005E-2</v>
      </c>
      <c r="F50" s="1394">
        <v>150</v>
      </c>
      <c r="G50" s="1054">
        <f t="shared" si="1"/>
        <v>1.6666666666666667</v>
      </c>
      <c r="H50" s="1394">
        <f t="shared" si="2"/>
        <v>0.06</v>
      </c>
    </row>
    <row r="51" spans="1:8" x14ac:dyDescent="0.25">
      <c r="A51" s="1066">
        <v>140</v>
      </c>
      <c r="B51" s="1069">
        <f t="shared" si="0"/>
        <v>1.7857142857142858</v>
      </c>
      <c r="C51" s="1066">
        <v>0.04</v>
      </c>
      <c r="D51" s="1066">
        <f t="shared" si="3"/>
        <v>5.6000000000000001E-2</v>
      </c>
      <c r="F51" s="1394">
        <v>140</v>
      </c>
      <c r="G51" s="1054">
        <f t="shared" si="1"/>
        <v>1.7857142857142858</v>
      </c>
      <c r="H51" s="1394">
        <f t="shared" si="2"/>
        <v>5.6000000000000008E-2</v>
      </c>
    </row>
    <row r="52" spans="1:8" x14ac:dyDescent="0.25">
      <c r="A52" s="1066">
        <v>130</v>
      </c>
      <c r="B52" s="1069">
        <f t="shared" si="0"/>
        <v>1.9230769230769231</v>
      </c>
      <c r="C52" s="1066">
        <v>0.04</v>
      </c>
      <c r="D52" s="1066">
        <f t="shared" si="3"/>
        <v>5.2000000000000005E-2</v>
      </c>
      <c r="F52" s="1394">
        <v>130</v>
      </c>
      <c r="G52" s="1054">
        <f t="shared" si="1"/>
        <v>1.9230769230769231</v>
      </c>
      <c r="H52" s="1394">
        <f t="shared" si="2"/>
        <v>5.2000000000000005E-2</v>
      </c>
    </row>
    <row r="53" spans="1:8" x14ac:dyDescent="0.25">
      <c r="A53" s="1066">
        <v>120</v>
      </c>
      <c r="B53" s="1069">
        <f t="shared" si="0"/>
        <v>2.0833333333333335</v>
      </c>
      <c r="C53" s="1066">
        <v>0.04</v>
      </c>
      <c r="D53" s="1066">
        <f t="shared" si="3"/>
        <v>4.8000000000000001E-2</v>
      </c>
      <c r="F53" s="1394">
        <v>120</v>
      </c>
      <c r="G53" s="1054">
        <f t="shared" si="1"/>
        <v>2.0833333333333335</v>
      </c>
      <c r="H53" s="1394">
        <f t="shared" si="2"/>
        <v>4.8000000000000001E-2</v>
      </c>
    </row>
    <row r="54" spans="1:8" x14ac:dyDescent="0.25">
      <c r="A54" s="1066">
        <v>110</v>
      </c>
      <c r="B54" s="1069">
        <f t="shared" si="0"/>
        <v>2.2727272727272729</v>
      </c>
      <c r="C54" s="1066">
        <v>0.04</v>
      </c>
      <c r="D54" s="1066">
        <f t="shared" si="3"/>
        <v>4.4000000000000004E-2</v>
      </c>
      <c r="F54" s="1394">
        <v>110</v>
      </c>
      <c r="G54" s="1054">
        <f t="shared" si="1"/>
        <v>2.2727272727272729</v>
      </c>
      <c r="H54" s="1394">
        <f t="shared" si="2"/>
        <v>4.4000000000000004E-2</v>
      </c>
    </row>
    <row r="55" spans="1:8" x14ac:dyDescent="0.25">
      <c r="A55" s="1066">
        <v>100</v>
      </c>
      <c r="B55" s="1069">
        <f t="shared" si="0"/>
        <v>2.5</v>
      </c>
      <c r="C55" s="1066">
        <v>0.04</v>
      </c>
      <c r="D55" s="1066">
        <f t="shared" si="3"/>
        <v>0.04</v>
      </c>
      <c r="F55" s="1394">
        <v>100</v>
      </c>
      <c r="G55" s="1054">
        <f t="shared" si="1"/>
        <v>2.5</v>
      </c>
      <c r="H55" s="1394">
        <f t="shared" si="2"/>
        <v>0.04</v>
      </c>
    </row>
    <row r="56" spans="1:8" x14ac:dyDescent="0.25">
      <c r="A56" s="1066">
        <v>90</v>
      </c>
      <c r="B56" s="1069">
        <f t="shared" si="0"/>
        <v>2.7777777777777777</v>
      </c>
      <c r="C56" s="1066">
        <v>0.04</v>
      </c>
      <c r="D56" s="1066">
        <f t="shared" si="3"/>
        <v>3.6000000000000004E-2</v>
      </c>
      <c r="F56" s="1394">
        <v>90</v>
      </c>
      <c r="G56" s="1054">
        <f t="shared" si="1"/>
        <v>2.7777777777777777</v>
      </c>
      <c r="H56" s="1394">
        <f t="shared" si="2"/>
        <v>3.6000000000000004E-2</v>
      </c>
    </row>
    <row r="57" spans="1:8" x14ac:dyDescent="0.25">
      <c r="A57" s="1066">
        <v>80</v>
      </c>
      <c r="B57" s="1069">
        <f t="shared" si="0"/>
        <v>3.125</v>
      </c>
      <c r="C57" s="1066">
        <v>0.04</v>
      </c>
      <c r="D57" s="1066">
        <f t="shared" si="3"/>
        <v>3.2000000000000001E-2</v>
      </c>
      <c r="F57" s="1394">
        <v>80</v>
      </c>
      <c r="G57" s="1054">
        <f t="shared" si="1"/>
        <v>3.125</v>
      </c>
      <c r="H57" s="1394">
        <f t="shared" si="2"/>
        <v>3.2000000000000001E-2</v>
      </c>
    </row>
    <row r="58" spans="1:8" x14ac:dyDescent="0.25">
      <c r="A58" s="1066">
        <v>70</v>
      </c>
      <c r="B58" s="1069">
        <f t="shared" si="0"/>
        <v>3.5714285714285716</v>
      </c>
      <c r="C58" s="1066">
        <v>0.04</v>
      </c>
      <c r="D58" s="1066">
        <f t="shared" si="3"/>
        <v>2.8000000000000001E-2</v>
      </c>
      <c r="F58" s="1394">
        <v>70</v>
      </c>
      <c r="G58" s="1054">
        <f t="shared" si="1"/>
        <v>3.5714285714285716</v>
      </c>
      <c r="H58" s="1394">
        <f t="shared" si="2"/>
        <v>2.8000000000000004E-2</v>
      </c>
    </row>
    <row r="59" spans="1:8" x14ac:dyDescent="0.25">
      <c r="A59" s="1066">
        <v>60</v>
      </c>
      <c r="B59" s="1071">
        <f t="shared" si="0"/>
        <v>4.166666666666667</v>
      </c>
      <c r="C59" s="1066">
        <v>0.04</v>
      </c>
      <c r="D59" s="1073">
        <f t="shared" si="3"/>
        <v>2.4E-2</v>
      </c>
      <c r="F59" s="1394">
        <v>60</v>
      </c>
      <c r="G59" s="1072">
        <f t="shared" si="1"/>
        <v>4.166666666666667</v>
      </c>
      <c r="H59" s="1394">
        <f t="shared" ref="H59:H62" si="4">(($K$31*F59)+($K$32*$H$38))/100</f>
        <v>2.4E-2</v>
      </c>
    </row>
    <row r="60" spans="1:8" x14ac:dyDescent="0.25">
      <c r="A60" s="1066">
        <v>50</v>
      </c>
      <c r="B60" s="1071">
        <f t="shared" ref="B60:B64" si="5">$D$38/A60</f>
        <v>5</v>
      </c>
      <c r="C60" s="1066">
        <v>0.04</v>
      </c>
      <c r="D60" s="1073">
        <f t="shared" si="3"/>
        <v>0.02</v>
      </c>
      <c r="F60" s="1394">
        <v>50</v>
      </c>
      <c r="G60" s="1072">
        <f t="shared" ref="G60:G64" si="6">$H$38/F60</f>
        <v>5</v>
      </c>
      <c r="H60" s="1394">
        <f t="shared" si="4"/>
        <v>0.02</v>
      </c>
    </row>
    <row r="61" spans="1:8" x14ac:dyDescent="0.25">
      <c r="A61" s="1066">
        <v>40</v>
      </c>
      <c r="B61" s="1071">
        <f t="shared" si="5"/>
        <v>6.25</v>
      </c>
      <c r="C61" s="1066">
        <v>0.04</v>
      </c>
      <c r="D61" s="1073">
        <f t="shared" si="3"/>
        <v>1.6E-2</v>
      </c>
      <c r="F61" s="1394">
        <v>40</v>
      </c>
      <c r="G61" s="1072">
        <f t="shared" si="6"/>
        <v>6.25</v>
      </c>
      <c r="H61" s="1394">
        <f t="shared" si="4"/>
        <v>1.6E-2</v>
      </c>
    </row>
    <row r="62" spans="1:8" x14ac:dyDescent="0.25">
      <c r="A62" s="1066">
        <v>30</v>
      </c>
      <c r="B62" s="1071">
        <f t="shared" si="5"/>
        <v>8.3333333333333339</v>
      </c>
      <c r="C62" s="1066">
        <v>0.04</v>
      </c>
      <c r="D62" s="1073">
        <f t="shared" si="3"/>
        <v>1.2E-2</v>
      </c>
      <c r="F62" s="1394">
        <v>30</v>
      </c>
      <c r="G62" s="1072">
        <f t="shared" si="6"/>
        <v>8.3333333333333339</v>
      </c>
      <c r="H62" s="1394">
        <f t="shared" si="4"/>
        <v>1.2E-2</v>
      </c>
    </row>
    <row r="63" spans="1:8" x14ac:dyDescent="0.25">
      <c r="A63" s="1067">
        <v>20</v>
      </c>
      <c r="B63" s="1070">
        <f t="shared" si="5"/>
        <v>12.5</v>
      </c>
      <c r="C63" s="1389">
        <f>0.015+0.005*($D$38/A63)</f>
        <v>7.7499999999999999E-2</v>
      </c>
      <c r="D63" s="1067">
        <f t="shared" si="3"/>
        <v>1.55E-2</v>
      </c>
      <c r="F63" s="1389">
        <v>20</v>
      </c>
      <c r="G63" s="1055">
        <f t="shared" si="6"/>
        <v>12.5</v>
      </c>
      <c r="H63" s="1389">
        <f t="shared" ref="H63:H64" si="7">(($K$34*F63)+($K$35*$H$38))/100</f>
        <v>1.55E-2</v>
      </c>
    </row>
    <row r="64" spans="1:8" x14ac:dyDescent="0.25">
      <c r="A64" s="1067">
        <v>10</v>
      </c>
      <c r="B64" s="1070">
        <f t="shared" si="5"/>
        <v>25</v>
      </c>
      <c r="C64" s="1389">
        <f>0.015+0.005*($D$38/A64)</f>
        <v>0.14000000000000001</v>
      </c>
      <c r="D64" s="1067">
        <f t="shared" si="3"/>
        <v>1.4000000000000002E-2</v>
      </c>
      <c r="F64" s="1389">
        <v>10</v>
      </c>
      <c r="G64" s="1055">
        <f t="shared" si="6"/>
        <v>25</v>
      </c>
      <c r="H64" s="1389">
        <f t="shared" si="7"/>
        <v>1.3999999999999999E-2</v>
      </c>
    </row>
    <row r="66" spans="1:2" x14ac:dyDescent="0.25">
      <c r="A66" s="752" t="s">
        <v>4794</v>
      </c>
      <c r="B66" s="752" t="s">
        <v>4795</v>
      </c>
    </row>
    <row r="67" spans="1:2" x14ac:dyDescent="0.25">
      <c r="A67">
        <v>1</v>
      </c>
      <c r="B67" t="s">
        <v>4796</v>
      </c>
    </row>
    <row r="68" spans="1:2" x14ac:dyDescent="0.25">
      <c r="A68">
        <v>2</v>
      </c>
      <c r="B68" t="s">
        <v>4797</v>
      </c>
    </row>
    <row r="69" spans="1:2" x14ac:dyDescent="0.25">
      <c r="B69" t="s">
        <v>4798</v>
      </c>
    </row>
    <row r="70" spans="1:2" x14ac:dyDescent="0.25">
      <c r="A70">
        <v>3</v>
      </c>
      <c r="B70" t="s">
        <v>4799</v>
      </c>
    </row>
    <row r="71" spans="1:2" x14ac:dyDescent="0.25">
      <c r="A71">
        <v>4</v>
      </c>
      <c r="B71" t="s">
        <v>4800</v>
      </c>
    </row>
    <row r="93" spans="1:2" x14ac:dyDescent="0.25">
      <c r="A93" s="1899" t="s">
        <v>4801</v>
      </c>
      <c r="B93" s="1899"/>
    </row>
    <row r="94" spans="1:2" x14ac:dyDescent="0.25">
      <c r="A94" s="1374" t="s">
        <v>4555</v>
      </c>
      <c r="B94" s="877" t="s">
        <v>4615</v>
      </c>
    </row>
    <row r="95" spans="1:2" x14ac:dyDescent="0.25">
      <c r="A95" s="986">
        <v>0</v>
      </c>
      <c r="B95" s="1052">
        <v>50</v>
      </c>
    </row>
    <row r="96" spans="1:2" x14ac:dyDescent="0.25">
      <c r="A96" s="986">
        <v>1</v>
      </c>
      <c r="B96" s="1052">
        <v>175</v>
      </c>
    </row>
    <row r="97" spans="1:4" x14ac:dyDescent="0.25">
      <c r="A97" s="985" t="s">
        <v>4554</v>
      </c>
      <c r="B97" s="918">
        <f>ABS(B96-B95)</f>
        <v>125</v>
      </c>
    </row>
    <row r="98" spans="1:4" x14ac:dyDescent="0.25">
      <c r="A98" s="986" t="s">
        <v>4802</v>
      </c>
      <c r="B98" s="1052">
        <v>0</v>
      </c>
      <c r="C98" t="s">
        <v>4803</v>
      </c>
      <c r="D98" s="883"/>
    </row>
    <row r="99" spans="1:4" x14ac:dyDescent="0.25">
      <c r="A99" s="986" t="s">
        <v>4804</v>
      </c>
      <c r="B99" s="1052">
        <v>0.04</v>
      </c>
      <c r="C99" t="s">
        <v>4803</v>
      </c>
    </row>
    <row r="100" spans="1:4" x14ac:dyDescent="0.25">
      <c r="A100" s="985" t="s">
        <v>4746</v>
      </c>
      <c r="B100" s="1052">
        <v>250</v>
      </c>
      <c r="C100" s="893" t="s">
        <v>4805</v>
      </c>
      <c r="D100" t="s">
        <v>4806</v>
      </c>
    </row>
    <row r="101" spans="1:4" x14ac:dyDescent="0.25">
      <c r="A101" s="985" t="s">
        <v>4791</v>
      </c>
      <c r="B101" s="1052">
        <f>B100/B97</f>
        <v>2</v>
      </c>
    </row>
    <row r="102" spans="1:4" x14ac:dyDescent="0.25">
      <c r="A102" s="985" t="s">
        <v>4807</v>
      </c>
      <c r="B102" s="985">
        <f>((B99*B97)+(B98*B100))/100</f>
        <v>0.05</v>
      </c>
      <c r="C102" t="s">
        <v>4707</v>
      </c>
    </row>
    <row r="109" spans="1:4" x14ac:dyDescent="0.25">
      <c r="A109" t="s">
        <v>3237</v>
      </c>
      <c r="B109" t="s">
        <v>4808</v>
      </c>
    </row>
    <row r="110" spans="1:4" x14ac:dyDescent="0.25">
      <c r="A110" t="s">
        <v>4809</v>
      </c>
    </row>
    <row r="123" spans="1:2" x14ac:dyDescent="0.25">
      <c r="A123" t="s">
        <v>4810</v>
      </c>
    </row>
    <row r="124" spans="1:2" x14ac:dyDescent="0.25">
      <c r="A124" t="s">
        <v>4746</v>
      </c>
      <c r="B124" t="s">
        <v>4779</v>
      </c>
    </row>
    <row r="128" spans="1:2" x14ac:dyDescent="0.25">
      <c r="A128" s="1899" t="s">
        <v>4811</v>
      </c>
      <c r="B128" s="1899"/>
    </row>
    <row r="129" spans="1:3" x14ac:dyDescent="0.25">
      <c r="A129" s="1374" t="s">
        <v>4555</v>
      </c>
      <c r="B129" s="877" t="s">
        <v>4615</v>
      </c>
    </row>
    <row r="130" spans="1:3" ht="30" customHeight="1" x14ac:dyDescent="0.25">
      <c r="A130" s="986"/>
      <c r="B130" s="918">
        <v>4500</v>
      </c>
    </row>
    <row r="131" spans="1:3" ht="30" customHeight="1" x14ac:dyDescent="0.25">
      <c r="A131" s="986" t="s">
        <v>4812</v>
      </c>
      <c r="B131" s="918">
        <v>1000</v>
      </c>
    </row>
    <row r="132" spans="1:3" ht="30" customHeight="1" x14ac:dyDescent="0.25">
      <c r="A132" s="986"/>
      <c r="B132" s="918">
        <v>1E-3</v>
      </c>
    </row>
    <row r="133" spans="1:3" ht="30" customHeight="1" x14ac:dyDescent="0.25">
      <c r="A133" s="985"/>
      <c r="B133" s="918">
        <v>0</v>
      </c>
    </row>
    <row r="134" spans="1:3" ht="30" customHeight="1" x14ac:dyDescent="0.25">
      <c r="A134" s="986"/>
      <c r="B134" s="918">
        <v>9</v>
      </c>
    </row>
    <row r="135" spans="1:3" ht="30" customHeight="1" x14ac:dyDescent="0.25">
      <c r="A135" s="1394" t="s">
        <v>4813</v>
      </c>
      <c r="B135" s="1394">
        <f>(B130/B131)*(((B132*B130)+(B133*B134))/100)</f>
        <v>0.20249999999999999</v>
      </c>
      <c r="C135">
        <f>B135*27.7</f>
        <v>5.6092499999999994</v>
      </c>
    </row>
    <row r="194" spans="1:2" x14ac:dyDescent="0.25">
      <c r="A194" s="1899" t="s">
        <v>4814</v>
      </c>
      <c r="B194" s="1899"/>
    </row>
    <row r="195" spans="1:2" x14ac:dyDescent="0.25">
      <c r="A195" s="1374" t="s">
        <v>4555</v>
      </c>
      <c r="B195" s="877" t="s">
        <v>4615</v>
      </c>
    </row>
    <row r="196" spans="1:2" x14ac:dyDescent="0.25">
      <c r="A196" s="986">
        <v>0</v>
      </c>
      <c r="B196" s="1052">
        <v>50</v>
      </c>
    </row>
    <row r="197" spans="1:2" x14ac:dyDescent="0.25">
      <c r="A197" s="986">
        <v>1</v>
      </c>
      <c r="B197" s="1052">
        <v>175</v>
      </c>
    </row>
    <row r="198" spans="1:2" x14ac:dyDescent="0.25">
      <c r="A198" s="985" t="s">
        <v>4554</v>
      </c>
      <c r="B198" s="918">
        <f>ABS(B197-B196)</f>
        <v>125</v>
      </c>
    </row>
    <row r="199" spans="1:2" x14ac:dyDescent="0.25">
      <c r="A199" s="985" t="s">
        <v>4746</v>
      </c>
      <c r="B199" s="1052">
        <v>250</v>
      </c>
    </row>
    <row r="200" spans="1:2" x14ac:dyDescent="0.25">
      <c r="A200" s="985" t="s">
        <v>4791</v>
      </c>
      <c r="B200" s="1052">
        <f>B199/B198</f>
        <v>2</v>
      </c>
    </row>
    <row r="201" spans="1:2" x14ac:dyDescent="0.25">
      <c r="A201" s="986" t="s">
        <v>4815</v>
      </c>
      <c r="B201" s="1052">
        <v>1.2500000000000001E-2</v>
      </c>
    </row>
    <row r="202" spans="1:2" x14ac:dyDescent="0.25">
      <c r="A202" s="986" t="s">
        <v>4816</v>
      </c>
      <c r="B202" s="1052">
        <v>6.25E-2</v>
      </c>
    </row>
    <row r="203" spans="1:2" x14ac:dyDescent="0.25">
      <c r="A203" s="985" t="s">
        <v>4817</v>
      </c>
      <c r="B203" s="985"/>
    </row>
  </sheetData>
  <mergeCells count="12">
    <mergeCell ref="A128:B128"/>
    <mergeCell ref="A194:B194"/>
    <mergeCell ref="J29:K29"/>
    <mergeCell ref="J30:K30"/>
    <mergeCell ref="J33:K33"/>
    <mergeCell ref="F30:H35"/>
    <mergeCell ref="F37:H37"/>
    <mergeCell ref="F38:G38"/>
    <mergeCell ref="A37:D37"/>
    <mergeCell ref="A93:B93"/>
    <mergeCell ref="A30:D35"/>
    <mergeCell ref="A38:C38"/>
  </mergeCells>
  <hyperlinks>
    <hyperlink ref="B15" r:id="rId1"/>
  </hyperlinks>
  <pageMargins left="0.7" right="0.7" top="0.75" bottom="0.75" header="0.3" footer="0.3"/>
  <pageSetup orientation="portrait" horizontalDpi="1200" verticalDpi="1200" r:id="rId2"/>
  <drawing r:id="rId3"/>
  <legacyDrawing r:id="rId4"/>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34:S98"/>
  <sheetViews>
    <sheetView workbookViewId="0">
      <selection activeCell="S75" sqref="S75"/>
    </sheetView>
  </sheetViews>
  <sheetFormatPr defaultRowHeight="15" x14ac:dyDescent="0.25"/>
  <cols>
    <col min="3" max="3" width="21" customWidth="1"/>
    <col min="4" max="4" width="18.140625" customWidth="1"/>
    <col min="6" max="6" width="38" bestFit="1" customWidth="1"/>
    <col min="8" max="8" width="12.7109375" customWidth="1"/>
  </cols>
  <sheetData>
    <row r="34" spans="1:17" x14ac:dyDescent="0.25">
      <c r="A34" s="1903" t="s">
        <v>4818</v>
      </c>
      <c r="B34" s="1907"/>
      <c r="C34" s="1907"/>
      <c r="D34" s="1907"/>
      <c r="E34" s="1907"/>
      <c r="F34" s="1907"/>
      <c r="G34" s="1907"/>
      <c r="H34" s="1907"/>
      <c r="I34" s="1907"/>
      <c r="J34" s="1907"/>
      <c r="K34" s="1907"/>
      <c r="L34" s="1907"/>
      <c r="M34" s="1907"/>
      <c r="N34" s="1907"/>
      <c r="O34" s="1907"/>
      <c r="P34" s="1907"/>
      <c r="Q34" s="1904"/>
    </row>
    <row r="35" spans="1:17" x14ac:dyDescent="0.25">
      <c r="A35" s="1901"/>
      <c r="B35" s="1921"/>
      <c r="C35" s="1921"/>
      <c r="D35" s="1921"/>
      <c r="E35" s="1921"/>
      <c r="F35" s="1921"/>
      <c r="G35" s="1921"/>
      <c r="H35" s="1921"/>
      <c r="I35" s="1921"/>
      <c r="J35" s="1921"/>
      <c r="K35" s="1921"/>
      <c r="L35" s="1921"/>
      <c r="M35" s="1921"/>
      <c r="N35" s="1921"/>
      <c r="O35" s="1921"/>
      <c r="P35" s="1921"/>
      <c r="Q35" s="1902"/>
    </row>
    <row r="36" spans="1:17" x14ac:dyDescent="0.25">
      <c r="A36" s="1922"/>
      <c r="B36" s="1923"/>
      <c r="C36" s="1923"/>
      <c r="D36" s="1923"/>
      <c r="E36" s="1923"/>
      <c r="F36" s="1923"/>
      <c r="G36" s="1923"/>
      <c r="H36" s="1923"/>
      <c r="I36" s="1923"/>
      <c r="J36" s="1923"/>
      <c r="K36" s="1923"/>
      <c r="L36" s="1923"/>
      <c r="M36" s="1923"/>
      <c r="N36" s="1923"/>
      <c r="O36" s="1923"/>
      <c r="P36" s="1923"/>
      <c r="Q36" s="1924"/>
    </row>
    <row r="37" spans="1:17" x14ac:dyDescent="0.25">
      <c r="A37" s="1922"/>
      <c r="B37" s="1923"/>
      <c r="C37" s="1923"/>
      <c r="D37" s="1923"/>
      <c r="E37" s="1923"/>
      <c r="F37" s="1923"/>
      <c r="G37" s="1923"/>
      <c r="H37" s="1923"/>
      <c r="I37" s="1923"/>
      <c r="J37" s="1923"/>
      <c r="K37" s="1923"/>
      <c r="L37" s="1923"/>
      <c r="M37" s="1923"/>
      <c r="N37" s="1923"/>
      <c r="O37" s="1923"/>
      <c r="P37" s="1923"/>
      <c r="Q37" s="1924"/>
    </row>
    <row r="38" spans="1:17" x14ac:dyDescent="0.25">
      <c r="A38" s="1922"/>
      <c r="B38" s="1923"/>
      <c r="C38" s="1923"/>
      <c r="D38" s="1923"/>
      <c r="E38" s="1923"/>
      <c r="F38" s="1923"/>
      <c r="G38" s="1923"/>
      <c r="H38" s="1923"/>
      <c r="I38" s="1923"/>
      <c r="J38" s="1923"/>
      <c r="K38" s="1923"/>
      <c r="L38" s="1923"/>
      <c r="M38" s="1923"/>
      <c r="N38" s="1923"/>
      <c r="O38" s="1923"/>
      <c r="P38" s="1923"/>
      <c r="Q38" s="1924"/>
    </row>
    <row r="39" spans="1:17" x14ac:dyDescent="0.25">
      <c r="A39" s="1922"/>
      <c r="B39" s="1923"/>
      <c r="C39" s="1923"/>
      <c r="D39" s="1923"/>
      <c r="E39" s="1923"/>
      <c r="F39" s="1923"/>
      <c r="G39" s="1923"/>
      <c r="H39" s="1923"/>
      <c r="I39" s="1923"/>
      <c r="J39" s="1923"/>
      <c r="K39" s="1923"/>
      <c r="L39" s="1923"/>
      <c r="M39" s="1923"/>
      <c r="N39" s="1923"/>
      <c r="O39" s="1923"/>
      <c r="P39" s="1923"/>
      <c r="Q39" s="1924"/>
    </row>
    <row r="40" spans="1:17" x14ac:dyDescent="0.25">
      <c r="A40" s="1922"/>
      <c r="B40" s="1923"/>
      <c r="C40" s="1923"/>
      <c r="D40" s="1923"/>
      <c r="E40" s="1923"/>
      <c r="F40" s="1923"/>
      <c r="G40" s="1923"/>
      <c r="H40" s="1923"/>
      <c r="I40" s="1923"/>
      <c r="J40" s="1923"/>
      <c r="K40" s="1923"/>
      <c r="L40" s="1923"/>
      <c r="M40" s="1923"/>
      <c r="N40" s="1923"/>
      <c r="O40" s="1923"/>
      <c r="P40" s="1923"/>
      <c r="Q40" s="1924"/>
    </row>
    <row r="41" spans="1:17" x14ac:dyDescent="0.25">
      <c r="A41" s="1925"/>
      <c r="B41" s="1900"/>
      <c r="C41" s="1900"/>
      <c r="D41" s="1900"/>
      <c r="E41" s="1900"/>
      <c r="F41" s="1900"/>
      <c r="G41" s="1900"/>
      <c r="H41" s="1900"/>
      <c r="I41" s="1900"/>
      <c r="J41" s="1900"/>
      <c r="K41" s="1900"/>
      <c r="L41" s="1900"/>
      <c r="M41" s="1900"/>
      <c r="N41" s="1900"/>
      <c r="O41" s="1900"/>
      <c r="P41" s="1900"/>
      <c r="Q41" s="1926"/>
    </row>
    <row r="42" spans="1:17" x14ac:dyDescent="0.25">
      <c r="A42" s="1912" t="s">
        <v>4819</v>
      </c>
      <c r="B42" s="1913"/>
      <c r="C42" s="1913"/>
      <c r="D42" s="1913"/>
      <c r="E42" s="1914"/>
      <c r="F42" s="1912" t="s">
        <v>4820</v>
      </c>
      <c r="G42" s="1913"/>
      <c r="H42" s="1913"/>
      <c r="I42" s="1913"/>
      <c r="J42" s="1913"/>
      <c r="K42" s="1914"/>
      <c r="L42" s="1912" t="s">
        <v>4821</v>
      </c>
      <c r="M42" s="1913"/>
      <c r="N42" s="1913"/>
      <c r="O42" s="1913"/>
      <c r="P42" s="1913"/>
      <c r="Q42" s="1914"/>
    </row>
    <row r="43" spans="1:17" x14ac:dyDescent="0.25">
      <c r="A43" s="1915"/>
      <c r="B43" s="1916"/>
      <c r="C43" s="1916"/>
      <c r="D43" s="1916"/>
      <c r="E43" s="1917"/>
      <c r="F43" s="1915"/>
      <c r="G43" s="1916"/>
      <c r="H43" s="1916"/>
      <c r="I43" s="1916"/>
      <c r="J43" s="1916"/>
      <c r="K43" s="1917"/>
      <c r="L43" s="1915"/>
      <c r="M43" s="1916"/>
      <c r="N43" s="1916"/>
      <c r="O43" s="1916"/>
      <c r="P43" s="1916"/>
      <c r="Q43" s="1917"/>
    </row>
    <row r="44" spans="1:17" x14ac:dyDescent="0.25">
      <c r="A44" s="1915"/>
      <c r="B44" s="1916"/>
      <c r="C44" s="1916"/>
      <c r="D44" s="1916"/>
      <c r="E44" s="1917"/>
      <c r="F44" s="1915"/>
      <c r="G44" s="1916"/>
      <c r="H44" s="1916"/>
      <c r="I44" s="1916"/>
      <c r="J44" s="1916"/>
      <c r="K44" s="1917"/>
      <c r="L44" s="1915"/>
      <c r="M44" s="1916"/>
      <c r="N44" s="1916"/>
      <c r="O44" s="1916"/>
      <c r="P44" s="1916"/>
      <c r="Q44" s="1917"/>
    </row>
    <row r="45" spans="1:17" x14ac:dyDescent="0.25">
      <c r="A45" s="1915"/>
      <c r="B45" s="1916"/>
      <c r="C45" s="1916"/>
      <c r="D45" s="1916"/>
      <c r="E45" s="1917"/>
      <c r="F45" s="1915"/>
      <c r="G45" s="1916"/>
      <c r="H45" s="1916"/>
      <c r="I45" s="1916"/>
      <c r="J45" s="1916"/>
      <c r="K45" s="1917"/>
      <c r="L45" s="1915"/>
      <c r="M45" s="1916"/>
      <c r="N45" s="1916"/>
      <c r="O45" s="1916"/>
      <c r="P45" s="1916"/>
      <c r="Q45" s="1917"/>
    </row>
    <row r="46" spans="1:17" x14ac:dyDescent="0.25">
      <c r="A46" s="1915"/>
      <c r="B46" s="1916"/>
      <c r="C46" s="1916"/>
      <c r="D46" s="1916"/>
      <c r="E46" s="1917"/>
      <c r="F46" s="1915"/>
      <c r="G46" s="1916"/>
      <c r="H46" s="1916"/>
      <c r="I46" s="1916"/>
      <c r="J46" s="1916"/>
      <c r="K46" s="1917"/>
      <c r="L46" s="1915"/>
      <c r="M46" s="1916"/>
      <c r="N46" s="1916"/>
      <c r="O46" s="1916"/>
      <c r="P46" s="1916"/>
      <c r="Q46" s="1917"/>
    </row>
    <row r="47" spans="1:17" x14ac:dyDescent="0.25">
      <c r="A47" s="1918"/>
      <c r="B47" s="1919"/>
      <c r="C47" s="1919"/>
      <c r="D47" s="1919"/>
      <c r="E47" s="1920"/>
      <c r="F47" s="1918"/>
      <c r="G47" s="1919"/>
      <c r="H47" s="1919"/>
      <c r="I47" s="1919"/>
      <c r="J47" s="1919"/>
      <c r="K47" s="1920"/>
      <c r="L47" s="1918"/>
      <c r="M47" s="1919"/>
      <c r="N47" s="1919"/>
      <c r="O47" s="1919"/>
      <c r="P47" s="1919"/>
      <c r="Q47" s="1920"/>
    </row>
    <row r="49" spans="1:19" x14ac:dyDescent="0.25">
      <c r="A49" s="1153" t="s">
        <v>4751</v>
      </c>
      <c r="B49" s="1153" t="s">
        <v>4752</v>
      </c>
      <c r="C49" s="1153" t="s">
        <v>4753</v>
      </c>
      <c r="D49" s="1153" t="s">
        <v>4754</v>
      </c>
      <c r="E49" s="1153" t="s">
        <v>4755</v>
      </c>
      <c r="F49" s="1153" t="s">
        <v>4756</v>
      </c>
      <c r="G49" s="1153" t="s">
        <v>4757</v>
      </c>
      <c r="H49" s="1153" t="s">
        <v>4758</v>
      </c>
      <c r="I49" s="1155" t="s">
        <v>4744</v>
      </c>
      <c r="J49" s="1155" t="s">
        <v>4741</v>
      </c>
      <c r="K49" s="1153" t="s">
        <v>4761</v>
      </c>
      <c r="L49" s="1153" t="s">
        <v>4762</v>
      </c>
      <c r="M49" s="1153" t="s">
        <v>4763</v>
      </c>
      <c r="N49" s="1153" t="s">
        <v>4764</v>
      </c>
      <c r="O49" s="1153" t="s">
        <v>4765</v>
      </c>
      <c r="P49" s="1153" t="s">
        <v>4766</v>
      </c>
      <c r="Q49" s="1153" t="s">
        <v>4767</v>
      </c>
      <c r="R49" s="1153" t="s">
        <v>4768</v>
      </c>
      <c r="S49" s="1153" t="s">
        <v>4769</v>
      </c>
    </row>
    <row r="50" spans="1:19" ht="30" x14ac:dyDescent="0.25">
      <c r="A50" s="162" t="s">
        <v>4770</v>
      </c>
      <c r="B50" s="162" t="s">
        <v>4771</v>
      </c>
      <c r="C50" s="162" t="s">
        <v>4772</v>
      </c>
      <c r="D50" s="162" t="s">
        <v>4773</v>
      </c>
      <c r="E50" s="162">
        <v>10589</v>
      </c>
      <c r="F50" s="1154" t="s">
        <v>4774</v>
      </c>
      <c r="G50" s="162">
        <v>1</v>
      </c>
      <c r="H50" s="162">
        <v>10</v>
      </c>
      <c r="I50" s="1056">
        <v>0</v>
      </c>
      <c r="J50" s="1056">
        <v>6.5000000000000002E-2</v>
      </c>
      <c r="K50" s="162">
        <v>48</v>
      </c>
      <c r="L50" s="162">
        <v>2</v>
      </c>
      <c r="M50" s="162" t="s">
        <v>1104</v>
      </c>
      <c r="N50" s="162">
        <v>1</v>
      </c>
      <c r="O50" s="162">
        <v>688</v>
      </c>
      <c r="P50" s="162">
        <v>11387</v>
      </c>
      <c r="Q50" s="162">
        <v>350</v>
      </c>
      <c r="R50" s="162">
        <v>11387</v>
      </c>
      <c r="S50" s="162">
        <v>14</v>
      </c>
    </row>
    <row r="51" spans="1:19" ht="30" x14ac:dyDescent="0.25">
      <c r="A51" s="162" t="s">
        <v>4770</v>
      </c>
      <c r="B51" s="162" t="s">
        <v>4771</v>
      </c>
      <c r="C51" s="162" t="s">
        <v>4772</v>
      </c>
      <c r="D51" s="162" t="s">
        <v>4773</v>
      </c>
      <c r="E51" s="162">
        <v>10589</v>
      </c>
      <c r="F51" s="1154" t="s">
        <v>4774</v>
      </c>
      <c r="G51" s="162">
        <v>10</v>
      </c>
      <c r="H51" s="162" t="s">
        <v>1104</v>
      </c>
      <c r="I51" s="1056">
        <v>5.0000000000000001E-3</v>
      </c>
      <c r="J51" s="1056">
        <v>1.4999999999999999E-2</v>
      </c>
      <c r="K51" s="162">
        <v>48</v>
      </c>
      <c r="L51" s="162">
        <v>2</v>
      </c>
      <c r="M51" s="162" t="s">
        <v>1104</v>
      </c>
      <c r="N51" s="162">
        <v>1</v>
      </c>
      <c r="O51" s="162">
        <v>688</v>
      </c>
      <c r="P51" s="162">
        <v>11387</v>
      </c>
      <c r="Q51" s="162">
        <v>351</v>
      </c>
      <c r="R51" s="162">
        <v>11387</v>
      </c>
      <c r="S51" s="162">
        <v>14</v>
      </c>
    </row>
    <row r="54" spans="1:19" x14ac:dyDescent="0.25">
      <c r="A54" s="1156" t="s">
        <v>4751</v>
      </c>
      <c r="B54" s="1153" t="s">
        <v>2270</v>
      </c>
      <c r="C54" s="1156" t="s">
        <v>4754</v>
      </c>
      <c r="D54" s="1157" t="s">
        <v>4822</v>
      </c>
      <c r="E54" s="1156" t="s">
        <v>4823</v>
      </c>
      <c r="F54" s="1157" t="s">
        <v>4824</v>
      </c>
      <c r="G54" s="1156" t="s">
        <v>4825</v>
      </c>
      <c r="H54" s="1156" t="s">
        <v>4826</v>
      </c>
      <c r="I54" s="1156" t="s">
        <v>4827</v>
      </c>
    </row>
    <row r="55" spans="1:19" x14ac:dyDescent="0.25">
      <c r="A55" s="1158"/>
      <c r="B55" s="162"/>
      <c r="C55" s="1159" t="s">
        <v>4828</v>
      </c>
      <c r="D55" s="1160">
        <v>0</v>
      </c>
      <c r="E55" s="1161">
        <v>0</v>
      </c>
      <c r="F55" s="1160">
        <v>0.1</v>
      </c>
      <c r="G55" s="1161">
        <v>1000</v>
      </c>
      <c r="H55" s="1161">
        <v>0</v>
      </c>
      <c r="I55" s="1161">
        <v>0</v>
      </c>
    </row>
    <row r="58" spans="1:19" x14ac:dyDescent="0.25">
      <c r="A58" s="1162" t="s">
        <v>4751</v>
      </c>
      <c r="B58" s="1153" t="s">
        <v>2270</v>
      </c>
      <c r="C58" s="1162" t="s">
        <v>4829</v>
      </c>
      <c r="D58" s="1162" t="s">
        <v>4757</v>
      </c>
      <c r="E58" s="1162" t="s">
        <v>4758</v>
      </c>
      <c r="F58" s="1163" t="s">
        <v>4815</v>
      </c>
      <c r="G58" s="1162" t="s">
        <v>4830</v>
      </c>
      <c r="H58" s="1163" t="s">
        <v>4816</v>
      </c>
      <c r="I58" s="1162" t="s">
        <v>4831</v>
      </c>
    </row>
    <row r="59" spans="1:19" x14ac:dyDescent="0.25">
      <c r="A59" s="1164" t="s">
        <v>4770</v>
      </c>
      <c r="B59" s="1165"/>
      <c r="C59" s="1166" t="s">
        <v>4832</v>
      </c>
      <c r="D59" s="1167">
        <v>1</v>
      </c>
      <c r="E59" s="1167">
        <v>5</v>
      </c>
      <c r="F59" s="1168">
        <v>1.2500000000000001E-2</v>
      </c>
      <c r="G59" s="1167">
        <v>50</v>
      </c>
      <c r="H59" s="1168">
        <v>6.25E-2</v>
      </c>
      <c r="I59" s="1167">
        <v>50</v>
      </c>
    </row>
    <row r="60" spans="1:19" x14ac:dyDescent="0.25">
      <c r="A60" s="1164" t="s">
        <v>4770</v>
      </c>
      <c r="B60" s="1165"/>
      <c r="C60" s="1169" t="s">
        <v>4832</v>
      </c>
      <c r="D60" s="1170">
        <v>5</v>
      </c>
      <c r="E60" s="1170" t="s">
        <v>1104</v>
      </c>
      <c r="F60" s="1171">
        <v>2.5000000000000001E-2</v>
      </c>
      <c r="G60" s="1170">
        <v>50</v>
      </c>
      <c r="H60" s="1171">
        <v>0.125</v>
      </c>
      <c r="I60" s="1170">
        <v>50</v>
      </c>
    </row>
    <row r="63" spans="1:19" x14ac:dyDescent="0.25">
      <c r="A63" s="752" t="s">
        <v>4833</v>
      </c>
      <c r="L63" t="s">
        <v>4834</v>
      </c>
    </row>
    <row r="64" spans="1:19" x14ac:dyDescent="0.25">
      <c r="M64" t="s">
        <v>4835</v>
      </c>
    </row>
    <row r="70" spans="8:14" x14ac:dyDescent="0.25">
      <c r="H70" s="1899" t="s">
        <v>4836</v>
      </c>
      <c r="I70" s="1899"/>
      <c r="J70" s="1899"/>
      <c r="K70" s="1899"/>
      <c r="L70" s="1899"/>
      <c r="M70" s="1899"/>
      <c r="N70" s="1899"/>
    </row>
    <row r="71" spans="8:14" x14ac:dyDescent="0.25">
      <c r="H71" s="1394"/>
      <c r="I71" s="1374">
        <v>0</v>
      </c>
      <c r="J71" s="1374">
        <v>1</v>
      </c>
      <c r="K71" s="1374">
        <v>2</v>
      </c>
      <c r="L71" s="1374">
        <v>3</v>
      </c>
      <c r="M71" s="1374">
        <v>4</v>
      </c>
      <c r="N71" s="1374">
        <v>5</v>
      </c>
    </row>
    <row r="72" spans="8:14" x14ac:dyDescent="0.25">
      <c r="H72" s="1374" t="s">
        <v>4837</v>
      </c>
      <c r="I72" s="1389"/>
      <c r="J72" s="1389"/>
      <c r="K72" s="1394" t="s">
        <v>1173</v>
      </c>
      <c r="L72" s="1394" t="s">
        <v>1173</v>
      </c>
      <c r="M72" s="1389"/>
      <c r="N72" s="1389"/>
    </row>
    <row r="73" spans="8:14" x14ac:dyDescent="0.25">
      <c r="H73" s="1374" t="s">
        <v>4838</v>
      </c>
      <c r="I73" s="1389"/>
      <c r="J73" s="1389"/>
      <c r="K73" s="1394" t="s">
        <v>1173</v>
      </c>
      <c r="L73" s="1394" t="s">
        <v>1173</v>
      </c>
      <c r="M73" s="1394" t="s">
        <v>1173</v>
      </c>
      <c r="N73" s="1394" t="s">
        <v>1173</v>
      </c>
    </row>
    <row r="74" spans="8:14" x14ac:dyDescent="0.25">
      <c r="H74" s="1374" t="s">
        <v>4839</v>
      </c>
      <c r="I74" s="1173" t="s">
        <v>2145</v>
      </c>
      <c r="J74" s="1389"/>
      <c r="K74" s="1394" t="s">
        <v>1173</v>
      </c>
      <c r="L74" s="1394" t="s">
        <v>1173</v>
      </c>
      <c r="M74" s="1394" t="s">
        <v>1173</v>
      </c>
      <c r="N74" s="1389"/>
    </row>
    <row r="75" spans="8:14" x14ac:dyDescent="0.25">
      <c r="H75" s="1374" t="s">
        <v>4840</v>
      </c>
      <c r="I75" s="1389"/>
      <c r="J75" s="1389"/>
      <c r="K75" s="1394" t="s">
        <v>1173</v>
      </c>
      <c r="L75" s="1394" t="s">
        <v>1173</v>
      </c>
      <c r="M75" s="1394" t="s">
        <v>1173</v>
      </c>
      <c r="N75" s="1389"/>
    </row>
    <row r="76" spans="8:14" x14ac:dyDescent="0.25">
      <c r="H76" s="1374" t="s">
        <v>4841</v>
      </c>
      <c r="I76" s="1389"/>
      <c r="J76" s="1389"/>
      <c r="K76" s="1394" t="s">
        <v>1173</v>
      </c>
      <c r="L76" s="1394" t="s">
        <v>1173</v>
      </c>
      <c r="M76" s="1389"/>
      <c r="N76" s="1389"/>
    </row>
    <row r="77" spans="8:14" x14ac:dyDescent="0.25">
      <c r="H77" s="1374" t="s">
        <v>4842</v>
      </c>
      <c r="I77" s="1389"/>
      <c r="J77" s="1389"/>
      <c r="K77" s="1394" t="s">
        <v>1173</v>
      </c>
      <c r="L77" s="1394" t="s">
        <v>1173</v>
      </c>
      <c r="M77" s="1394" t="s">
        <v>1173</v>
      </c>
      <c r="N77" s="1394" t="s">
        <v>1173</v>
      </c>
    </row>
    <row r="78" spans="8:14" x14ac:dyDescent="0.25">
      <c r="H78" s="1374" t="s">
        <v>4843</v>
      </c>
      <c r="I78" s="1389"/>
      <c r="J78" s="1389"/>
      <c r="K78" s="1394" t="s">
        <v>1173</v>
      </c>
      <c r="L78" s="1394" t="s">
        <v>1173</v>
      </c>
      <c r="M78" s="1394" t="s">
        <v>1173</v>
      </c>
      <c r="N78" s="1389"/>
    </row>
    <row r="79" spans="8:14" x14ac:dyDescent="0.25">
      <c r="H79" s="1374" t="s">
        <v>4844</v>
      </c>
      <c r="I79" s="1389"/>
      <c r="J79" s="1389"/>
      <c r="K79" s="1394" t="s">
        <v>1173</v>
      </c>
      <c r="L79" s="1394" t="s">
        <v>1173</v>
      </c>
      <c r="M79" s="1394" t="s">
        <v>1173</v>
      </c>
      <c r="N79" s="1389"/>
    </row>
    <row r="80" spans="8:14" x14ac:dyDescent="0.25">
      <c r="H80" s="1374" t="s">
        <v>4845</v>
      </c>
      <c r="I80" s="1389"/>
      <c r="J80" s="1389"/>
      <c r="K80" s="1394" t="s">
        <v>1173</v>
      </c>
      <c r="L80" s="1394" t="s">
        <v>1173</v>
      </c>
      <c r="M80" s="1394" t="s">
        <v>1173</v>
      </c>
      <c r="N80" s="1389"/>
    </row>
    <row r="81" spans="8:15" x14ac:dyDescent="0.25">
      <c r="H81" s="1374" t="s">
        <v>4846</v>
      </c>
      <c r="I81" s="1928" t="s">
        <v>4847</v>
      </c>
      <c r="J81" s="1929"/>
      <c r="K81" s="1929"/>
      <c r="L81" s="1929"/>
      <c r="M81" s="1929"/>
      <c r="N81" s="1930"/>
    </row>
    <row r="85" spans="8:15" ht="14.45" customHeight="1" x14ac:dyDescent="0.25">
      <c r="H85" s="1927" t="s">
        <v>4848</v>
      </c>
      <c r="I85" s="1927"/>
      <c r="J85" s="1927"/>
      <c r="K85" s="1927"/>
      <c r="L85" s="1927"/>
      <c r="M85" s="1927"/>
      <c r="N85" s="1927"/>
    </row>
    <row r="86" spans="8:15" x14ac:dyDescent="0.25">
      <c r="H86" s="1927"/>
      <c r="I86" s="1927"/>
      <c r="J86" s="1927"/>
      <c r="K86" s="1927"/>
      <c r="L86" s="1927"/>
      <c r="M86" s="1927"/>
      <c r="N86" s="1927"/>
    </row>
    <row r="87" spans="8:15" x14ac:dyDescent="0.25">
      <c r="H87" s="1927"/>
      <c r="I87" s="1927"/>
      <c r="J87" s="1927"/>
      <c r="K87" s="1927"/>
      <c r="L87" s="1927"/>
      <c r="M87" s="1927"/>
      <c r="N87" s="1927"/>
    </row>
    <row r="88" spans="8:15" x14ac:dyDescent="0.25">
      <c r="H88" s="1927"/>
      <c r="I88" s="1927"/>
      <c r="J88" s="1927"/>
      <c r="K88" s="1927"/>
      <c r="L88" s="1927"/>
      <c r="M88" s="1927"/>
      <c r="N88" s="1927"/>
    </row>
    <row r="89" spans="8:15" x14ac:dyDescent="0.25">
      <c r="H89" s="1927"/>
      <c r="I89" s="1927"/>
      <c r="J89" s="1927"/>
      <c r="K89" s="1927"/>
      <c r="L89" s="1927"/>
      <c r="M89" s="1927"/>
      <c r="N89" s="1927"/>
    </row>
    <row r="94" spans="8:15" x14ac:dyDescent="0.25">
      <c r="H94" s="1899" t="s">
        <v>4849</v>
      </c>
      <c r="I94" s="1899"/>
      <c r="J94" s="1899"/>
      <c r="K94" s="1899"/>
      <c r="L94" s="1899"/>
      <c r="M94" s="1899"/>
      <c r="N94" s="1899"/>
    </row>
    <row r="95" spans="8:15" x14ac:dyDescent="0.25">
      <c r="H95" s="1394"/>
      <c r="I95" s="1374">
        <v>0</v>
      </c>
      <c r="J95" s="1374">
        <v>1</v>
      </c>
      <c r="K95" s="1374">
        <v>2</v>
      </c>
      <c r="L95" s="1374">
        <v>3</v>
      </c>
      <c r="M95" s="1374">
        <v>4</v>
      </c>
      <c r="N95" s="1374">
        <v>5</v>
      </c>
    </row>
    <row r="96" spans="8:15" x14ac:dyDescent="0.25">
      <c r="H96" s="1374" t="s">
        <v>4850</v>
      </c>
      <c r="I96" s="904" t="s">
        <v>2145</v>
      </c>
      <c r="J96" s="1389"/>
      <c r="K96" s="1390" t="s">
        <v>1173</v>
      </c>
      <c r="L96" s="1390" t="s">
        <v>1173</v>
      </c>
      <c r="M96" s="1390" t="s">
        <v>1173</v>
      </c>
      <c r="N96" s="1390" t="s">
        <v>1173</v>
      </c>
      <c r="O96" s="1172"/>
    </row>
    <row r="97" spans="8:15" x14ac:dyDescent="0.25">
      <c r="H97" s="1374" t="s">
        <v>4851</v>
      </c>
      <c r="I97" s="1389"/>
      <c r="J97" s="1389"/>
      <c r="K97" s="1390" t="s">
        <v>1173</v>
      </c>
      <c r="L97" s="1390" t="s">
        <v>1173</v>
      </c>
      <c r="M97" s="1390" t="s">
        <v>1173</v>
      </c>
      <c r="N97" s="1389"/>
      <c r="O97" s="1172"/>
    </row>
    <row r="98" spans="8:15" x14ac:dyDescent="0.25">
      <c r="I98" s="1172"/>
      <c r="J98" s="1172"/>
      <c r="K98" s="1172"/>
      <c r="L98" s="1172"/>
      <c r="M98" s="1172"/>
      <c r="N98" s="1172"/>
      <c r="O98" s="1172"/>
    </row>
  </sheetData>
  <mergeCells count="9">
    <mergeCell ref="H94:N94"/>
    <mergeCell ref="A42:E47"/>
    <mergeCell ref="F42:K47"/>
    <mergeCell ref="L42:Q47"/>
    <mergeCell ref="A34:Q34"/>
    <mergeCell ref="A35:Q41"/>
    <mergeCell ref="H85:N89"/>
    <mergeCell ref="I81:N81"/>
    <mergeCell ref="H70:N70"/>
  </mergeCells>
  <pageMargins left="0.7" right="0.7" top="0.75" bottom="0.75" header="0.3" footer="0.3"/>
  <pageSetup orientation="portrait" horizontalDpi="1200" verticalDpi="12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L122"/>
  <sheetViews>
    <sheetView workbookViewId="0">
      <selection activeCell="B40" sqref="B40"/>
    </sheetView>
  </sheetViews>
  <sheetFormatPr defaultRowHeight="15" x14ac:dyDescent="0.25"/>
  <cols>
    <col min="1" max="1" width="21.5703125" bestFit="1" customWidth="1"/>
    <col min="2" max="2" width="103.85546875" customWidth="1"/>
    <col min="3" max="3" width="24.28515625" customWidth="1"/>
    <col min="4" max="4" width="48.85546875" customWidth="1"/>
    <col min="5" max="5" width="22.5703125" bestFit="1" customWidth="1"/>
    <col min="6" max="6" width="31.42578125" customWidth="1"/>
  </cols>
  <sheetData>
    <row r="1" spans="1:12" ht="330.6" customHeight="1" x14ac:dyDescent="0.25">
      <c r="A1" s="1931" t="s">
        <v>4852</v>
      </c>
      <c r="B1" s="1932"/>
      <c r="C1" s="1932"/>
      <c r="D1" s="1932"/>
      <c r="E1" s="1932"/>
      <c r="F1" s="1932"/>
      <c r="G1" s="1932"/>
      <c r="H1" s="1932"/>
      <c r="I1" s="1932"/>
      <c r="J1" s="1932"/>
      <c r="K1" s="1932"/>
      <c r="L1" s="1932"/>
    </row>
    <row r="2" spans="1:12" x14ac:dyDescent="0.25">
      <c r="A2" s="1830">
        <v>46</v>
      </c>
      <c r="B2" s="741" t="s">
        <v>3242</v>
      </c>
    </row>
    <row r="3" spans="1:12" ht="49.9" customHeight="1" x14ac:dyDescent="0.25">
      <c r="A3" s="1830"/>
      <c r="B3" s="512"/>
    </row>
    <row r="4" spans="1:12" x14ac:dyDescent="0.25">
      <c r="A4" s="1830">
        <v>47</v>
      </c>
      <c r="B4" s="741" t="s">
        <v>3243</v>
      </c>
    </row>
    <row r="5" spans="1:12" ht="49.9" customHeight="1" x14ac:dyDescent="0.25">
      <c r="A5" s="1830"/>
      <c r="B5" s="512"/>
    </row>
    <row r="6" spans="1:12" x14ac:dyDescent="0.25">
      <c r="A6" s="1830">
        <v>48</v>
      </c>
      <c r="B6" s="741" t="s">
        <v>3244</v>
      </c>
    </row>
    <row r="7" spans="1:12" ht="49.9" customHeight="1" x14ac:dyDescent="0.25">
      <c r="A7" s="1830"/>
      <c r="B7" s="512"/>
    </row>
    <row r="8" spans="1:12" x14ac:dyDescent="0.25">
      <c r="A8" s="1830">
        <v>49</v>
      </c>
      <c r="B8" s="741" t="s">
        <v>3245</v>
      </c>
    </row>
    <row r="9" spans="1:12" ht="49.9" customHeight="1" x14ac:dyDescent="0.25">
      <c r="A9" s="1830"/>
      <c r="B9" s="512"/>
    </row>
    <row r="31" spans="2:6" x14ac:dyDescent="0.25">
      <c r="B31" s="416" t="s">
        <v>3322</v>
      </c>
      <c r="C31" s="416" t="s">
        <v>3323</v>
      </c>
      <c r="D31" s="416" t="s">
        <v>2</v>
      </c>
      <c r="E31" s="416" t="s">
        <v>3324</v>
      </c>
      <c r="F31" s="955" t="s">
        <v>773</v>
      </c>
    </row>
    <row r="32" spans="2:6" ht="30" customHeight="1" x14ac:dyDescent="0.25">
      <c r="B32" s="1347"/>
      <c r="C32" s="4" t="s">
        <v>4853</v>
      </c>
      <c r="D32" s="1331" t="s">
        <v>4854</v>
      </c>
      <c r="E32" s="1336" t="s">
        <v>4855</v>
      </c>
    </row>
    <row r="33" spans="1:6" ht="30" customHeight="1" x14ac:dyDescent="0.25">
      <c r="B33" s="1347"/>
      <c r="C33" s="4" t="s">
        <v>4856</v>
      </c>
      <c r="D33" s="1331" t="s">
        <v>4857</v>
      </c>
      <c r="E33" s="1336" t="s">
        <v>4855</v>
      </c>
    </row>
    <row r="34" spans="1:6" ht="30" customHeight="1" x14ac:dyDescent="0.25">
      <c r="B34" s="1347"/>
      <c r="C34" s="4" t="s">
        <v>4858</v>
      </c>
      <c r="D34" s="1336" t="s">
        <v>4859</v>
      </c>
      <c r="E34" s="872" t="s">
        <v>4690</v>
      </c>
      <c r="F34" s="883" t="s">
        <v>4860</v>
      </c>
    </row>
    <row r="35" spans="1:6" ht="30" customHeight="1" x14ac:dyDescent="0.25">
      <c r="B35" s="1347"/>
      <c r="C35" s="4" t="s">
        <v>4861</v>
      </c>
      <c r="D35" s="1331" t="s">
        <v>4862</v>
      </c>
      <c r="E35" s="1336" t="s">
        <v>4642</v>
      </c>
    </row>
    <row r="36" spans="1:6" ht="30" customHeight="1" x14ac:dyDescent="0.25">
      <c r="B36" s="1347" t="s">
        <v>1147</v>
      </c>
      <c r="C36" s="4" t="s">
        <v>4643</v>
      </c>
      <c r="D36" s="1331" t="s">
        <v>4863</v>
      </c>
      <c r="E36" s="872" t="s">
        <v>4690</v>
      </c>
    </row>
    <row r="37" spans="1:6" ht="30" customHeight="1" x14ac:dyDescent="0.25">
      <c r="B37" s="1347" t="s">
        <v>1149</v>
      </c>
      <c r="C37" s="4" t="s">
        <v>4643</v>
      </c>
      <c r="D37" s="1331" t="s">
        <v>4863</v>
      </c>
      <c r="E37" s="872" t="s">
        <v>4690</v>
      </c>
    </row>
    <row r="38" spans="1:6" ht="30" customHeight="1" x14ac:dyDescent="0.25">
      <c r="B38" s="1347" t="s">
        <v>133</v>
      </c>
      <c r="C38" s="4" t="s">
        <v>4643</v>
      </c>
      <c r="D38" s="1331" t="s">
        <v>4863</v>
      </c>
      <c r="E38" s="872" t="s">
        <v>4690</v>
      </c>
    </row>
    <row r="39" spans="1:6" ht="30" customHeight="1" x14ac:dyDescent="0.25">
      <c r="B39" s="1347"/>
      <c r="C39" s="4" t="s">
        <v>4864</v>
      </c>
      <c r="D39" s="1336" t="s">
        <v>4865</v>
      </c>
      <c r="E39" s="872" t="s">
        <v>4690</v>
      </c>
    </row>
    <row r="40" spans="1:6" ht="30" customHeight="1" x14ac:dyDescent="0.25">
      <c r="B40" s="1347"/>
      <c r="C40" s="4" t="s">
        <v>3333</v>
      </c>
      <c r="D40" s="1331" t="s">
        <v>4664</v>
      </c>
      <c r="E40" s="1336" t="s">
        <v>4555</v>
      </c>
    </row>
    <row r="41" spans="1:6" ht="30" customHeight="1" x14ac:dyDescent="0.25">
      <c r="B41" s="1347"/>
      <c r="C41" s="4" t="s">
        <v>3333</v>
      </c>
      <c r="D41" s="1331" t="s">
        <v>3278</v>
      </c>
      <c r="E41" s="1336" t="s">
        <v>4555</v>
      </c>
    </row>
    <row r="42" spans="1:6" ht="30" customHeight="1" x14ac:dyDescent="0.25">
      <c r="B42" s="1347"/>
      <c r="C42" s="4" t="s">
        <v>4866</v>
      </c>
      <c r="D42" s="1336" t="s">
        <v>203</v>
      </c>
      <c r="E42" s="1336" t="s">
        <v>3356</v>
      </c>
    </row>
    <row r="43" spans="1:6" ht="30" customHeight="1" x14ac:dyDescent="0.25">
      <c r="B43" s="767" t="s">
        <v>4867</v>
      </c>
      <c r="C43" s="4" t="s">
        <v>4868</v>
      </c>
      <c r="D43" s="1336" t="s">
        <v>4867</v>
      </c>
      <c r="E43" s="1336" t="s">
        <v>4555</v>
      </c>
    </row>
    <row r="44" spans="1:6" ht="30" customHeight="1" x14ac:dyDescent="0.25">
      <c r="B44" s="1347"/>
      <c r="C44" s="4" t="s">
        <v>4056</v>
      </c>
      <c r="D44" s="1336" t="s">
        <v>4869</v>
      </c>
      <c r="E44" s="872" t="s">
        <v>4682</v>
      </c>
    </row>
    <row r="45" spans="1:6" ht="30" customHeight="1" x14ac:dyDescent="0.25">
      <c r="B45" s="1347"/>
      <c r="C45" s="4" t="s">
        <v>4056</v>
      </c>
      <c r="D45" s="1331" t="s">
        <v>4617</v>
      </c>
      <c r="E45" s="872" t="s">
        <v>4685</v>
      </c>
    </row>
    <row r="46" spans="1:6" ht="30" customHeight="1" x14ac:dyDescent="0.25">
      <c r="B46" s="4" t="s">
        <v>4870</v>
      </c>
      <c r="C46" s="4" t="s">
        <v>4856</v>
      </c>
      <c r="D46" s="4" t="s">
        <v>4871</v>
      </c>
      <c r="E46" s="4" t="s">
        <v>4555</v>
      </c>
    </row>
    <row r="47" spans="1:6" ht="30" customHeight="1" x14ac:dyDescent="0.25">
      <c r="A47" s="13"/>
      <c r="B47" s="13"/>
      <c r="C47" s="4" t="s">
        <v>4643</v>
      </c>
      <c r="D47" s="4" t="s">
        <v>4872</v>
      </c>
      <c r="E47" s="4" t="s">
        <v>4873</v>
      </c>
    </row>
    <row r="49" spans="2:5" x14ac:dyDescent="0.25">
      <c r="B49" s="908" t="s">
        <v>4874</v>
      </c>
      <c r="C49" s="752"/>
      <c r="D49" s="752"/>
      <c r="E49" s="752"/>
    </row>
    <row r="50" spans="2:5" ht="49.9" customHeight="1" x14ac:dyDescent="0.25"/>
    <row r="51" spans="2:5" ht="49.9" customHeight="1" x14ac:dyDescent="0.25"/>
    <row r="52" spans="2:5" ht="49.9" customHeight="1" x14ac:dyDescent="0.25"/>
    <row r="53" spans="2:5" ht="49.9" customHeight="1" x14ac:dyDescent="0.25">
      <c r="D53" s="883"/>
    </row>
    <row r="54" spans="2:5" ht="49.9" customHeight="1" x14ac:dyDescent="0.25"/>
    <row r="55" spans="2:5" ht="49.9" customHeight="1" x14ac:dyDescent="0.25"/>
    <row r="56" spans="2:5" ht="49.9" customHeight="1" x14ac:dyDescent="0.25"/>
    <row r="57" spans="2:5" ht="49.9" customHeight="1" x14ac:dyDescent="0.25"/>
    <row r="58" spans="2:5" ht="49.9" customHeight="1" x14ac:dyDescent="0.25"/>
    <row r="59" spans="2:5" ht="49.9" customHeight="1" x14ac:dyDescent="0.25"/>
    <row r="60" spans="2:5" ht="49.9" customHeight="1" x14ac:dyDescent="0.25"/>
    <row r="61" spans="2:5" ht="49.9" customHeight="1" x14ac:dyDescent="0.25"/>
    <row r="62" spans="2:5" ht="49.9" customHeight="1" x14ac:dyDescent="0.25"/>
    <row r="63" spans="2:5" ht="49.9" customHeight="1" x14ac:dyDescent="0.25"/>
    <row r="64" spans="2:5" ht="49.9" customHeight="1" x14ac:dyDescent="0.25">
      <c r="B64" s="939" t="s">
        <v>4875</v>
      </c>
    </row>
    <row r="65" spans="1:2" ht="135" customHeight="1" x14ac:dyDescent="0.25">
      <c r="B65" s="1392" t="s">
        <v>4876</v>
      </c>
    </row>
    <row r="69" spans="1:2" x14ac:dyDescent="0.25">
      <c r="B69" t="s">
        <v>4877</v>
      </c>
    </row>
    <row r="70" spans="1:2" x14ac:dyDescent="0.25">
      <c r="B70" t="s">
        <v>4878</v>
      </c>
    </row>
    <row r="71" spans="1:2" x14ac:dyDescent="0.25">
      <c r="B71" t="s">
        <v>4879</v>
      </c>
    </row>
    <row r="76" spans="1:2" x14ac:dyDescent="0.25">
      <c r="B76" t="s">
        <v>4880</v>
      </c>
    </row>
    <row r="77" spans="1:2" x14ac:dyDescent="0.25">
      <c r="A77" s="908" t="s">
        <v>4881</v>
      </c>
      <c r="B77" s="908"/>
    </row>
    <row r="78" spans="1:2" x14ac:dyDescent="0.25">
      <c r="A78" s="907">
        <v>0</v>
      </c>
      <c r="B78">
        <v>202282093611.00964</v>
      </c>
    </row>
    <row r="79" spans="1:2" x14ac:dyDescent="0.25">
      <c r="A79" s="907">
        <v>1</v>
      </c>
      <c r="B79">
        <v>642360775714.6947</v>
      </c>
    </row>
    <row r="80" spans="1:2" x14ac:dyDescent="0.25">
      <c r="A80" s="907">
        <v>2</v>
      </c>
      <c r="B80">
        <v>2954494590574.1216</v>
      </c>
    </row>
    <row r="81" spans="1:3" x14ac:dyDescent="0.25">
      <c r="A81" s="907">
        <v>3</v>
      </c>
      <c r="B81">
        <v>8108376671766.5068</v>
      </c>
    </row>
    <row r="82" spans="1:3" x14ac:dyDescent="0.25">
      <c r="A82" s="907">
        <v>4</v>
      </c>
      <c r="B82">
        <v>80618767122642.687</v>
      </c>
    </row>
    <row r="83" spans="1:3" x14ac:dyDescent="0.25">
      <c r="A83" s="907">
        <v>5</v>
      </c>
      <c r="B83" s="987">
        <v>495229569467662.31</v>
      </c>
    </row>
    <row r="84" spans="1:3" x14ac:dyDescent="0.25">
      <c r="A84" s="907" t="s">
        <v>4882</v>
      </c>
      <c r="B84">
        <v>3699475855036.9722</v>
      </c>
    </row>
    <row r="85" spans="1:3" x14ac:dyDescent="0.25">
      <c r="A85" s="907" t="s">
        <v>4883</v>
      </c>
      <c r="B85">
        <v>4708397345983.0146</v>
      </c>
    </row>
    <row r="87" spans="1:3" x14ac:dyDescent="0.25">
      <c r="A87" s="907" t="s">
        <v>4884</v>
      </c>
      <c r="B87" s="988">
        <v>2645534493612.0601</v>
      </c>
    </row>
    <row r="88" spans="1:3" x14ac:dyDescent="0.25">
      <c r="A88" s="907" t="s">
        <v>4885</v>
      </c>
      <c r="B88" s="988">
        <v>2839547042238.4199</v>
      </c>
    </row>
    <row r="89" spans="1:3" x14ac:dyDescent="0.25">
      <c r="B89" t="s">
        <v>4886</v>
      </c>
    </row>
    <row r="91" spans="1:3" x14ac:dyDescent="0.25">
      <c r="C91" t="s">
        <v>4887</v>
      </c>
    </row>
    <row r="92" spans="1:3" x14ac:dyDescent="0.25">
      <c r="B92">
        <v>0.01</v>
      </c>
      <c r="C92" s="989">
        <v>1.6387064E-8</v>
      </c>
    </row>
    <row r="93" spans="1:3" x14ac:dyDescent="0.25">
      <c r="B93">
        <v>9</v>
      </c>
      <c r="C93">
        <v>62052.800000000003</v>
      </c>
    </row>
    <row r="95" spans="1:3" x14ac:dyDescent="0.25">
      <c r="B95" s="989">
        <f>C92/C93</f>
        <v>2.640825877317381E-13</v>
      </c>
    </row>
    <row r="96" spans="1:3" x14ac:dyDescent="0.25">
      <c r="B96" s="989">
        <f>1/B95</f>
        <v>3786694187561.604</v>
      </c>
    </row>
    <row r="100" spans="1:4" x14ac:dyDescent="0.25">
      <c r="A100">
        <v>0</v>
      </c>
    </row>
    <row r="101" spans="1:4" x14ac:dyDescent="0.25">
      <c r="A101">
        <v>1</v>
      </c>
    </row>
    <row r="102" spans="1:4" x14ac:dyDescent="0.25">
      <c r="A102">
        <v>2</v>
      </c>
    </row>
    <row r="103" spans="1:4" x14ac:dyDescent="0.25">
      <c r="A103">
        <v>3</v>
      </c>
    </row>
    <row r="104" spans="1:4" x14ac:dyDescent="0.25">
      <c r="A104">
        <v>4</v>
      </c>
    </row>
    <row r="105" spans="1:4" x14ac:dyDescent="0.25">
      <c r="A105">
        <v>5</v>
      </c>
    </row>
    <row r="107" spans="1:4" x14ac:dyDescent="0.25">
      <c r="A107" s="907"/>
      <c r="B107" s="907"/>
      <c r="D107" t="s">
        <v>4888</v>
      </c>
    </row>
    <row r="108" spans="1:4" x14ac:dyDescent="0.25">
      <c r="A108" s="907" t="s">
        <v>4867</v>
      </c>
      <c r="B108" s="907" t="s">
        <v>4889</v>
      </c>
      <c r="D108" t="s">
        <v>4890</v>
      </c>
    </row>
    <row r="109" spans="1:4" x14ac:dyDescent="0.25">
      <c r="A109">
        <v>0</v>
      </c>
      <c r="B109" s="989">
        <v>4.9435899999999999E-12</v>
      </c>
    </row>
    <row r="110" spans="1:4" x14ac:dyDescent="0.25">
      <c r="A110">
        <v>1</v>
      </c>
      <c r="B110" s="989">
        <v>1.5567599999999999E-12</v>
      </c>
    </row>
    <row r="111" spans="1:4" x14ac:dyDescent="0.25">
      <c r="A111">
        <v>2</v>
      </c>
      <c r="B111" s="989">
        <v>3.3846700000000001E-13</v>
      </c>
    </row>
    <row r="112" spans="1:4" x14ac:dyDescent="0.25">
      <c r="A112">
        <v>3</v>
      </c>
      <c r="B112" s="989">
        <v>1.2332899999999999E-13</v>
      </c>
    </row>
    <row r="113" spans="1:3" x14ac:dyDescent="0.25">
      <c r="A113">
        <v>4</v>
      </c>
      <c r="B113" s="989">
        <v>1.24041E-14</v>
      </c>
    </row>
    <row r="114" spans="1:3" x14ac:dyDescent="0.25">
      <c r="A114">
        <v>5</v>
      </c>
      <c r="B114" s="989">
        <v>2.0192700000000002E-15</v>
      </c>
    </row>
    <row r="116" spans="1:3" x14ac:dyDescent="0.25">
      <c r="A116" t="s">
        <v>4891</v>
      </c>
    </row>
    <row r="117" spans="1:3" x14ac:dyDescent="0.25">
      <c r="A117" t="s">
        <v>4892</v>
      </c>
    </row>
    <row r="119" spans="1:3" x14ac:dyDescent="0.25">
      <c r="A119" s="752" t="s">
        <v>4727</v>
      </c>
      <c r="C119" t="s">
        <v>4893</v>
      </c>
    </row>
    <row r="120" spans="1:3" x14ac:dyDescent="0.25">
      <c r="A120">
        <v>1</v>
      </c>
      <c r="B120" t="s">
        <v>4894</v>
      </c>
    </row>
    <row r="121" spans="1:3" ht="30" x14ac:dyDescent="0.25">
      <c r="A121">
        <v>2</v>
      </c>
      <c r="B121" s="939" t="s">
        <v>4895</v>
      </c>
    </row>
    <row r="122" spans="1:3" x14ac:dyDescent="0.25">
      <c r="A122">
        <v>3</v>
      </c>
      <c r="B122" t="s">
        <v>4896</v>
      </c>
    </row>
  </sheetData>
  <mergeCells count="5">
    <mergeCell ref="A1:L1"/>
    <mergeCell ref="A2:A3"/>
    <mergeCell ref="A4:A5"/>
    <mergeCell ref="A6:A7"/>
    <mergeCell ref="A8:A9"/>
  </mergeCells>
  <hyperlinks>
    <hyperlink ref="E44" location="CapillaryDiameter!A1" display="CapillaryDiameter!A1"/>
    <hyperlink ref="E45" location="CapillaryLength!A1" display="CapillaryLength!A1"/>
    <hyperlink ref="E36" location="FillFluidProperties!A1" display="FillFluidProperties!A1"/>
    <hyperlink ref="E37" location="FillFluidProperties!A1" display="FillFluidProperties!A1"/>
    <hyperlink ref="E38" location="FillFluidProperties!A1" display="FillFluidProperties!A1"/>
    <hyperlink ref="F34" r:id="rId1"/>
    <hyperlink ref="E34" location="FillFluidProperties!A1" display="FillFluidProperties!A1"/>
    <hyperlink ref="E39" location="FillFluidProperties!A1" display="FillFluidProperties!A1"/>
  </hyperlinks>
  <pageMargins left="0.7" right="0.7" top="0.75" bottom="0.75" header="0.3" footer="0.3"/>
  <pageSetup orientation="portrait" r:id="rId2"/>
  <drawing r:id="rId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L3:M42"/>
  <sheetViews>
    <sheetView workbookViewId="0">
      <selection activeCell="M21" sqref="M21"/>
    </sheetView>
  </sheetViews>
  <sheetFormatPr defaultColWidth="8.85546875" defaultRowHeight="15" x14ac:dyDescent="0.25"/>
  <cols>
    <col min="1" max="12" width="8.85546875" style="1176"/>
    <col min="13" max="13" width="88.85546875" style="1176" bestFit="1" customWidth="1"/>
    <col min="14" max="16384" width="8.85546875" style="1176"/>
  </cols>
  <sheetData>
    <row r="3" spans="12:13" x14ac:dyDescent="0.25">
      <c r="M3" s="1180" t="s">
        <v>4897</v>
      </c>
    </row>
    <row r="4" spans="12:13" x14ac:dyDescent="0.25">
      <c r="M4" s="1182" t="s">
        <v>4898</v>
      </c>
    </row>
    <row r="5" spans="12:13" x14ac:dyDescent="0.25">
      <c r="M5" s="1182"/>
    </row>
    <row r="6" spans="12:13" x14ac:dyDescent="0.25">
      <c r="M6" s="1182" t="s">
        <v>4899</v>
      </c>
    </row>
    <row r="7" spans="12:13" x14ac:dyDescent="0.25">
      <c r="M7" s="1182"/>
    </row>
    <row r="8" spans="12:13" x14ac:dyDescent="0.25">
      <c r="M8" s="1182" t="s">
        <v>4900</v>
      </c>
    </row>
    <row r="13" spans="12:13" x14ac:dyDescent="0.25">
      <c r="M13" s="1180" t="s">
        <v>4901</v>
      </c>
    </row>
    <row r="14" spans="12:13" x14ac:dyDescent="0.25">
      <c r="L14" s="1176">
        <v>1</v>
      </c>
      <c r="M14" s="1181" t="s">
        <v>4902</v>
      </c>
    </row>
    <row r="15" spans="12:13" x14ac:dyDescent="0.25">
      <c r="M15" s="1182" t="s">
        <v>4903</v>
      </c>
    </row>
    <row r="16" spans="12:13" x14ac:dyDescent="0.25">
      <c r="M16" s="1182"/>
    </row>
    <row r="17" spans="12:13" x14ac:dyDescent="0.25">
      <c r="M17" s="1182" t="s">
        <v>4904</v>
      </c>
    </row>
    <row r="18" spans="12:13" x14ac:dyDescent="0.25">
      <c r="M18" s="1182" t="s">
        <v>4905</v>
      </c>
    </row>
    <row r="19" spans="12:13" x14ac:dyDescent="0.25">
      <c r="M19" s="1182" t="s">
        <v>4906</v>
      </c>
    </row>
    <row r="20" spans="12:13" x14ac:dyDescent="0.25">
      <c r="M20" s="1182" t="s">
        <v>4907</v>
      </c>
    </row>
    <row r="21" spans="12:13" x14ac:dyDescent="0.25">
      <c r="M21" s="1182"/>
    </row>
    <row r="22" spans="12:13" x14ac:dyDescent="0.25">
      <c r="M22" s="1182" t="s">
        <v>4908</v>
      </c>
    </row>
    <row r="23" spans="12:13" x14ac:dyDescent="0.25">
      <c r="M23" s="1182" t="s">
        <v>4909</v>
      </c>
    </row>
    <row r="28" spans="12:13" ht="30" x14ac:dyDescent="0.25">
      <c r="L28" s="739">
        <v>2</v>
      </c>
      <c r="M28" s="1181" t="s">
        <v>4910</v>
      </c>
    </row>
    <row r="30" spans="12:13" x14ac:dyDescent="0.25">
      <c r="M30" s="1182" t="s">
        <v>4911</v>
      </c>
    </row>
    <row r="32" spans="12:13" x14ac:dyDescent="0.25">
      <c r="M32" s="1183" t="s">
        <v>4912</v>
      </c>
    </row>
    <row r="33" spans="12:13" x14ac:dyDescent="0.25">
      <c r="M33" s="1182" t="s">
        <v>4913</v>
      </c>
    </row>
    <row r="34" spans="12:13" x14ac:dyDescent="0.25">
      <c r="M34" s="1182" t="s">
        <v>4914</v>
      </c>
    </row>
    <row r="38" spans="12:13" x14ac:dyDescent="0.25">
      <c r="L38" s="950"/>
      <c r="M38" s="1191" t="s">
        <v>4915</v>
      </c>
    </row>
    <row r="39" spans="12:13" x14ac:dyDescent="0.25">
      <c r="L39" s="950">
        <v>1</v>
      </c>
      <c r="M39" s="950" t="s">
        <v>4916</v>
      </c>
    </row>
    <row r="40" spans="12:13" x14ac:dyDescent="0.25">
      <c r="L40" s="950">
        <v>2</v>
      </c>
      <c r="M40" s="950" t="s">
        <v>4917</v>
      </c>
    </row>
    <row r="41" spans="12:13" x14ac:dyDescent="0.25">
      <c r="L41" s="950">
        <v>3</v>
      </c>
      <c r="M41" s="950" t="s">
        <v>4918</v>
      </c>
    </row>
    <row r="42" spans="12:13" x14ac:dyDescent="0.25">
      <c r="L42" s="950">
        <v>4</v>
      </c>
      <c r="M42" s="950" t="s">
        <v>4919</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workbookViewId="0">
      <selection activeCell="B7" sqref="B7"/>
    </sheetView>
  </sheetViews>
  <sheetFormatPr defaultRowHeight="15" x14ac:dyDescent="0.25"/>
  <cols>
    <col min="1" max="1" width="10.140625" style="4" bestFit="1" customWidth="1"/>
    <col min="2" max="2" width="82.42578125" style="14" bestFit="1" customWidth="1"/>
    <col min="3" max="3" width="47.140625" style="13" bestFit="1" customWidth="1"/>
    <col min="4" max="4" width="10.140625" style="4" bestFit="1" customWidth="1"/>
    <col min="5" max="5" width="14.42578125" style="4" bestFit="1" customWidth="1"/>
    <col min="6" max="6" width="10" style="4" bestFit="1" customWidth="1"/>
    <col min="7" max="7" width="99.42578125" style="15" bestFit="1" customWidth="1"/>
  </cols>
  <sheetData>
    <row r="1" spans="1:7" ht="30" customHeight="1" x14ac:dyDescent="0.25">
      <c r="A1" s="78" t="s">
        <v>25</v>
      </c>
      <c r="B1" s="79" t="s">
        <v>766</v>
      </c>
      <c r="C1" s="80" t="s">
        <v>767</v>
      </c>
      <c r="D1" s="81" t="s">
        <v>768</v>
      </c>
      <c r="E1" s="82" t="s">
        <v>769</v>
      </c>
      <c r="F1" s="82" t="s">
        <v>770</v>
      </c>
      <c r="G1" s="83" t="s">
        <v>773</v>
      </c>
    </row>
    <row r="2" spans="1:7" ht="30" x14ac:dyDescent="0.25">
      <c r="A2" s="78">
        <v>1</v>
      </c>
      <c r="B2" s="79" t="s">
        <v>4920</v>
      </c>
      <c r="C2" s="84" t="s">
        <v>777</v>
      </c>
      <c r="D2" s="78" t="s">
        <v>204</v>
      </c>
      <c r="E2" s="78" t="s">
        <v>204</v>
      </c>
      <c r="F2" s="78"/>
      <c r="G2" s="83" t="s">
        <v>4921</v>
      </c>
    </row>
    <row r="3" spans="1:7" x14ac:dyDescent="0.25">
      <c r="A3" s="78">
        <v>2</v>
      </c>
      <c r="B3" s="79" t="s">
        <v>4922</v>
      </c>
      <c r="C3" s="84" t="s">
        <v>777</v>
      </c>
      <c r="D3" s="78" t="s">
        <v>204</v>
      </c>
      <c r="E3" s="78" t="s">
        <v>147</v>
      </c>
      <c r="F3" s="78" t="s">
        <v>147</v>
      </c>
      <c r="G3" s="83"/>
    </row>
    <row r="4" spans="1:7" ht="30" x14ac:dyDescent="0.25">
      <c r="A4" s="78" t="s">
        <v>4923</v>
      </c>
      <c r="B4" s="79" t="s">
        <v>4924</v>
      </c>
      <c r="C4" s="84" t="s">
        <v>4925</v>
      </c>
      <c r="D4" s="78" t="s">
        <v>204</v>
      </c>
      <c r="E4" s="78" t="s">
        <v>204</v>
      </c>
      <c r="F4" s="78"/>
      <c r="G4" s="85" t="s">
        <v>4926</v>
      </c>
    </row>
    <row r="5" spans="1:7" x14ac:dyDescent="0.25">
      <c r="A5" s="78" t="s">
        <v>4927</v>
      </c>
      <c r="B5" s="79" t="s">
        <v>4928</v>
      </c>
      <c r="C5" s="84" t="s">
        <v>4929</v>
      </c>
      <c r="D5" s="78" t="s">
        <v>204</v>
      </c>
      <c r="E5" s="78" t="s">
        <v>204</v>
      </c>
      <c r="F5" s="78"/>
      <c r="G5" s="83" t="s">
        <v>4930</v>
      </c>
    </row>
    <row r="6" spans="1:7" ht="45" x14ac:dyDescent="0.25">
      <c r="A6" s="78">
        <v>4</v>
      </c>
      <c r="B6" s="79" t="s">
        <v>4931</v>
      </c>
      <c r="C6" s="84" t="s">
        <v>777</v>
      </c>
      <c r="D6" s="78" t="s">
        <v>147</v>
      </c>
      <c r="E6" s="78" t="s">
        <v>2145</v>
      </c>
      <c r="F6" s="78"/>
      <c r="G6" s="83" t="s">
        <v>4932</v>
      </c>
    </row>
    <row r="7" spans="1:7" ht="30" x14ac:dyDescent="0.25">
      <c r="A7" s="78">
        <v>5</v>
      </c>
      <c r="B7" s="79" t="s">
        <v>4933</v>
      </c>
      <c r="C7" s="84" t="s">
        <v>4934</v>
      </c>
      <c r="D7" s="78" t="s">
        <v>204</v>
      </c>
      <c r="E7" s="78" t="s">
        <v>204</v>
      </c>
      <c r="F7" s="78"/>
      <c r="G7" s="83"/>
    </row>
    <row r="8" spans="1:7" ht="30" x14ac:dyDescent="0.25">
      <c r="A8" s="78">
        <v>6</v>
      </c>
      <c r="B8" s="79" t="s">
        <v>4935</v>
      </c>
      <c r="C8" s="86" t="s">
        <v>4936</v>
      </c>
      <c r="D8" s="78" t="s">
        <v>204</v>
      </c>
      <c r="E8" s="78" t="s">
        <v>204</v>
      </c>
      <c r="F8" s="78"/>
      <c r="G8" s="83"/>
    </row>
    <row r="9" spans="1:7" x14ac:dyDescent="0.25">
      <c r="A9" s="78">
        <v>7</v>
      </c>
      <c r="B9" s="79" t="s">
        <v>4937</v>
      </c>
      <c r="C9" s="86" t="s">
        <v>777</v>
      </c>
      <c r="D9" s="78" t="s">
        <v>204</v>
      </c>
      <c r="E9" s="78" t="s">
        <v>204</v>
      </c>
      <c r="F9" s="78"/>
      <c r="G9" s="83" t="s">
        <v>4932</v>
      </c>
    </row>
    <row r="10" spans="1:7" x14ac:dyDescent="0.25">
      <c r="A10" s="78">
        <v>8</v>
      </c>
      <c r="B10" s="79" t="s">
        <v>4938</v>
      </c>
      <c r="C10" s="86" t="s">
        <v>4939</v>
      </c>
      <c r="D10" s="78" t="s">
        <v>204</v>
      </c>
      <c r="E10" s="78" t="s">
        <v>204</v>
      </c>
      <c r="F10" s="78"/>
      <c r="G10" s="83"/>
    </row>
    <row r="11" spans="1:7" x14ac:dyDescent="0.25">
      <c r="A11" s="78">
        <v>9</v>
      </c>
      <c r="B11" s="79" t="s">
        <v>4940</v>
      </c>
      <c r="C11" s="86" t="s">
        <v>4939</v>
      </c>
      <c r="D11" s="78" t="s">
        <v>204</v>
      </c>
      <c r="E11" s="78" t="s">
        <v>204</v>
      </c>
      <c r="F11" s="78"/>
      <c r="G11" s="83"/>
    </row>
    <row r="12" spans="1:7" x14ac:dyDescent="0.25">
      <c r="A12" s="78">
        <v>10</v>
      </c>
      <c r="B12" s="79" t="s">
        <v>4941</v>
      </c>
      <c r="C12" s="86" t="s">
        <v>4939</v>
      </c>
      <c r="D12" s="78" t="s">
        <v>204</v>
      </c>
      <c r="E12" s="78" t="s">
        <v>204</v>
      </c>
      <c r="F12" s="78"/>
      <c r="G12" s="83"/>
    </row>
    <row r="13" spans="1:7" x14ac:dyDescent="0.25">
      <c r="A13" s="78">
        <v>11</v>
      </c>
      <c r="B13" s="79" t="s">
        <v>4942</v>
      </c>
      <c r="C13" s="86" t="s">
        <v>4939</v>
      </c>
      <c r="D13" s="78" t="s">
        <v>204</v>
      </c>
      <c r="E13" s="78" t="s">
        <v>204</v>
      </c>
      <c r="F13" s="78"/>
      <c r="G13" s="83"/>
    </row>
    <row r="14" spans="1:7" x14ac:dyDescent="0.25">
      <c r="A14" s="78">
        <v>12</v>
      </c>
      <c r="B14" s="79" t="s">
        <v>4943</v>
      </c>
      <c r="C14" s="86" t="s">
        <v>4939</v>
      </c>
      <c r="D14" s="78" t="s">
        <v>204</v>
      </c>
      <c r="E14" s="78" t="s">
        <v>204</v>
      </c>
      <c r="F14" s="78"/>
      <c r="G14" s="83"/>
    </row>
    <row r="15" spans="1:7" x14ac:dyDescent="0.25">
      <c r="A15" s="78">
        <v>13</v>
      </c>
      <c r="B15" s="79" t="s">
        <v>4944</v>
      </c>
      <c r="C15" s="86" t="s">
        <v>4939</v>
      </c>
      <c r="D15" s="78" t="s">
        <v>204</v>
      </c>
      <c r="E15" s="78" t="s">
        <v>204</v>
      </c>
      <c r="F15" s="78"/>
      <c r="G15" s="83"/>
    </row>
    <row r="16" spans="1:7" x14ac:dyDescent="0.25">
      <c r="A16" s="78">
        <v>14</v>
      </c>
      <c r="B16" s="79" t="s">
        <v>4945</v>
      </c>
      <c r="C16" s="86" t="s">
        <v>4939</v>
      </c>
      <c r="D16" s="78" t="s">
        <v>204</v>
      </c>
      <c r="E16" s="78" t="s">
        <v>204</v>
      </c>
      <c r="F16" s="78"/>
      <c r="G16" s="83"/>
    </row>
    <row r="17" spans="1:7" x14ac:dyDescent="0.25">
      <c r="A17" s="78">
        <v>15</v>
      </c>
      <c r="B17" s="79" t="s">
        <v>4946</v>
      </c>
      <c r="C17" s="86" t="s">
        <v>4939</v>
      </c>
      <c r="D17" s="78" t="s">
        <v>204</v>
      </c>
      <c r="E17" s="78" t="s">
        <v>204</v>
      </c>
      <c r="F17" s="78"/>
      <c r="G17" s="83"/>
    </row>
    <row r="18" spans="1:7" x14ac:dyDescent="0.25">
      <c r="A18" s="78">
        <v>16</v>
      </c>
      <c r="B18" s="79" t="s">
        <v>4947</v>
      </c>
      <c r="C18" s="86" t="s">
        <v>4939</v>
      </c>
      <c r="D18" s="78" t="s">
        <v>204</v>
      </c>
      <c r="E18" s="78" t="s">
        <v>204</v>
      </c>
      <c r="F18" s="78"/>
      <c r="G18" s="83"/>
    </row>
    <row r="19" spans="1:7" x14ac:dyDescent="0.25">
      <c r="A19" s="78">
        <v>17</v>
      </c>
      <c r="B19" s="79" t="s">
        <v>4948</v>
      </c>
      <c r="C19" s="86" t="s">
        <v>4939</v>
      </c>
      <c r="D19" s="78" t="s">
        <v>204</v>
      </c>
      <c r="E19" s="78" t="s">
        <v>204</v>
      </c>
      <c r="F19" s="78"/>
      <c r="G19" s="83"/>
    </row>
    <row r="20" spans="1:7" ht="30" x14ac:dyDescent="0.25">
      <c r="A20" s="78">
        <v>18</v>
      </c>
      <c r="B20" s="79" t="s">
        <v>4949</v>
      </c>
      <c r="C20" s="86" t="s">
        <v>4939</v>
      </c>
      <c r="D20" s="78" t="s">
        <v>204</v>
      </c>
      <c r="E20" s="78" t="s">
        <v>204</v>
      </c>
      <c r="F20" s="78"/>
      <c r="G20" s="83"/>
    </row>
    <row r="21" spans="1:7" ht="30" x14ac:dyDescent="0.25">
      <c r="A21" s="78">
        <v>19</v>
      </c>
      <c r="B21" s="79" t="s">
        <v>4950</v>
      </c>
      <c r="C21" s="86" t="s">
        <v>4939</v>
      </c>
      <c r="D21" s="78" t="s">
        <v>204</v>
      </c>
      <c r="E21" s="78" t="s">
        <v>204</v>
      </c>
      <c r="F21" s="78"/>
      <c r="G21" s="83"/>
    </row>
    <row r="22" spans="1:7" x14ac:dyDescent="0.25">
      <c r="A22" s="78">
        <v>20</v>
      </c>
      <c r="B22" s="79" t="s">
        <v>4951</v>
      </c>
      <c r="C22" s="86" t="s">
        <v>777</v>
      </c>
      <c r="D22" s="78" t="s">
        <v>204</v>
      </c>
      <c r="E22" s="78" t="s">
        <v>147</v>
      </c>
      <c r="F22" s="78" t="s">
        <v>147</v>
      </c>
      <c r="G22" s="83" t="s">
        <v>780</v>
      </c>
    </row>
    <row r="23" spans="1:7" x14ac:dyDescent="0.25">
      <c r="A23" s="78">
        <v>21</v>
      </c>
      <c r="B23" s="79" t="s">
        <v>4952</v>
      </c>
      <c r="C23" s="86" t="s">
        <v>777</v>
      </c>
      <c r="D23" s="78" t="s">
        <v>204</v>
      </c>
      <c r="E23" s="78" t="s">
        <v>147</v>
      </c>
      <c r="F23" s="78" t="s">
        <v>147</v>
      </c>
      <c r="G23" s="83" t="s">
        <v>780</v>
      </c>
    </row>
    <row r="24" spans="1:7" x14ac:dyDescent="0.25">
      <c r="A24" s="78">
        <v>22</v>
      </c>
      <c r="B24" s="79" t="s">
        <v>4953</v>
      </c>
      <c r="C24" s="86" t="s">
        <v>777</v>
      </c>
      <c r="D24" s="78" t="s">
        <v>204</v>
      </c>
      <c r="E24" s="78" t="s">
        <v>147</v>
      </c>
      <c r="F24" s="78" t="s">
        <v>147</v>
      </c>
      <c r="G24" s="83" t="s">
        <v>780</v>
      </c>
    </row>
    <row r="25" spans="1:7" x14ac:dyDescent="0.25">
      <c r="A25" s="78">
        <v>23</v>
      </c>
      <c r="B25" s="79" t="s">
        <v>4954</v>
      </c>
      <c r="C25" s="86" t="s">
        <v>777</v>
      </c>
      <c r="D25" s="78" t="s">
        <v>204</v>
      </c>
      <c r="E25" s="78" t="s">
        <v>147</v>
      </c>
      <c r="F25" s="78" t="s">
        <v>147</v>
      </c>
      <c r="G25" s="83" t="s">
        <v>780</v>
      </c>
    </row>
    <row r="26" spans="1:7" ht="30" x14ac:dyDescent="0.25">
      <c r="A26" s="78">
        <v>24</v>
      </c>
      <c r="B26" s="79" t="s">
        <v>4955</v>
      </c>
      <c r="C26" s="86" t="s">
        <v>4956</v>
      </c>
      <c r="D26" s="78" t="s">
        <v>204</v>
      </c>
      <c r="E26" s="78" t="s">
        <v>204</v>
      </c>
      <c r="F26" s="78"/>
      <c r="G26" s="83" t="s">
        <v>780</v>
      </c>
    </row>
    <row r="27" spans="1:7" ht="30" x14ac:dyDescent="0.25">
      <c r="A27" s="78">
        <v>25</v>
      </c>
      <c r="B27" s="79" t="s">
        <v>4957</v>
      </c>
      <c r="C27" s="86" t="s">
        <v>4956</v>
      </c>
      <c r="D27" s="78" t="s">
        <v>204</v>
      </c>
      <c r="E27" s="78" t="s">
        <v>204</v>
      </c>
      <c r="F27" s="78"/>
      <c r="G27" s="83" t="s">
        <v>780</v>
      </c>
    </row>
    <row r="28" spans="1:7" ht="30" x14ac:dyDescent="0.25">
      <c r="A28" s="78">
        <v>26</v>
      </c>
      <c r="B28" s="79" t="s">
        <v>4958</v>
      </c>
      <c r="C28" s="86" t="s">
        <v>777</v>
      </c>
      <c r="D28" s="78" t="s">
        <v>204</v>
      </c>
      <c r="E28" s="78" t="s">
        <v>204</v>
      </c>
      <c r="F28" s="78"/>
      <c r="G28" s="83" t="s">
        <v>780</v>
      </c>
    </row>
    <row r="29" spans="1:7" x14ac:dyDescent="0.25">
      <c r="A29" s="78">
        <v>27</v>
      </c>
      <c r="B29" s="79" t="s">
        <v>4959</v>
      </c>
      <c r="C29" s="86" t="s">
        <v>777</v>
      </c>
      <c r="D29" s="78" t="s">
        <v>204</v>
      </c>
      <c r="E29" s="78" t="s">
        <v>147</v>
      </c>
      <c r="F29" s="78" t="s">
        <v>147</v>
      </c>
      <c r="G29" s="83" t="s">
        <v>780</v>
      </c>
    </row>
    <row r="30" spans="1:7" x14ac:dyDescent="0.25">
      <c r="A30" s="78">
        <v>28</v>
      </c>
      <c r="B30" s="79" t="s">
        <v>4960</v>
      </c>
      <c r="C30" s="86" t="s">
        <v>777</v>
      </c>
      <c r="D30" s="78" t="s">
        <v>204</v>
      </c>
      <c r="E30" s="78" t="s">
        <v>147</v>
      </c>
      <c r="F30" s="78" t="s">
        <v>147</v>
      </c>
      <c r="G30" s="83" t="s">
        <v>780</v>
      </c>
    </row>
    <row r="31" spans="1:7" x14ac:dyDescent="0.25">
      <c r="A31" s="78">
        <v>29</v>
      </c>
      <c r="B31" s="79" t="s">
        <v>4961</v>
      </c>
      <c r="C31" s="86" t="s">
        <v>777</v>
      </c>
      <c r="D31" s="78" t="s">
        <v>204</v>
      </c>
      <c r="E31" s="78" t="s">
        <v>147</v>
      </c>
      <c r="F31" s="78" t="s">
        <v>147</v>
      </c>
      <c r="G31" s="83" t="s">
        <v>780</v>
      </c>
    </row>
    <row r="32" spans="1:7" x14ac:dyDescent="0.25">
      <c r="A32" s="78">
        <v>30</v>
      </c>
      <c r="B32" s="79" t="s">
        <v>4962</v>
      </c>
      <c r="C32" s="86" t="s">
        <v>777</v>
      </c>
      <c r="D32" s="78" t="s">
        <v>204</v>
      </c>
      <c r="E32" s="78" t="s">
        <v>147</v>
      </c>
      <c r="F32" s="78" t="s">
        <v>147</v>
      </c>
      <c r="G32" s="83" t="s">
        <v>780</v>
      </c>
    </row>
    <row r="33" spans="1:7" x14ac:dyDescent="0.25">
      <c r="A33" s="78">
        <v>31</v>
      </c>
      <c r="B33" s="79" t="s">
        <v>4963</v>
      </c>
      <c r="C33" s="86" t="s">
        <v>4939</v>
      </c>
      <c r="D33" s="78" t="s">
        <v>204</v>
      </c>
      <c r="E33" s="78" t="s">
        <v>147</v>
      </c>
      <c r="F33" s="78" t="s">
        <v>147</v>
      </c>
      <c r="G33" s="83"/>
    </row>
    <row r="34" spans="1:7" ht="30" x14ac:dyDescent="0.25">
      <c r="A34" s="78">
        <v>32</v>
      </c>
      <c r="B34" s="79" t="s">
        <v>4964</v>
      </c>
      <c r="C34" s="84" t="s">
        <v>4965</v>
      </c>
      <c r="D34" s="78" t="s">
        <v>2145</v>
      </c>
      <c r="E34" s="78" t="s">
        <v>2145</v>
      </c>
      <c r="F34" s="78"/>
      <c r="G34" s="83" t="s">
        <v>4966</v>
      </c>
    </row>
    <row r="35" spans="1:7" ht="30" x14ac:dyDescent="0.25">
      <c r="A35" s="78">
        <v>33</v>
      </c>
      <c r="B35" s="79" t="s">
        <v>4967</v>
      </c>
      <c r="C35" s="86" t="s">
        <v>4968</v>
      </c>
      <c r="D35" s="78" t="s">
        <v>147</v>
      </c>
      <c r="E35" s="78"/>
      <c r="F35" s="78"/>
      <c r="G35" s="83"/>
    </row>
    <row r="36" spans="1:7" ht="30" x14ac:dyDescent="0.25">
      <c r="A36" s="78">
        <v>34</v>
      </c>
      <c r="B36" s="79" t="s">
        <v>4969</v>
      </c>
      <c r="C36" s="86" t="s">
        <v>4968</v>
      </c>
      <c r="D36" s="78" t="s">
        <v>147</v>
      </c>
      <c r="E36" s="78"/>
      <c r="F36" s="78"/>
      <c r="G36" s="83"/>
    </row>
    <row r="37" spans="1:7" x14ac:dyDescent="0.25">
      <c r="A37" s="78">
        <v>35</v>
      </c>
      <c r="B37" s="79" t="s">
        <v>4970</v>
      </c>
      <c r="C37" s="86" t="s">
        <v>4968</v>
      </c>
      <c r="D37" s="78" t="s">
        <v>147</v>
      </c>
      <c r="E37" s="78"/>
      <c r="F37" s="78"/>
      <c r="G37" s="83"/>
    </row>
    <row r="38" spans="1:7" x14ac:dyDescent="0.25">
      <c r="A38" s="78">
        <v>36</v>
      </c>
      <c r="B38" s="79" t="s">
        <v>4971</v>
      </c>
      <c r="C38" s="86" t="s">
        <v>4972</v>
      </c>
      <c r="D38" s="78" t="s">
        <v>204</v>
      </c>
      <c r="E38" s="78" t="s">
        <v>147</v>
      </c>
      <c r="F38" s="78" t="s">
        <v>147</v>
      </c>
      <c r="G38" s="83" t="s">
        <v>780</v>
      </c>
    </row>
    <row r="39" spans="1:7" ht="30" x14ac:dyDescent="0.25">
      <c r="A39" s="78">
        <v>37</v>
      </c>
      <c r="B39" s="79" t="s">
        <v>4973</v>
      </c>
      <c r="C39" s="86" t="s">
        <v>4972</v>
      </c>
      <c r="D39" s="78" t="s">
        <v>204</v>
      </c>
      <c r="E39" s="78" t="s">
        <v>147</v>
      </c>
      <c r="F39" s="78" t="s">
        <v>147</v>
      </c>
      <c r="G39" s="83" t="s">
        <v>780</v>
      </c>
    </row>
    <row r="40" spans="1:7" ht="30" x14ac:dyDescent="0.25">
      <c r="A40" s="78">
        <v>38</v>
      </c>
      <c r="B40" s="79" t="s">
        <v>4974</v>
      </c>
      <c r="C40" s="86" t="s">
        <v>4972</v>
      </c>
      <c r="D40" s="78" t="s">
        <v>204</v>
      </c>
      <c r="E40" s="78" t="s">
        <v>147</v>
      </c>
      <c r="F40" s="78" t="s">
        <v>147</v>
      </c>
      <c r="G40" s="83" t="s">
        <v>780</v>
      </c>
    </row>
    <row r="41" spans="1:7" ht="30" x14ac:dyDescent="0.25">
      <c r="A41" s="78">
        <v>39</v>
      </c>
      <c r="B41" s="79" t="s">
        <v>4975</v>
      </c>
      <c r="C41" s="86" t="s">
        <v>4972</v>
      </c>
      <c r="D41" s="78" t="s">
        <v>204</v>
      </c>
      <c r="E41" s="78" t="s">
        <v>147</v>
      </c>
      <c r="F41" s="78" t="s">
        <v>147</v>
      </c>
      <c r="G41" s="83" t="s">
        <v>780</v>
      </c>
    </row>
    <row r="42" spans="1:7" ht="30" x14ac:dyDescent="0.25">
      <c r="A42" s="78">
        <v>40</v>
      </c>
      <c r="B42" s="79" t="s">
        <v>4976</v>
      </c>
      <c r="C42" s="86" t="s">
        <v>4977</v>
      </c>
      <c r="D42" s="78" t="s">
        <v>147</v>
      </c>
      <c r="E42" s="78"/>
      <c r="F42" s="78"/>
      <c r="G42" s="83"/>
    </row>
    <row r="43" spans="1:7" x14ac:dyDescent="0.25">
      <c r="A43" s="78">
        <v>41</v>
      </c>
      <c r="B43" s="79" t="s">
        <v>4978</v>
      </c>
      <c r="C43" s="86" t="s">
        <v>4977</v>
      </c>
      <c r="D43" s="78" t="s">
        <v>204</v>
      </c>
      <c r="E43" s="78" t="s">
        <v>147</v>
      </c>
      <c r="F43" s="78" t="s">
        <v>147</v>
      </c>
      <c r="G43" s="83"/>
    </row>
    <row r="44" spans="1:7" x14ac:dyDescent="0.25">
      <c r="A44" s="78">
        <v>42</v>
      </c>
      <c r="B44" s="79" t="s">
        <v>4979</v>
      </c>
      <c r="C44" s="86" t="s">
        <v>4977</v>
      </c>
      <c r="D44" s="78" t="s">
        <v>204</v>
      </c>
      <c r="E44" s="78" t="s">
        <v>147</v>
      </c>
      <c r="F44" s="78" t="s">
        <v>147</v>
      </c>
      <c r="G44" s="83"/>
    </row>
    <row r="45" spans="1:7" x14ac:dyDescent="0.25">
      <c r="A45" s="78">
        <v>43</v>
      </c>
      <c r="B45" s="79" t="s">
        <v>4980</v>
      </c>
      <c r="C45" s="86" t="s">
        <v>4977</v>
      </c>
      <c r="D45" s="78" t="s">
        <v>204</v>
      </c>
      <c r="E45" s="78" t="s">
        <v>147</v>
      </c>
      <c r="F45" s="78" t="s">
        <v>147</v>
      </c>
      <c r="G45" s="83"/>
    </row>
    <row r="46" spans="1:7" x14ac:dyDescent="0.25">
      <c r="A46" s="78">
        <v>44</v>
      </c>
      <c r="B46" s="79" t="s">
        <v>4981</v>
      </c>
      <c r="C46" s="86" t="s">
        <v>4977</v>
      </c>
      <c r="D46" s="78" t="s">
        <v>204</v>
      </c>
      <c r="E46" s="78" t="s">
        <v>147</v>
      </c>
      <c r="F46" s="78" t="s">
        <v>147</v>
      </c>
      <c r="G46" s="83"/>
    </row>
    <row r="47" spans="1:7" x14ac:dyDescent="0.25">
      <c r="A47" s="78">
        <v>45</v>
      </c>
      <c r="B47" s="79" t="s">
        <v>4982</v>
      </c>
      <c r="C47" s="86" t="s">
        <v>4977</v>
      </c>
      <c r="D47" s="78" t="s">
        <v>204</v>
      </c>
      <c r="E47" s="78" t="s">
        <v>147</v>
      </c>
      <c r="F47" s="78" t="s">
        <v>147</v>
      </c>
      <c r="G47" s="83"/>
    </row>
    <row r="48" spans="1:7" x14ac:dyDescent="0.25">
      <c r="A48" s="78">
        <v>46</v>
      </c>
      <c r="B48" s="79" t="s">
        <v>4983</v>
      </c>
      <c r="C48" s="86" t="s">
        <v>4977</v>
      </c>
      <c r="D48" s="78" t="s">
        <v>204</v>
      </c>
      <c r="E48" s="78" t="s">
        <v>147</v>
      </c>
      <c r="F48" s="78" t="s">
        <v>147</v>
      </c>
      <c r="G48" s="83"/>
    </row>
    <row r="49" spans="1:7" x14ac:dyDescent="0.25">
      <c r="A49" s="78">
        <v>47</v>
      </c>
      <c r="B49" s="79" t="s">
        <v>4984</v>
      </c>
      <c r="C49" s="86" t="s">
        <v>4977</v>
      </c>
      <c r="D49" s="78" t="s">
        <v>204</v>
      </c>
      <c r="E49" s="78" t="s">
        <v>147</v>
      </c>
      <c r="F49" s="78" t="s">
        <v>147</v>
      </c>
      <c r="G49" s="83"/>
    </row>
    <row r="50" spans="1:7" x14ac:dyDescent="0.25">
      <c r="A50" s="78">
        <v>48</v>
      </c>
      <c r="B50" s="79" t="s">
        <v>4985</v>
      </c>
      <c r="C50" s="86" t="s">
        <v>4977</v>
      </c>
      <c r="D50" s="78" t="s">
        <v>204</v>
      </c>
      <c r="E50" s="78" t="s">
        <v>147</v>
      </c>
      <c r="F50" s="78" t="s">
        <v>147</v>
      </c>
      <c r="G50" s="83"/>
    </row>
    <row r="51" spans="1:7" x14ac:dyDescent="0.25">
      <c r="A51" s="78">
        <v>49</v>
      </c>
      <c r="B51" s="79" t="s">
        <v>4986</v>
      </c>
      <c r="C51" s="86" t="s">
        <v>4977</v>
      </c>
      <c r="D51" s="78" t="s">
        <v>204</v>
      </c>
      <c r="E51" s="78" t="s">
        <v>147</v>
      </c>
      <c r="F51" s="78" t="s">
        <v>147</v>
      </c>
      <c r="G51" s="83"/>
    </row>
    <row r="52" spans="1:7" x14ac:dyDescent="0.25">
      <c r="A52" s="78">
        <v>50</v>
      </c>
      <c r="B52" s="79" t="s">
        <v>4987</v>
      </c>
      <c r="C52" s="86" t="s">
        <v>4977</v>
      </c>
      <c r="D52" s="78" t="s">
        <v>204</v>
      </c>
      <c r="E52" s="78" t="s">
        <v>147</v>
      </c>
      <c r="F52" s="78" t="s">
        <v>147</v>
      </c>
      <c r="G52" s="83"/>
    </row>
    <row r="53" spans="1:7" x14ac:dyDescent="0.25">
      <c r="A53" s="78">
        <v>51</v>
      </c>
      <c r="B53" s="79" t="s">
        <v>4988</v>
      </c>
      <c r="C53" s="86" t="s">
        <v>4977</v>
      </c>
      <c r="D53" s="78" t="s">
        <v>204</v>
      </c>
      <c r="E53" s="78" t="s">
        <v>147</v>
      </c>
      <c r="F53" s="78" t="s">
        <v>147</v>
      </c>
      <c r="G53" s="83"/>
    </row>
    <row r="54" spans="1:7" x14ac:dyDescent="0.25">
      <c r="A54" s="78">
        <v>52</v>
      </c>
      <c r="B54" s="79" t="s">
        <v>4989</v>
      </c>
      <c r="C54" s="86" t="s">
        <v>4977</v>
      </c>
      <c r="D54" s="78" t="s">
        <v>147</v>
      </c>
      <c r="E54" s="78"/>
      <c r="F54" s="78"/>
      <c r="G54" s="83"/>
    </row>
    <row r="55" spans="1:7" ht="30" x14ac:dyDescent="0.25">
      <c r="A55" s="87">
        <v>53</v>
      </c>
      <c r="B55" s="88" t="s">
        <v>4990</v>
      </c>
      <c r="C55" s="89" t="s">
        <v>4991</v>
      </c>
      <c r="D55" s="87" t="s">
        <v>204</v>
      </c>
      <c r="E55" s="87" t="s">
        <v>204</v>
      </c>
      <c r="F55" s="87" t="s">
        <v>204</v>
      </c>
      <c r="G55" s="90" t="s">
        <v>4992</v>
      </c>
    </row>
    <row r="56" spans="1:7" ht="45" x14ac:dyDescent="0.25">
      <c r="A56" s="87">
        <v>54</v>
      </c>
      <c r="B56" s="88" t="s">
        <v>4993</v>
      </c>
      <c r="C56" s="89" t="s">
        <v>4994</v>
      </c>
      <c r="D56" s="87" t="s">
        <v>204</v>
      </c>
      <c r="E56" s="87" t="s">
        <v>204</v>
      </c>
      <c r="F56" s="87" t="s">
        <v>204</v>
      </c>
      <c r="G56" s="90" t="s">
        <v>4992</v>
      </c>
    </row>
    <row r="57" spans="1:7" ht="30" x14ac:dyDescent="0.25">
      <c r="A57" s="78">
        <v>55</v>
      </c>
      <c r="B57" s="79" t="s">
        <v>4995</v>
      </c>
      <c r="C57" s="86" t="s">
        <v>4996</v>
      </c>
      <c r="D57" s="78" t="s">
        <v>204</v>
      </c>
      <c r="E57" s="78" t="s">
        <v>204</v>
      </c>
      <c r="F57" s="78" t="s">
        <v>204</v>
      </c>
      <c r="G57" s="83"/>
    </row>
    <row r="58" spans="1:7" x14ac:dyDescent="0.25">
      <c r="A58" s="78">
        <v>56</v>
      </c>
      <c r="B58" s="79" t="s">
        <v>4997</v>
      </c>
      <c r="C58" s="86" t="s">
        <v>4998</v>
      </c>
      <c r="D58" s="78" t="s">
        <v>147</v>
      </c>
      <c r="E58" s="78"/>
      <c r="F58" s="78"/>
      <c r="G58" s="83" t="s">
        <v>4999</v>
      </c>
    </row>
    <row r="59" spans="1:7" ht="30" x14ac:dyDescent="0.25">
      <c r="A59" s="78">
        <v>57</v>
      </c>
      <c r="B59" s="79" t="s">
        <v>5000</v>
      </c>
      <c r="C59" s="86" t="s">
        <v>5001</v>
      </c>
      <c r="D59" s="78" t="s">
        <v>204</v>
      </c>
      <c r="E59" s="78" t="s">
        <v>204</v>
      </c>
      <c r="F59" s="78" t="s">
        <v>204</v>
      </c>
      <c r="G59" s="83"/>
    </row>
    <row r="60" spans="1:7" x14ac:dyDescent="0.25">
      <c r="A60" s="78">
        <v>58</v>
      </c>
      <c r="B60" s="79" t="s">
        <v>774</v>
      </c>
      <c r="C60" s="86" t="s">
        <v>775</v>
      </c>
      <c r="D60" s="78" t="s">
        <v>204</v>
      </c>
      <c r="E60" s="78" t="s">
        <v>204</v>
      </c>
      <c r="F60" s="78" t="s">
        <v>204</v>
      </c>
      <c r="G60" s="8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614BE51DFE9746A79A4864067F206F" ma:contentTypeVersion="9" ma:contentTypeDescription="Create a new document." ma:contentTypeScope="" ma:versionID="e21869671ebeef4d08bb9587d78de48a">
  <xsd:schema xmlns:xsd="http://www.w3.org/2001/XMLSchema" xmlns:xs="http://www.w3.org/2001/XMLSchema" xmlns:p="http://schemas.microsoft.com/office/2006/metadata/properties" xmlns:ns2="9a9f8999-9090-4b88-9be8-b191c39dce26" xmlns:ns3="24e94287-2978-41d1-a589-717ae7c6a638" targetNamespace="http://schemas.microsoft.com/office/2006/metadata/properties" ma:root="true" ma:fieldsID="25364b746b43b06dc157722b678e7fe5" ns2:_="" ns3:_="">
    <xsd:import namespace="9a9f8999-9090-4b88-9be8-b191c39dce26"/>
    <xsd:import namespace="24e94287-2978-41d1-a589-717ae7c6a63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9f8999-9090-4b88-9be8-b191c39dce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e94287-2978-41d1-a589-717ae7c6a63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07BAD7-E7C1-40CC-804D-3AC32DBA14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9f8999-9090-4b88-9be8-b191c39dce26"/>
    <ds:schemaRef ds:uri="24e94287-2978-41d1-a589-717ae7c6a6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ACC2F6-FF7B-4195-94D7-AEA953E6D3B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3774EA1-F99E-4343-A59D-21DA909555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84</vt:i4>
      </vt:variant>
    </vt:vector>
  </HeadingPairs>
  <TitlesOfParts>
    <vt:vector size="84" baseType="lpstr">
      <vt:lpstr>Revisions</vt:lpstr>
      <vt:lpstr>List of Tables</vt:lpstr>
      <vt:lpstr>Preferences</vt:lpstr>
      <vt:lpstr>Screen Elements</vt:lpstr>
      <vt:lpstr>Rules</vt:lpstr>
      <vt:lpstr>Validations</vt:lpstr>
      <vt:lpstr>Toggle</vt:lpstr>
      <vt:lpstr>ConnectionStyle</vt:lpstr>
      <vt:lpstr>SealClass</vt:lpstr>
      <vt:lpstr>SealStyle</vt:lpstr>
      <vt:lpstr>RemoteDiaphragmSize</vt:lpstr>
      <vt:lpstr>IndustryStandard</vt:lpstr>
      <vt:lpstr>GasketSurface</vt:lpstr>
      <vt:lpstr>ConnectionSize</vt:lpstr>
      <vt:lpstr>PressureRating</vt:lpstr>
      <vt:lpstr>ExtensionDiameter</vt:lpstr>
      <vt:lpstr>ExtensionLength</vt:lpstr>
      <vt:lpstr>AddExtensionLength</vt:lpstr>
      <vt:lpstr>DiaphragmMaterial</vt:lpstr>
      <vt:lpstr>DiaphragmCoating</vt:lpstr>
      <vt:lpstr>FlangeMaterial</vt:lpstr>
      <vt:lpstr>MaterialGroup</vt:lpstr>
      <vt:lpstr>LowerHousingMaterial</vt:lpstr>
      <vt:lpstr>FlushSizeQty</vt:lpstr>
      <vt:lpstr>GasketMaterial</vt:lpstr>
      <vt:lpstr>ExtensionMaterial</vt:lpstr>
      <vt:lpstr>FillFluidType</vt:lpstr>
      <vt:lpstr>FillFluid</vt:lpstr>
      <vt:lpstr>SecondaryFillFluid</vt:lpstr>
      <vt:lpstr>FillFluidProperties</vt:lpstr>
      <vt:lpstr>IndustryStandard Table</vt:lpstr>
      <vt:lpstr>ConnectionSize Table</vt:lpstr>
      <vt:lpstr>SpecialExtensionDiameter</vt:lpstr>
      <vt:lpstr>SpecialExtensionDiameter (2)</vt:lpstr>
      <vt:lpstr>DesignStyle</vt:lpstr>
      <vt:lpstr>DesignType_fix</vt:lpstr>
      <vt:lpstr>LowerHousingMaterial (2)</vt:lpstr>
      <vt:lpstr>DiaphragmThickness</vt:lpstr>
      <vt:lpstr>BlankMatrix</vt:lpstr>
      <vt:lpstr>DirectMountExtension</vt:lpstr>
      <vt:lpstr>CapillaryLength</vt:lpstr>
      <vt:lpstr>CapillaryDiameter</vt:lpstr>
      <vt:lpstr>Calibration</vt:lpstr>
      <vt:lpstr>TransmitterConstruction</vt:lpstr>
      <vt:lpstr>SystemType</vt:lpstr>
      <vt:lpstr>LegacyDiaphragmSize</vt:lpstr>
      <vt:lpstr>DATA ONLY, NOT SELECTIONS-&gt;</vt:lpstr>
      <vt:lpstr>DiaphragmClassData</vt:lpstr>
      <vt:lpstr>WeldClass</vt:lpstr>
      <vt:lpstr>ThicknessClass</vt:lpstr>
      <vt:lpstr>MaterialClass</vt:lpstr>
      <vt:lpstr>DIAPH</vt:lpstr>
      <vt:lpstr>Springrate</vt:lpstr>
      <vt:lpstr>PFA</vt:lpstr>
      <vt:lpstr>CavityVolume</vt:lpstr>
      <vt:lpstr>Perf Equations - Toolkit</vt:lpstr>
      <vt:lpstr>Perf Equations - SOAP OCD</vt:lpstr>
      <vt:lpstr>Perf Equations - Misc</vt:lpstr>
      <vt:lpstr>Perf Equations - Scott T</vt:lpstr>
      <vt:lpstr>Variables - Scott T</vt:lpstr>
      <vt:lpstr>Functions - Scott T</vt:lpstr>
      <vt:lpstr>Volumes</vt:lpstr>
      <vt:lpstr>V_tx</vt:lpstr>
      <vt:lpstr>DiaphragmCompatibility</vt:lpstr>
      <vt:lpstr>Archive - Elements (From Flow)</vt:lpstr>
      <vt:lpstr>Archive - Rules (based on Flow)</vt:lpstr>
      <vt:lpstr>Preferences (from Flow)</vt:lpstr>
      <vt:lpstr>Status</vt:lpstr>
      <vt:lpstr>Check 1</vt:lpstr>
      <vt:lpstr>Check 2</vt:lpstr>
      <vt:lpstr>Check 3</vt:lpstr>
      <vt:lpstr>Check 4</vt:lpstr>
      <vt:lpstr>Check 5</vt:lpstr>
      <vt:lpstr>Check 6</vt:lpstr>
      <vt:lpstr>Check 7</vt:lpstr>
      <vt:lpstr>Check 8</vt:lpstr>
      <vt:lpstr>Missing Variables</vt:lpstr>
      <vt:lpstr>Seal_Head Temp Effect</vt:lpstr>
      <vt:lpstr>Comparison</vt:lpstr>
      <vt:lpstr>TPE</vt:lpstr>
      <vt:lpstr>TPE Question</vt:lpstr>
      <vt:lpstr>Time Response</vt:lpstr>
      <vt:lpstr>MVP Direction</vt:lpstr>
      <vt:lpstr>Validation</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Product Advisor UI Logic - DP Level</dc:title>
  <dc:subject/>
  <dc:creator>brian.constantino</dc:creator>
  <cp:keywords/>
  <dc:description/>
  <cp:lastModifiedBy>Shekar Selvaraj</cp:lastModifiedBy>
  <cp:revision/>
  <dcterms:created xsi:type="dcterms:W3CDTF">2014-06-17T16:33:53Z</dcterms:created>
  <dcterms:modified xsi:type="dcterms:W3CDTF">2020-11-10T11:47:30Z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0x01010023614BE51DFE9746A79A4864067F206F</vt:lpwstr>
  </property>
</Properties>
</file>