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/>
  </bookViews>
  <sheets>
    <sheet name="HistoricalFS" sheetId="3" r:id="rId1"/>
    <sheet name="Ratio Analysis" sheetId="6" r:id="rId2"/>
    <sheet name="Forecasting" sheetId="8" r:id="rId3"/>
    <sheet name="Data Sheet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K3" i="6"/>
  <c r="J3" i="6"/>
  <c r="I3" i="6"/>
  <c r="H3" i="6"/>
  <c r="G3" i="6"/>
  <c r="F3" i="6"/>
  <c r="E3" i="6"/>
  <c r="D3" i="6"/>
  <c r="C3" i="6"/>
  <c r="B2" i="6"/>
  <c r="L2" i="8" l="1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l="1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D20" i="8" l="1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M19" i="3" s="1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J17" i="8" l="1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4" i="3"/>
  <c r="K22" i="6" s="1"/>
  <c r="K42" i="3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4" i="3"/>
  <c r="L22" i="6" s="1"/>
  <c r="L24" i="6" s="1"/>
  <c r="L42" i="3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O21" i="8" s="1"/>
  <c r="N22" i="8"/>
  <c r="N23" i="8"/>
  <c r="O23" i="8" s="1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19" i="8" l="1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<sst xmlns="http://schemas.openxmlformats.org/spreadsheetml/2006/main" count="179" uniqueCount="126">
  <si>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</si>
  <si>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</si>
  <si>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</si>
  <si>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</si>
  <si>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</si>
  <si>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</si>
  <si>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</si>
  <si>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</si>
  <si>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</si>
  <si>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</si>
  <si>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</si>
  <si>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</si>
  <si>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</si>
  <si>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</si>
  <si>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</si>
  <si>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</si>
  <si>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</si>
  <si>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</si>
  <si>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</si>
  <si>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</si>
  <si>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</si>
  <si>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</si>
  <si>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</si>
  <si>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</si>
  <si>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</si>
  <si>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</si>
  <si>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</si>
  <si>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</si>
  <si>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</si>
  <si>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</si>
  <si>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</si>
  <si>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</si>
  <si>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</si>
  <si>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</si>
  <si>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</si>
  <si>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</si>
  <si>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</si>
  <si>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</si>
  <si>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</si>
  <si>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</si>
  <si>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</si>
  <si>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</si>
  <si>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</si>
  <si>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</si>
  <si>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</si>
  <si>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</si>
  <si>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</si>
  <si>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</si>
  <si>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</si>
  <si>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</si>
  <si>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</si>
  <si>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</si>
  <si>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</si>
  <si>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</si>
  <si>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</si>
  <si>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</si>
  <si>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</si>
  <si>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</si>
  <si>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</si>
  <si>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</si>
  <si>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</si>
  <si>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</si>
  <si>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</si>
  <si>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</si>
  <si>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</si>
  <si>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</si>
  <si>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</si>
  <si>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</si>
  <si>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</si>
  <si>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</si>
  <si>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</si>
  <si>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</si>
  <si>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</si>
  <si>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</si>
  <si>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</si>
  <si>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</si>
  <si>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</si>
  <si>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</si>
  <si>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</si>
  <si>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</si>
  <si>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</si>
  <si>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</si>
  <si>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</si>
  <si>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</si>
  <si>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</si>
  <si>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</si>
  <si>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</si>
  <si>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</si>
  <si>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</si>
  <si>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</si>
  <si>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</si>
  <si>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</si>
  <si>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</si>
  <si>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</si>
  <si>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</si>
  <si>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</si>
  <si>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</si>
  <si>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</si>
  <si>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</si>
  <si>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</si>
  <si>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</si>
  <si>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</si>
  <si>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</si>
  <si>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</si>
  <si>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</si>
  <si>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</si>
  <si>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</si>
  <si>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</si>
  <si>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</si>
  <si>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</si>
  <si>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</si>
  <si>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</si>
  <si>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</si>
  <si>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</si>
  <si>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</si>
  <si>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</si>
  <si>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</si>
  <si>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</si>
  <si>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</si>
  <si>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</si>
  <si>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</si>
  <si>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</si>
  <si>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</si>
  <si>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</si>
  <si>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</si>
  <si>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DIXON TECHNOLOGIES (INDIA)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</si>
</sst>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72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/>
    <cellStyle name="Comma 2" xfId="2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zoomScaleNormal="100" workbookViewId="0">
      <pane ySplit="3" topLeftCell="A4" activePane="bottomLeft" state="frozen"/>
      <selection pane="bottomLeft" activeCell="L71" sqref="L71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65" t="str">
        <f>"Historical Financial Statement - "&amp;'Data Sheet'!B1</f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B3" s="50" t="s">
        <v>55</v>
      </c>
      <c r="C3" s="51">
        <f>'Data Sheet'!B16</f>
      </c>
      <c r="D3" s="51">
        <f>'Data Sheet'!C16</f>
      </c>
      <c r="E3" s="51">
        <f>'Data Sheet'!D16</f>
      </c>
      <c r="F3" s="51">
        <f>'Data Sheet'!E16</f>
      </c>
      <c r="G3" s="51">
        <f>'Data Sheet'!F16</f>
      </c>
      <c r="H3" s="51">
        <f>'Data Sheet'!G16</f>
      </c>
      <c r="I3" s="51">
        <f>'Data Sheet'!H16</f>
      </c>
      <c r="J3" s="51">
        <f>'Data Sheet'!I16</f>
      </c>
      <c r="K3" s="51">
        <f>'Data Sheet'!J16</f>
      </c>
      <c r="L3" s="51">
        <f>'Data Sheet'!K16</f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</c>
      <c r="D6" s="12">
        <f>IFERROR('Data Sheet'!C17,0)</f>
      </c>
      <c r="E6" s="12">
        <f>IFERROR('Data Sheet'!D17,0)</f>
      </c>
      <c r="F6" s="12">
        <f>IFERROR('Data Sheet'!E17,0)</f>
      </c>
      <c r="G6" s="12">
        <f>IFERROR('Data Sheet'!F17,0)</f>
      </c>
      <c r="H6" s="12">
        <f>IFERROR('Data Sheet'!G17,0)</f>
      </c>
      <c r="I6" s="12">
        <f>IFERROR('Data Sheet'!H17,0)</f>
      </c>
      <c r="J6" s="12">
        <f>IFERROR('Data Sheet'!I17,0)</f>
      </c>
      <c r="K6" s="12">
        <f>IFERROR('Data Sheet'!J17,0)</f>
      </c>
      <c r="L6" s="12">
        <f>IFERROR('Data Sheet'!K17,0)</f>
      </c>
      <c r="M6" s="12">
        <f>IFERROR(SUM('Data Sheet'!H42:K42),0)</f>
      </c>
    </row>
    <row r="7" spans="1:13" x14ac:dyDescent="0.25">
      <c r="B7" s="15" t="s">
        <v>59</v>
      </c>
      <c r="C7" s="16" t="s">
        <v>60</v>
      </c>
      <c r="D7" s="17">
        <f>D6/C6-1</f>
      </c>
      <c r="E7" s="17">
        <f t="shared" ref="E7:M7" si="0">E6/D6-1</f>
      </c>
      <c r="F7" s="17">
        <f t="shared" si="0"/>
      </c>
      <c r="G7" s="17">
        <f t="shared" si="0"/>
      </c>
      <c r="H7" s="17">
        <f t="shared" si="0"/>
      </c>
      <c r="I7" s="17">
        <f t="shared" si="0"/>
      </c>
      <c r="J7" s="17">
        <f t="shared" si="0"/>
      </c>
      <c r="K7" s="17">
        <f t="shared" si="0"/>
      </c>
      <c r="L7" s="17">
        <f t="shared" si="0"/>
      </c>
      <c r="M7" s="17">
        <f t="shared" si="0"/>
      </c>
    </row>
    <row r="9" spans="1:13" x14ac:dyDescent="0.25">
      <c r="B9" t="s">
        <v>61</v>
      </c>
      <c r="C9" s="12">
        <f>IFERROR(SUM('Data Sheet'!B18,'Data Sheet'!B20:B22)-1*'Data Sheet'!B19,0)</f>
      </c>
      <c r="D9" s="12">
        <f>IFERROR(SUM('Data Sheet'!C18,'Data Sheet'!C20:C22)-1*'Data Sheet'!C19,0)</f>
      </c>
      <c r="E9" s="12">
        <f>IFERROR(SUM('Data Sheet'!D18,'Data Sheet'!D20:D22)-1*'Data Sheet'!D19,0)</f>
      </c>
      <c r="F9" s="12">
        <f>IFERROR(SUM('Data Sheet'!E18,'Data Sheet'!E20:E22)-1*'Data Sheet'!E19,0)</f>
      </c>
      <c r="G9" s="12">
        <f>IFERROR(SUM('Data Sheet'!F18,'Data Sheet'!F20:F22)-1*'Data Sheet'!F19,0)</f>
      </c>
      <c r="H9" s="12">
        <f>IFERROR(SUM('Data Sheet'!G18,'Data Sheet'!G20:G22)-1*'Data Sheet'!G19,0)</f>
      </c>
      <c r="I9" s="12">
        <f>IFERROR(SUM('Data Sheet'!H18,'Data Sheet'!H20:H22)-1*'Data Sheet'!H19,0)</f>
      </c>
      <c r="J9" s="12">
        <f>IFERROR(SUM('Data Sheet'!I18,'Data Sheet'!I20:I22)-1*'Data Sheet'!I19,0)</f>
      </c>
      <c r="K9" s="12">
        <f>IFERROR(SUM('Data Sheet'!J18,'Data Sheet'!J20:J22)-1*'Data Sheet'!J19,0)</f>
      </c>
      <c r="L9" s="12">
        <f>IFERROR(SUM('Data Sheet'!K18,'Data Sheet'!K20:K22)-1*'Data Sheet'!K19,0)</f>
      </c>
      <c r="M9" s="12">
        <f>IFERROR(SUM('Data Sheet'!H43:K43),0)</f>
      </c>
    </row>
    <row r="10" spans="1:13" x14ac:dyDescent="0.25">
      <c r="B10" s="15" t="s">
        <v>62</v>
      </c>
      <c r="C10" s="17">
        <f>C9/C6</f>
      </c>
      <c r="D10" s="17">
        <f t="shared" ref="D10:M10" si="1">D9/D6</f>
      </c>
      <c r="E10" s="17">
        <f t="shared" si="1"/>
      </c>
      <c r="F10" s="17">
        <f t="shared" si="1"/>
      </c>
      <c r="G10" s="17">
        <f t="shared" si="1"/>
      </c>
      <c r="H10" s="17">
        <f t="shared" si="1"/>
      </c>
      <c r="I10" s="17">
        <f t="shared" si="1"/>
      </c>
      <c r="J10" s="17">
        <f t="shared" si="1"/>
      </c>
      <c r="K10" s="17">
        <f t="shared" si="1"/>
      </c>
      <c r="L10" s="17">
        <f t="shared" si="1"/>
      </c>
      <c r="M10" s="17">
        <f t="shared" si="1"/>
      </c>
    </row>
    <row r="12" spans="1:13" x14ac:dyDescent="0.25">
      <c r="B12" t="s">
        <v>63</v>
      </c>
      <c r="C12" s="18">
        <f>C6-C9</f>
      </c>
      <c r="D12" s="18">
        <f t="shared" ref="D12:M12" si="2">D6-D9</f>
      </c>
      <c r="E12" s="18">
        <f t="shared" si="2"/>
      </c>
      <c r="F12" s="18">
        <f t="shared" si="2"/>
      </c>
      <c r="G12" s="18">
        <f t="shared" si="2"/>
      </c>
      <c r="H12" s="18">
        <f t="shared" si="2"/>
      </c>
      <c r="I12" s="18">
        <f t="shared" si="2"/>
      </c>
      <c r="J12" s="18">
        <f t="shared" si="2"/>
      </c>
      <c r="K12" s="18">
        <f t="shared" si="2"/>
      </c>
      <c r="L12" s="18">
        <f t="shared" si="2"/>
      </c>
      <c r="M12" s="18">
        <f t="shared" si="2"/>
      </c>
    </row>
    <row r="13" spans="1:13" x14ac:dyDescent="0.25">
      <c r="B13" s="15" t="s">
        <v>69</v>
      </c>
      <c r="C13" s="17">
        <f>C12/C6</f>
      </c>
      <c r="D13" s="17">
        <f t="shared" ref="D13:M13" si="3">D12/D6</f>
      </c>
      <c r="E13" s="17">
        <f t="shared" si="3"/>
      </c>
      <c r="F13" s="17">
        <f t="shared" si="3"/>
      </c>
      <c r="G13" s="17">
        <f t="shared" si="3"/>
      </c>
      <c r="H13" s="17">
        <f t="shared" si="3"/>
      </c>
      <c r="I13" s="17">
        <f t="shared" si="3"/>
      </c>
      <c r="J13" s="17">
        <f t="shared" si="3"/>
      </c>
      <c r="K13" s="17">
        <f t="shared" si="3"/>
      </c>
      <c r="L13" s="17">
        <f t="shared" si="3"/>
      </c>
      <c r="M13" s="17">
        <f t="shared" si="3"/>
      </c>
    </row>
    <row r="15" spans="1:13" x14ac:dyDescent="0.25">
      <c r="B15" t="s">
        <v>64</v>
      </c>
      <c r="C15" s="18">
        <f>IFERROR(SUM('Data Sheet'!B23:B24),0)</f>
      </c>
      <c r="D15" s="18">
        <f>IFERROR(SUM('Data Sheet'!C23:C24),0)</f>
      </c>
      <c r="E15" s="18">
        <f>IFERROR(SUM('Data Sheet'!D23:D24),0)</f>
      </c>
      <c r="F15" s="18">
        <f>IFERROR(SUM('Data Sheet'!E23:E24),0)</f>
      </c>
      <c r="G15" s="18">
        <f>IFERROR(SUM('Data Sheet'!F23:F24),0)</f>
      </c>
      <c r="H15" s="18">
        <f>IFERROR(SUM('Data Sheet'!G23:G24),0)</f>
      </c>
      <c r="I15" s="18">
        <f>IFERROR(SUM('Data Sheet'!H23:H24),0)</f>
      </c>
      <c r="J15" s="18">
        <f>IFERROR(SUM('Data Sheet'!I23:I24),0)</f>
      </c>
      <c r="K15" s="18">
        <f>IFERROR(SUM('Data Sheet'!J23:J24),0)</f>
      </c>
      <c r="L15" s="18">
        <f>IFERROR(SUM('Data Sheet'!K23:K24),0)</f>
      </c>
      <c r="M15" s="18"/>
    </row>
    <row r="16" spans="1:13" x14ac:dyDescent="0.25">
      <c r="B16" s="15" t="s">
        <v>65</v>
      </c>
      <c r="C16" s="17">
        <f>C15/C6</f>
      </c>
      <c r="D16" s="17">
        <f t="shared" ref="D16:M16" si="4">D15/D6</f>
      </c>
      <c r="E16" s="17">
        <f t="shared" si="4"/>
      </c>
      <c r="F16" s="17">
        <f t="shared" si="4"/>
      </c>
      <c r="G16" s="17">
        <f t="shared" si="4"/>
      </c>
      <c r="H16" s="17">
        <f t="shared" si="4"/>
      </c>
      <c r="I16" s="17">
        <f t="shared" si="4"/>
      </c>
      <c r="J16" s="17">
        <f t="shared" si="4"/>
      </c>
      <c r="K16" s="17">
        <f t="shared" si="4"/>
      </c>
      <c r="L16" s="17">
        <f t="shared" si="4"/>
      </c>
      <c r="M16" s="17">
        <f t="shared" si="4"/>
      </c>
    </row>
    <row r="18" spans="2:13" x14ac:dyDescent="0.25">
      <c r="B18" t="s">
        <v>27</v>
      </c>
      <c r="C18" s="18">
        <f t="shared" ref="C18:L18" si="5">C12-C15</f>
      </c>
      <c r="D18" s="18">
        <f t="shared" si="5"/>
      </c>
      <c r="E18" s="18">
        <f t="shared" si="5"/>
      </c>
      <c r="F18" s="18">
        <f t="shared" si="5"/>
      </c>
      <c r="G18" s="18">
        <f t="shared" si="5"/>
      </c>
      <c r="H18" s="18">
        <f t="shared" si="5"/>
      </c>
      <c r="I18" s="18">
        <f t="shared" si="5"/>
      </c>
      <c r="J18" s="18">
        <f t="shared" si="5"/>
      </c>
      <c r="K18" s="18">
        <f t="shared" si="5"/>
      </c>
      <c r="L18" s="18">
        <f t="shared" si="5"/>
      </c>
      <c r="M18" s="18">
        <f>IFERROR(SUM('Data Sheet'!H51:K51),0)</f>
      </c>
    </row>
    <row r="19" spans="2:13" x14ac:dyDescent="0.25">
      <c r="B19" s="15" t="s">
        <v>66</v>
      </c>
      <c r="C19" s="17">
        <f>C18/C6</f>
      </c>
      <c r="D19" s="17">
        <f t="shared" ref="D19:M19" si="6">D18/D6</f>
      </c>
      <c r="E19" s="17">
        <f t="shared" si="6"/>
      </c>
      <c r="F19" s="17">
        <f t="shared" si="6"/>
      </c>
      <c r="G19" s="17">
        <f t="shared" si="6"/>
      </c>
      <c r="H19" s="17">
        <f t="shared" si="6"/>
      </c>
      <c r="I19" s="17">
        <f t="shared" si="6"/>
      </c>
      <c r="J19" s="17">
        <f t="shared" si="6"/>
      </c>
      <c r="K19" s="17">
        <f t="shared" si="6"/>
      </c>
      <c r="L19" s="17">
        <f t="shared" si="6"/>
      </c>
      <c r="M19" s="17">
        <f t="shared" si="6"/>
      </c>
    </row>
    <row r="21" spans="2:13" x14ac:dyDescent="0.25">
      <c r="B21" t="s">
        <v>21</v>
      </c>
      <c r="C21" s="18">
        <f>IFERROR('Data Sheet'!B27,0)</f>
      </c>
      <c r="D21" s="18">
        <f>IFERROR('Data Sheet'!C27,0)</f>
      </c>
      <c r="E21" s="18">
        <f>IFERROR('Data Sheet'!D27,0)</f>
      </c>
      <c r="F21" s="18">
        <f>IFERROR('Data Sheet'!E27,0)</f>
      </c>
      <c r="G21" s="18">
        <f>IFERROR('Data Sheet'!F27,0)</f>
      </c>
      <c r="H21" s="18">
        <f>IFERROR('Data Sheet'!G27,0)</f>
      </c>
      <c r="I21" s="18">
        <f>IFERROR('Data Sheet'!H27,0)</f>
      </c>
      <c r="J21" s="18">
        <f>IFERROR('Data Sheet'!I27,0)</f>
      </c>
      <c r="K21" s="18">
        <f>IFERROR('Data Sheet'!J27,0)</f>
      </c>
      <c r="L21" s="18">
        <f>IFERROR('Data Sheet'!K27,0)</f>
      </c>
      <c r="M21" s="18">
        <f>IFERROR(SUM('Data Sheet'!H46:K46),0)</f>
      </c>
    </row>
    <row r="22" spans="2:13" x14ac:dyDescent="0.25">
      <c r="B22" s="15" t="s">
        <v>67</v>
      </c>
      <c r="C22" s="17">
        <f>C21/C6</f>
      </c>
      <c r="D22" s="17">
        <f t="shared" ref="D22:M22" si="7">D21/D6</f>
      </c>
      <c r="E22" s="17">
        <f t="shared" si="7"/>
      </c>
      <c r="F22" s="17">
        <f t="shared" si="7"/>
      </c>
      <c r="G22" s="17">
        <f t="shared" si="7"/>
      </c>
      <c r="H22" s="17">
        <f t="shared" si="7"/>
      </c>
      <c r="I22" s="17">
        <f t="shared" si="7"/>
      </c>
      <c r="J22" s="17">
        <f t="shared" si="7"/>
      </c>
      <c r="K22" s="17">
        <f t="shared" si="7"/>
      </c>
      <c r="L22" s="17">
        <f t="shared" si="7"/>
      </c>
      <c r="M22" s="17">
        <f t="shared" si="7"/>
      </c>
    </row>
    <row r="24" spans="2:13" x14ac:dyDescent="0.25">
      <c r="B24" t="s">
        <v>20</v>
      </c>
      <c r="C24" s="18">
        <f>IFERROR('Data Sheet'!B26,0)</f>
      </c>
      <c r="D24" s="18">
        <f>IFERROR('Data Sheet'!C26,0)</f>
      </c>
      <c r="E24" s="18">
        <f>IFERROR('Data Sheet'!D26,0)</f>
      </c>
      <c r="F24" s="18">
        <f>IFERROR('Data Sheet'!E26,0)</f>
      </c>
      <c r="G24" s="18">
        <f>IFERROR('Data Sheet'!F26,0)</f>
      </c>
      <c r="H24" s="18">
        <f>IFERROR('Data Sheet'!G26,0)</f>
      </c>
      <c r="I24" s="18">
        <f>IFERROR('Data Sheet'!H26,0)</f>
      </c>
      <c r="J24" s="18">
        <f>IFERROR('Data Sheet'!I26,0)</f>
      </c>
      <c r="K24" s="18">
        <f>IFERROR('Data Sheet'!J26,0)</f>
      </c>
      <c r="L24" s="18">
        <f>IFERROR('Data Sheet'!K26,0)</f>
      </c>
      <c r="M24" s="18">
        <f>IFERROR(SUM('Data Sheet'!H45:K45),0)</f>
      </c>
    </row>
    <row r="25" spans="2:13" x14ac:dyDescent="0.25">
      <c r="B25" s="15" t="s">
        <v>68</v>
      </c>
      <c r="C25" s="17">
        <f>C24/C6</f>
      </c>
      <c r="D25" s="17">
        <f t="shared" ref="D25:M25" si="8">D24/D6</f>
      </c>
      <c r="E25" s="17">
        <f t="shared" si="8"/>
      </c>
      <c r="F25" s="17">
        <f t="shared" si="8"/>
      </c>
      <c r="G25" s="17">
        <f t="shared" si="8"/>
      </c>
      <c r="H25" s="17">
        <f t="shared" si="8"/>
      </c>
      <c r="I25" s="17">
        <f t="shared" si="8"/>
      </c>
      <c r="J25" s="17">
        <f t="shared" si="8"/>
      </c>
      <c r="K25" s="17">
        <f t="shared" si="8"/>
      </c>
      <c r="L25" s="17">
        <f t="shared" si="8"/>
      </c>
      <c r="M25" s="17">
        <f t="shared" si="8"/>
      </c>
    </row>
    <row r="27" spans="2:13" x14ac:dyDescent="0.25">
      <c r="B27" t="s">
        <v>70</v>
      </c>
      <c r="C27" s="18">
        <f>IFERROR(C18-SUM(C24,C21),0)</f>
      </c>
      <c r="D27" s="18">
        <f t="shared" ref="D27:M27" si="9">IFERROR(D18-SUM(D24,D21),0)</f>
      </c>
      <c r="E27" s="18">
        <f t="shared" si="9"/>
      </c>
      <c r="F27" s="18">
        <f t="shared" si="9"/>
      </c>
      <c r="G27" s="18">
        <f t="shared" si="9"/>
      </c>
      <c r="H27" s="18">
        <f t="shared" si="9"/>
      </c>
      <c r="I27" s="12">
        <f t="shared" si="9"/>
      </c>
      <c r="J27" s="12">
        <f t="shared" si="9"/>
      </c>
      <c r="K27" s="12">
        <f t="shared" si="9"/>
      </c>
      <c r="L27" s="12">
        <f t="shared" si="9"/>
      </c>
      <c r="M27" s="12">
        <f t="shared" si="9"/>
      </c>
    </row>
    <row r="28" spans="2:13" x14ac:dyDescent="0.25">
      <c r="B28" s="15" t="s">
        <v>71</v>
      </c>
      <c r="C28" s="17">
        <f>C27/C6</f>
      </c>
      <c r="D28" s="17">
        <f t="shared" ref="D28:M28" si="10">D27/D6</f>
      </c>
      <c r="E28" s="17">
        <f t="shared" si="10"/>
      </c>
      <c r="F28" s="17">
        <f t="shared" si="10"/>
      </c>
      <c r="G28" s="17">
        <f t="shared" si="10"/>
      </c>
      <c r="H28" s="17">
        <f t="shared" si="10"/>
      </c>
      <c r="I28" s="17">
        <f t="shared" si="10"/>
      </c>
      <c r="J28" s="17">
        <f t="shared" si="10"/>
      </c>
      <c r="K28" s="17">
        <f t="shared" si="10"/>
      </c>
      <c r="L28" s="17">
        <f t="shared" si="10"/>
      </c>
      <c r="M28" s="17">
        <f t="shared" si="10"/>
      </c>
    </row>
    <row r="30" spans="2:13" x14ac:dyDescent="0.25">
      <c r="B30" t="s">
        <v>23</v>
      </c>
      <c r="C30" s="12">
        <f>IFERROR('Data Sheet'!B29,0)</f>
      </c>
      <c r="D30" s="12">
        <f>IFERROR('Data Sheet'!C29,0)</f>
      </c>
      <c r="E30" s="12">
        <f>IFERROR('Data Sheet'!D29,0)</f>
      </c>
      <c r="F30" s="12">
        <f>IFERROR('Data Sheet'!E29,0)</f>
      </c>
      <c r="G30" s="12">
        <f>IFERROR('Data Sheet'!F29,0)</f>
      </c>
      <c r="H30" s="12">
        <f>IFERROR('Data Sheet'!G29,0)</f>
      </c>
      <c r="I30" s="12">
        <f>IFERROR('Data Sheet'!H29,0)</f>
      </c>
      <c r="J30" s="12">
        <f>IFERROR('Data Sheet'!I29,0)</f>
      </c>
      <c r="K30" s="12">
        <f>IFERROR('Data Sheet'!J29,0)</f>
      </c>
      <c r="L30" s="12">
        <f>IFERROR('Data Sheet'!K29,0)</f>
      </c>
      <c r="M30" s="12">
        <f>IFERROR(SUM('Data Sheet'!H48:K48),0)</f>
      </c>
    </row>
    <row r="31" spans="2:13" x14ac:dyDescent="0.25">
      <c r="B31" s="15" t="s">
        <v>26</v>
      </c>
      <c r="C31" s="17">
        <f>C30/C27</f>
      </c>
      <c r="D31" s="17">
        <f t="shared" ref="D31:M31" si="11">D30/D27</f>
      </c>
      <c r="E31" s="17">
        <f t="shared" si="11"/>
      </c>
      <c r="F31" s="17">
        <f t="shared" si="11"/>
      </c>
      <c r="G31" s="17">
        <f t="shared" si="11"/>
      </c>
      <c r="H31" s="17">
        <f t="shared" si="11"/>
      </c>
      <c r="I31" s="17">
        <f t="shared" si="11"/>
      </c>
      <c r="J31" s="17">
        <f t="shared" si="11"/>
      </c>
      <c r="K31" s="17">
        <f t="shared" si="11"/>
      </c>
      <c r="L31" s="17">
        <f t="shared" si="11"/>
      </c>
      <c r="M31" s="17">
        <f t="shared" si="11"/>
      </c>
    </row>
    <row r="33" spans="2:13" x14ac:dyDescent="0.25">
      <c r="B33" t="s">
        <v>72</v>
      </c>
      <c r="C33" s="12">
        <f>IFERROR(C27-C30,0)</f>
      </c>
      <c r="D33" s="12">
        <f t="shared" ref="D33:M33" si="12">IFERROR(D27-D30,0)</f>
      </c>
      <c r="E33" s="12">
        <f t="shared" si="12"/>
      </c>
      <c r="F33" s="12">
        <f t="shared" si="12"/>
      </c>
      <c r="G33" s="12">
        <f t="shared" si="12"/>
      </c>
      <c r="H33" s="12">
        <f t="shared" si="12"/>
      </c>
      <c r="I33" s="12">
        <f t="shared" si="12"/>
      </c>
      <c r="J33" s="12">
        <f t="shared" si="12"/>
      </c>
      <c r="K33" s="12">
        <f t="shared" si="12"/>
      </c>
      <c r="L33" s="12">
        <f t="shared" si="12"/>
      </c>
      <c r="M33" s="12">
        <f t="shared" si="12"/>
      </c>
    </row>
    <row r="34" spans="2:13" x14ac:dyDescent="0.25">
      <c r="B34" s="15" t="s">
        <v>73</v>
      </c>
      <c r="C34" s="17">
        <f>C33/C6</f>
      </c>
      <c r="D34" s="17">
        <f t="shared" ref="D34:M34" si="13">D33/D6</f>
      </c>
      <c r="E34" s="17">
        <f t="shared" si="13"/>
      </c>
      <c r="F34" s="17">
        <f t="shared" si="13"/>
      </c>
      <c r="G34" s="17">
        <f t="shared" si="13"/>
      </c>
      <c r="H34" s="17">
        <f t="shared" si="13"/>
      </c>
      <c r="I34" s="17">
        <f t="shared" si="13"/>
      </c>
      <c r="J34" s="17">
        <f t="shared" si="13"/>
      </c>
      <c r="K34" s="17">
        <f t="shared" si="13"/>
      </c>
      <c r="L34" s="17">
        <f t="shared" si="13"/>
      </c>
      <c r="M34" s="17">
        <f t="shared" si="13"/>
      </c>
    </row>
    <row r="36" spans="2:13" x14ac:dyDescent="0.25">
      <c r="B36" t="s">
        <v>74</v>
      </c>
      <c r="C36">
        <f>IFERROR('Data Sheet'!B93,0)</f>
      </c>
      <c r="D36">
        <f>IFERROR('Data Sheet'!C93,0)</f>
      </c>
      <c r="E36">
        <f>IFERROR('Data Sheet'!D93,0)</f>
      </c>
      <c r="F36">
        <f>IFERROR('Data Sheet'!E93,0)</f>
      </c>
      <c r="G36">
        <f>IFERROR('Data Sheet'!F93,0)</f>
      </c>
      <c r="H36">
        <f>IFERROR('Data Sheet'!G93,0)</f>
      </c>
      <c r="I36">
        <f>IFERROR('Data Sheet'!H93,0)</f>
      </c>
      <c r="J36">
        <f>IFERROR('Data Sheet'!I93,0)</f>
      </c>
      <c r="K36">
        <f>IFERROR('Data Sheet'!J93,0)</f>
      </c>
      <c r="L36">
        <f>IFERROR('Data Sheet'!K93,0)</f>
      </c>
      <c r="M36">
        <f>L36</f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</c>
      <c r="D38" s="18">
        <f t="shared" ref="D38:M38" si="14">IFERROR(D33/D36,0)</f>
      </c>
      <c r="E38" s="18">
        <f t="shared" si="14"/>
      </c>
      <c r="F38" s="18">
        <f t="shared" si="14"/>
      </c>
      <c r="G38" s="18">
        <f t="shared" si="14"/>
      </c>
      <c r="H38" s="18">
        <f t="shared" si="14"/>
      </c>
      <c r="I38" s="18">
        <f t="shared" si="14"/>
      </c>
      <c r="J38" s="18">
        <f t="shared" si="14"/>
      </c>
      <c r="K38" s="18">
        <f t="shared" si="14"/>
      </c>
      <c r="L38" s="18">
        <f t="shared" si="14"/>
      </c>
      <c r="M38" s="18">
        <f t="shared" si="14"/>
      </c>
    </row>
    <row r="39" spans="2:13" x14ac:dyDescent="0.25">
      <c r="B39" s="15" t="s">
        <v>77</v>
      </c>
      <c r="C39" s="17"/>
      <c r="D39" s="17">
        <f>IFERROR(D38/C38-1,0)</f>
      </c>
      <c r="E39" s="17">
        <f t="shared" ref="E39:M39" si="15">IFERROR(E38/D38-1,0)</f>
      </c>
      <c r="F39" s="17">
        <f t="shared" si="15"/>
      </c>
      <c r="G39" s="17">
        <f t="shared" si="15"/>
      </c>
      <c r="H39" s="17">
        <f t="shared" si="15"/>
      </c>
      <c r="I39" s="17">
        <f t="shared" si="15"/>
      </c>
      <c r="J39" s="17">
        <f t="shared" si="15"/>
      </c>
      <c r="K39" s="17">
        <f t="shared" si="15"/>
      </c>
      <c r="L39" s="17">
        <f t="shared" si="15"/>
      </c>
      <c r="M39" s="17">
        <f t="shared" si="15"/>
      </c>
    </row>
    <row r="41" spans="2:13" x14ac:dyDescent="0.25">
      <c r="B41" t="s">
        <v>75</v>
      </c>
      <c r="C41" s="12">
        <f>IFERROR('Data Sheet'!B31/HistoricalFS!C36,0)</f>
      </c>
      <c r="D41" s="12">
        <f>IFERROR('Data Sheet'!C31/HistoricalFS!D36,0)</f>
      </c>
      <c r="E41" s="12">
        <f>IFERROR('Data Sheet'!D31/HistoricalFS!E36,0)</f>
      </c>
      <c r="F41" s="12">
        <f>IFERROR('Data Sheet'!E31/HistoricalFS!F36,0)</f>
      </c>
      <c r="G41" s="12">
        <f>IFERROR('Data Sheet'!F31/HistoricalFS!G36,0)</f>
      </c>
      <c r="H41" s="12">
        <f>IFERROR('Data Sheet'!G31/HistoricalFS!H36,0)</f>
      </c>
      <c r="I41" s="12">
        <f>IFERROR('Data Sheet'!H31/HistoricalFS!I36,0)</f>
      </c>
      <c r="J41" s="12">
        <f>IFERROR('Data Sheet'!I31/HistoricalFS!J36,0)</f>
      </c>
      <c r="K41" s="12">
        <f>IFERROR('Data Sheet'!J31/HistoricalFS!K36,0)</f>
      </c>
      <c r="L41" s="12">
        <f>IFERROR('Data Sheet'!K31/HistoricalFS!L36,0)</f>
      </c>
      <c r="M41" s="12">
        <f>IFERROR('Data Sheet'!L31/HistoricalFS!M36,0)</f>
      </c>
    </row>
    <row r="42" spans="2:13" x14ac:dyDescent="0.25">
      <c r="B42" s="15" t="s">
        <v>78</v>
      </c>
      <c r="C42" s="17">
        <f>IFERROR(C41/C38,0)</f>
      </c>
      <c r="D42" s="17">
        <f t="shared" ref="D42:M42" si="16">IFERROR(D41/D38,0)</f>
      </c>
      <c r="E42" s="17">
        <f t="shared" si="16"/>
      </c>
      <c r="F42" s="17">
        <f t="shared" si="16"/>
      </c>
      <c r="G42" s="17">
        <f t="shared" si="16"/>
      </c>
      <c r="H42" s="17">
        <f t="shared" si="16"/>
      </c>
      <c r="I42" s="17">
        <f t="shared" si="16"/>
      </c>
      <c r="J42" s="17">
        <f t="shared" si="16"/>
      </c>
      <c r="K42" s="17">
        <f t="shared" si="16"/>
      </c>
      <c r="L42" s="17">
        <f t="shared" si="16"/>
      </c>
      <c r="M42" s="17">
        <f t="shared" si="16"/>
      </c>
    </row>
    <row r="44" spans="2:13" x14ac:dyDescent="0.25">
      <c r="B44" t="s">
        <v>79</v>
      </c>
      <c r="C44" s="13">
        <f>IFERROR(IF(C38&gt;C41,1-C42,0),0)</f>
      </c>
      <c r="D44" s="13">
        <f t="shared" ref="D44:M44" si="17">IFERROR(IF(D38&gt;D41,1-D42,0),0)</f>
      </c>
      <c r="E44" s="13">
        <f t="shared" si="17"/>
      </c>
      <c r="F44" s="13">
        <f t="shared" si="17"/>
      </c>
      <c r="G44" s="13">
        <f t="shared" si="17"/>
      </c>
      <c r="H44" s="13">
        <f t="shared" si="17"/>
      </c>
      <c r="I44" s="13">
        <f t="shared" si="17"/>
      </c>
      <c r="J44" s="13">
        <f t="shared" si="17"/>
      </c>
      <c r="K44" s="13">
        <f t="shared" si="17"/>
      </c>
      <c r="L44" s="13">
        <f t="shared" si="17"/>
      </c>
      <c r="M44" s="13">
        <f t="shared" si="17"/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</c>
      <c r="D52" s="12">
        <f>IFERROR('Data Sheet'!C57,0)</f>
      </c>
      <c r="E52" s="12">
        <f>IFERROR('Data Sheet'!D57,0)</f>
      </c>
      <c r="F52" s="12">
        <f>IFERROR('Data Sheet'!E57,0)</f>
      </c>
      <c r="G52" s="12">
        <f>IFERROR('Data Sheet'!F57,0)</f>
      </c>
      <c r="H52" s="12">
        <f>IFERROR('Data Sheet'!G57,0)</f>
      </c>
      <c r="I52" s="12">
        <f>IFERROR('Data Sheet'!H57,0)</f>
      </c>
      <c r="J52" s="12">
        <f>IFERROR('Data Sheet'!I57,0)</f>
      </c>
      <c r="K52" s="12">
        <f>IFERROR('Data Sheet'!J57,0)</f>
      </c>
      <c r="L52" s="12">
        <f>IFERROR('Data Sheet'!K57,0)</f>
      </c>
    </row>
    <row r="53" spans="1:13" x14ac:dyDescent="0.25">
      <c r="B53" t="s">
        <v>33</v>
      </c>
      <c r="C53" s="12">
        <f>IFERROR('Data Sheet'!B58,0)</f>
      </c>
      <c r="D53" s="12">
        <f>IFERROR('Data Sheet'!C58,0)</f>
      </c>
      <c r="E53" s="12">
        <f>IFERROR('Data Sheet'!D58,0)</f>
      </c>
      <c r="F53" s="12">
        <f>IFERROR('Data Sheet'!E58,0)</f>
      </c>
      <c r="G53" s="12">
        <f>IFERROR('Data Sheet'!F58,0)</f>
      </c>
      <c r="H53" s="12">
        <f>IFERROR('Data Sheet'!G58,0)</f>
      </c>
      <c r="I53" s="12">
        <f>IFERROR('Data Sheet'!H58,0)</f>
      </c>
      <c r="J53" s="12">
        <f>IFERROR('Data Sheet'!I58,0)</f>
      </c>
      <c r="K53" s="12">
        <f>IFERROR('Data Sheet'!J58,0)</f>
      </c>
      <c r="L53" s="12">
        <f>IFERROR('Data Sheet'!K58,0)</f>
      </c>
    </row>
    <row r="54" spans="1:13" x14ac:dyDescent="0.25">
      <c r="B54" t="s">
        <v>34</v>
      </c>
      <c r="C54" s="12">
        <f>IFERROR('Data Sheet'!B59,0)</f>
      </c>
      <c r="D54" s="12">
        <f>IFERROR('Data Sheet'!C59,0)</f>
      </c>
      <c r="E54" s="12">
        <f>IFERROR('Data Sheet'!D59,0)</f>
      </c>
      <c r="F54" s="12">
        <f>IFERROR('Data Sheet'!E59,0)</f>
      </c>
      <c r="G54" s="12">
        <f>IFERROR('Data Sheet'!F59,0)</f>
      </c>
      <c r="H54" s="12">
        <f>IFERROR('Data Sheet'!G59,0)</f>
      </c>
      <c r="I54" s="12">
        <f>IFERROR('Data Sheet'!H59,0)</f>
      </c>
      <c r="J54" s="12">
        <f>IFERROR('Data Sheet'!I59,0)</f>
      </c>
      <c r="K54" s="12">
        <f>IFERROR('Data Sheet'!J59,0)</f>
      </c>
      <c r="L54" s="12">
        <f>IFERROR('Data Sheet'!K59,0)</f>
      </c>
    </row>
    <row r="55" spans="1:13" x14ac:dyDescent="0.25">
      <c r="B55" t="s">
        <v>35</v>
      </c>
      <c r="C55" s="12">
        <f>IFERROR('Data Sheet'!B60,0)</f>
      </c>
      <c r="D55" s="12">
        <f>IFERROR('Data Sheet'!C60,0)</f>
      </c>
      <c r="E55" s="12">
        <f>IFERROR('Data Sheet'!D60,0)</f>
      </c>
      <c r="F55" s="12">
        <f>IFERROR('Data Sheet'!E60,0)</f>
      </c>
      <c r="G55" s="12">
        <f>IFERROR('Data Sheet'!F60,0)</f>
      </c>
      <c r="H55" s="12">
        <f>IFERROR('Data Sheet'!G60,0)</f>
      </c>
      <c r="I55" s="12">
        <f>IFERROR('Data Sheet'!H60,0)</f>
      </c>
      <c r="J55" s="12">
        <f>IFERROR('Data Sheet'!I60,0)</f>
      </c>
      <c r="K55" s="12">
        <f>IFERROR('Data Sheet'!J60,0)</f>
      </c>
      <c r="L55" s="12">
        <f>IFERROR('Data Sheet'!K60,0)</f>
      </c>
    </row>
    <row r="56" spans="1:13" x14ac:dyDescent="0.25">
      <c r="B56" s="11" t="s">
        <v>81</v>
      </c>
      <c r="C56" s="24">
        <f>IFERROR('Data Sheet'!B61,0)</f>
      </c>
      <c r="D56" s="24">
        <f>IFERROR('Data Sheet'!C61,0)</f>
      </c>
      <c r="E56" s="24">
        <f>IFERROR('Data Sheet'!D61,0)</f>
      </c>
      <c r="F56" s="24">
        <f>IFERROR('Data Sheet'!E61,0)</f>
      </c>
      <c r="G56" s="24">
        <f>IFERROR('Data Sheet'!F61,0)</f>
      </c>
      <c r="H56" s="24">
        <f>IFERROR('Data Sheet'!G61,0)</f>
      </c>
      <c r="I56" s="24">
        <f>IFERROR('Data Sheet'!H61,0)</f>
      </c>
      <c r="J56" s="24">
        <f>IFERROR('Data Sheet'!I61,0)</f>
      </c>
      <c r="K56" s="24">
        <f>IFERROR('Data Sheet'!J61,0)</f>
      </c>
      <c r="L56" s="24">
        <f>IFERROR('Data Sheet'!K61,0)</f>
      </c>
      <c r="M56" s="11"/>
    </row>
    <row r="58" spans="1:13" x14ac:dyDescent="0.25">
      <c r="B58" t="s">
        <v>82</v>
      </c>
      <c r="C58" s="12">
        <f>IFERROR('Data Sheet'!B62,0)</f>
      </c>
      <c r="D58" s="12">
        <f>IFERROR('Data Sheet'!C62,0)</f>
      </c>
      <c r="E58" s="12">
        <f>IFERROR('Data Sheet'!D62,0)</f>
      </c>
      <c r="F58" s="12">
        <f>IFERROR('Data Sheet'!E62,0)</f>
      </c>
      <c r="G58" s="12">
        <f>IFERROR('Data Sheet'!F62,0)</f>
      </c>
      <c r="H58" s="12">
        <f>IFERROR('Data Sheet'!G62,0)</f>
      </c>
      <c r="I58" s="12">
        <f>IFERROR('Data Sheet'!H62,0)</f>
      </c>
      <c r="J58" s="12">
        <f>IFERROR('Data Sheet'!I62,0)</f>
      </c>
      <c r="K58" s="12">
        <f>IFERROR('Data Sheet'!J62,0)</f>
      </c>
      <c r="L58" s="12">
        <f>IFERROR('Data Sheet'!K62,0)</f>
      </c>
    </row>
    <row r="59" spans="1:13" x14ac:dyDescent="0.25">
      <c r="B59" t="s">
        <v>38</v>
      </c>
      <c r="C59" s="12">
        <f>IFERROR('Data Sheet'!B63,0)</f>
      </c>
      <c r="D59" s="12">
        <f>IFERROR('Data Sheet'!C63,0)</f>
      </c>
      <c r="E59" s="12">
        <f>IFERROR('Data Sheet'!D63,0)</f>
      </c>
      <c r="F59" s="12">
        <f>IFERROR('Data Sheet'!E63,0)</f>
      </c>
      <c r="G59" s="12">
        <f>IFERROR('Data Sheet'!F63,0)</f>
      </c>
      <c r="H59" s="12">
        <f>IFERROR('Data Sheet'!G63,0)</f>
      </c>
      <c r="I59" s="12">
        <f>IFERROR('Data Sheet'!H63,0)</f>
      </c>
      <c r="J59" s="12">
        <f>IFERROR('Data Sheet'!I63,0)</f>
      </c>
      <c r="K59" s="12">
        <f>IFERROR('Data Sheet'!J63,0)</f>
      </c>
      <c r="L59" s="12">
        <f>IFERROR('Data Sheet'!K63,0)</f>
      </c>
    </row>
    <row r="60" spans="1:13" x14ac:dyDescent="0.25">
      <c r="B60" t="s">
        <v>39</v>
      </c>
      <c r="C60" s="12">
        <f>IFERROR('Data Sheet'!B64,0)</f>
      </c>
      <c r="D60" s="12">
        <f>IFERROR('Data Sheet'!C64,0)</f>
      </c>
      <c r="E60" s="12">
        <f>IFERROR('Data Sheet'!D64,0)</f>
      </c>
      <c r="F60" s="12">
        <f>IFERROR('Data Sheet'!E64,0)</f>
      </c>
      <c r="G60" s="12">
        <f>IFERROR('Data Sheet'!F64,0)</f>
      </c>
      <c r="H60" s="12">
        <f>IFERROR('Data Sheet'!G64,0)</f>
      </c>
      <c r="I60" s="12">
        <f>IFERROR('Data Sheet'!H64,0)</f>
      </c>
      <c r="J60" s="12">
        <f>IFERROR('Data Sheet'!I64,0)</f>
      </c>
      <c r="K60" s="12">
        <f>IFERROR('Data Sheet'!J64,0)</f>
      </c>
      <c r="L60" s="12">
        <f>IFERROR('Data Sheet'!K64,0)</f>
      </c>
    </row>
    <row r="61" spans="1:13" x14ac:dyDescent="0.25">
      <c r="B61" t="s">
        <v>40</v>
      </c>
      <c r="C61" s="12">
        <f>IFERROR('Data Sheet'!B65-SUM('Data Sheet'!B67:B69),0)</f>
      </c>
      <c r="D61" s="12">
        <f>IFERROR('Data Sheet'!C65-SUM('Data Sheet'!C67:C69),0)</f>
      </c>
      <c r="E61" s="12">
        <f>IFERROR('Data Sheet'!D65-SUM('Data Sheet'!D67:D69),0)</f>
      </c>
      <c r="F61" s="12">
        <f>IFERROR('Data Sheet'!E65-SUM('Data Sheet'!E67:E69),0)</f>
      </c>
      <c r="G61" s="12">
        <f>IFERROR('Data Sheet'!F65-SUM('Data Sheet'!F67:F69),0)</f>
      </c>
      <c r="H61" s="12">
        <f>IFERROR('Data Sheet'!G65-SUM('Data Sheet'!G67:G69),0)</f>
      </c>
      <c r="I61" s="12">
        <f>IFERROR('Data Sheet'!H65-SUM('Data Sheet'!H67:H69),0)</f>
      </c>
      <c r="J61" s="12">
        <f>IFERROR('Data Sheet'!I65-SUM('Data Sheet'!I67:I69),0)</f>
      </c>
      <c r="K61" s="12">
        <f>IFERROR('Data Sheet'!J65-SUM('Data Sheet'!J67:J69),0)</f>
      </c>
      <c r="L61" s="12">
        <f>IFERROR('Data Sheet'!K65-SUM('Data Sheet'!K67:K69),0)</f>
      </c>
    </row>
    <row r="62" spans="1:13" x14ac:dyDescent="0.25">
      <c r="B62" s="11" t="s">
        <v>83</v>
      </c>
      <c r="C62" s="24">
        <f>SUM(C58:C61)</f>
      </c>
      <c r="D62" s="24">
        <f t="shared" ref="D62:L62" si="18">SUM(D58:D61)</f>
      </c>
      <c r="E62" s="24">
        <f t="shared" si="18"/>
      </c>
      <c r="F62" s="24">
        <f t="shared" si="18"/>
      </c>
      <c r="G62" s="24">
        <f t="shared" si="18"/>
      </c>
      <c r="H62" s="24">
        <f t="shared" si="18"/>
      </c>
      <c r="I62" s="24">
        <f t="shared" si="18"/>
      </c>
      <c r="J62" s="24">
        <f t="shared" si="18"/>
      </c>
      <c r="K62" s="24">
        <f t="shared" si="18"/>
      </c>
      <c r="L62" s="24">
        <f t="shared" si="18"/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</c>
      <c r="D64" s="12">
        <f>IFERROR('Data Sheet'!C67,0)</f>
      </c>
      <c r="E64" s="12">
        <f>IFERROR('Data Sheet'!D67,0)</f>
      </c>
      <c r="F64" s="12">
        <f>IFERROR('Data Sheet'!E67,0)</f>
      </c>
      <c r="G64" s="12">
        <f>IFERROR('Data Sheet'!F67,0)</f>
      </c>
      <c r="H64" s="12">
        <f>IFERROR('Data Sheet'!G67,0)</f>
      </c>
      <c r="I64" s="12">
        <f>IFERROR('Data Sheet'!H67,0)</f>
      </c>
      <c r="J64" s="12">
        <f>IFERROR('Data Sheet'!I67,0)</f>
      </c>
      <c r="K64" s="12">
        <f>IFERROR('Data Sheet'!J67,0)</f>
      </c>
      <c r="L64" s="12">
        <f>IFERROR('Data Sheet'!K67,0)</f>
      </c>
    </row>
    <row r="65" spans="1:13" x14ac:dyDescent="0.25">
      <c r="B65" t="s">
        <v>42</v>
      </c>
      <c r="C65" s="12">
        <f>IFERROR('Data Sheet'!B68,0)</f>
      </c>
      <c r="D65" s="12">
        <f>IFERROR('Data Sheet'!C68,0)</f>
      </c>
      <c r="E65" s="12">
        <f>IFERROR('Data Sheet'!D68,0)</f>
      </c>
      <c r="F65" s="12">
        <f>IFERROR('Data Sheet'!E68,0)</f>
      </c>
      <c r="G65" s="12">
        <f>IFERROR('Data Sheet'!F68,0)</f>
      </c>
      <c r="H65" s="12">
        <f>IFERROR('Data Sheet'!G68,0)</f>
      </c>
      <c r="I65" s="12">
        <f>IFERROR('Data Sheet'!H68,0)</f>
      </c>
      <c r="J65" s="12">
        <f>IFERROR('Data Sheet'!I68,0)</f>
      </c>
      <c r="K65" s="12">
        <f>IFERROR('Data Sheet'!J68,0)</f>
      </c>
      <c r="L65" s="12">
        <f>IFERROR('Data Sheet'!K68,0)</f>
      </c>
    </row>
    <row r="66" spans="1:13" x14ac:dyDescent="0.25">
      <c r="B66" t="s">
        <v>43</v>
      </c>
      <c r="C66" s="12">
        <f>IFERROR('Data Sheet'!B69,0)</f>
      </c>
      <c r="D66" s="12">
        <f>IFERROR('Data Sheet'!C69,0)</f>
      </c>
      <c r="E66" s="12">
        <f>IFERROR('Data Sheet'!D69,0)</f>
      </c>
      <c r="F66" s="12">
        <f>IFERROR('Data Sheet'!E69,0)</f>
      </c>
      <c r="G66" s="12">
        <f>IFERROR('Data Sheet'!F69,0)</f>
      </c>
      <c r="H66" s="12">
        <f>IFERROR('Data Sheet'!G69,0)</f>
      </c>
      <c r="I66" s="12">
        <f>IFERROR('Data Sheet'!H69,0)</f>
      </c>
      <c r="J66" s="12">
        <f>IFERROR('Data Sheet'!I69,0)</f>
      </c>
      <c r="K66" s="12">
        <f>IFERROR('Data Sheet'!J69,0)</f>
      </c>
      <c r="L66" s="12">
        <f>IFERROR('Data Sheet'!K69,0)</f>
      </c>
    </row>
    <row r="67" spans="1:13" x14ac:dyDescent="0.25">
      <c r="B67" s="11" t="s">
        <v>84</v>
      </c>
      <c r="C67" s="24">
        <f>IFERROR(SUM(C64:C66),0)</f>
      </c>
      <c r="D67" s="24">
        <f t="shared" ref="D67:L67" si="19">IFERROR(SUM(D64:D66),0)</f>
      </c>
      <c r="E67" s="24">
        <f t="shared" si="19"/>
      </c>
      <c r="F67" s="24">
        <f t="shared" si="19"/>
      </c>
      <c r="G67" s="24">
        <f t="shared" si="19"/>
      </c>
      <c r="H67" s="24">
        <f t="shared" si="19"/>
      </c>
      <c r="I67" s="24">
        <f t="shared" si="19"/>
      </c>
      <c r="J67" s="24">
        <f t="shared" si="19"/>
      </c>
      <c r="K67" s="24">
        <f t="shared" si="19"/>
      </c>
      <c r="L67" s="24">
        <f t="shared" si="19"/>
      </c>
    </row>
    <row r="69" spans="1:13" x14ac:dyDescent="0.25">
      <c r="B69" s="11" t="s">
        <v>85</v>
      </c>
      <c r="C69" s="24">
        <f>IFERROR(C67+C62,0)</f>
      </c>
      <c r="D69" s="24">
        <f t="shared" ref="D69:L69" si="20">IFERROR(D67+D62,0)</f>
      </c>
      <c r="E69" s="24">
        <f t="shared" si="20"/>
      </c>
      <c r="F69" s="24">
        <f t="shared" si="20"/>
      </c>
      <c r="G69" s="24">
        <f t="shared" si="20"/>
      </c>
      <c r="H69" s="24">
        <f t="shared" si="20"/>
      </c>
      <c r="I69" s="24">
        <f t="shared" si="20"/>
      </c>
      <c r="J69" s="24">
        <f t="shared" si="20"/>
      </c>
      <c r="K69" s="24">
        <f t="shared" si="20"/>
      </c>
      <c r="L69" s="24">
        <f t="shared" si="20"/>
      </c>
    </row>
    <row r="71" spans="1:13" x14ac:dyDescent="0.25">
      <c r="B71" s="14" t="s">
        <v>86</v>
      </c>
      <c r="C71" s="14" t="b">
        <f>C69=C56</f>
      </c>
      <c r="D71" s="14" t="b">
        <f t="shared" ref="D71:L71" si="21">D69=D56</f>
      </c>
      <c r="E71" s="14" t="b">
        <f t="shared" si="21"/>
      </c>
      <c r="F71" s="14" t="b">
        <f t="shared" si="21"/>
      </c>
      <c r="G71" s="14" t="b">
        <f t="shared" si="21"/>
      </c>
      <c r="H71" s="14" t="b">
        <f t="shared" si="21"/>
      </c>
      <c r="I71" s="14" t="b">
        <f t="shared" si="21"/>
      </c>
      <c r="J71" s="14" t="b">
        <f t="shared" si="21"/>
      </c>
      <c r="K71" s="14" t="b">
        <f t="shared" si="21"/>
      </c>
      <c r="L71" s="14" t="b">
        <f t="shared" si="21"/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</c>
      <c r="D75" s="12">
        <f>'Data Sheet'!C82</f>
      </c>
      <c r="E75" s="12">
        <f>'Data Sheet'!D82</f>
      </c>
      <c r="F75" s="12">
        <f>'Data Sheet'!E82</f>
      </c>
      <c r="G75" s="12">
        <f>'Data Sheet'!F82</f>
      </c>
      <c r="H75" s="12">
        <f>'Data Sheet'!G82</f>
      </c>
      <c r="I75" s="12">
        <f>'Data Sheet'!H82</f>
      </c>
      <c r="J75" s="12">
        <f>'Data Sheet'!I82</f>
      </c>
      <c r="K75" s="12">
        <f>'Data Sheet'!J82</f>
      </c>
      <c r="L75" s="12">
        <f>'Data Sheet'!K82</f>
      </c>
    </row>
    <row r="77" spans="1:13" x14ac:dyDescent="0.25">
      <c r="B77" t="s">
        <v>89</v>
      </c>
      <c r="C77" s="12">
        <f>'Data Sheet'!B83</f>
      </c>
      <c r="D77" s="12">
        <f>'Data Sheet'!C83</f>
      </c>
      <c r="E77" s="12">
        <f>'Data Sheet'!D83</f>
      </c>
      <c r="F77" s="12">
        <f>'Data Sheet'!E83</f>
      </c>
      <c r="G77" s="12">
        <f>'Data Sheet'!F83</f>
      </c>
      <c r="H77" s="12">
        <f>'Data Sheet'!G83</f>
      </c>
      <c r="I77" s="12">
        <f>'Data Sheet'!H83</f>
      </c>
      <c r="J77" s="12">
        <f>'Data Sheet'!I83</f>
      </c>
      <c r="K77" s="12">
        <f>'Data Sheet'!J83</f>
      </c>
      <c r="L77" s="12">
        <f>'Data Sheet'!K83</f>
      </c>
    </row>
    <row r="79" spans="1:13" x14ac:dyDescent="0.25">
      <c r="B79" t="s">
        <v>90</v>
      </c>
      <c r="C79" s="12">
        <f>'Data Sheet'!B84</f>
      </c>
      <c r="D79" s="12">
        <f>'Data Sheet'!C84</f>
      </c>
      <c r="E79" s="12">
        <f>'Data Sheet'!D84</f>
      </c>
      <c r="F79" s="12">
        <f>'Data Sheet'!E84</f>
      </c>
      <c r="G79" s="12">
        <f>'Data Sheet'!F84</f>
      </c>
      <c r="H79" s="12">
        <f>'Data Sheet'!G84</f>
      </c>
      <c r="I79" s="12">
        <f>'Data Sheet'!H84</f>
      </c>
      <c r="J79" s="12">
        <f>'Data Sheet'!I84</f>
      </c>
      <c r="K79" s="12">
        <f>'Data Sheet'!J84</f>
      </c>
      <c r="L79" s="12">
        <f>'Data Sheet'!K84</f>
      </c>
    </row>
    <row r="81" spans="2:12" x14ac:dyDescent="0.25">
      <c r="B81" s="11" t="s">
        <v>51</v>
      </c>
      <c r="C81" s="24">
        <f t="shared" ref="C81:L81" si="22">IFERROR(C75+C77+C79,0)</f>
      </c>
      <c r="D81" s="24">
        <f t="shared" si="22"/>
      </c>
      <c r="E81" s="24">
        <f t="shared" si="22"/>
      </c>
      <c r="F81" s="24">
        <f t="shared" si="22"/>
      </c>
      <c r="G81" s="24">
        <f t="shared" si="22"/>
      </c>
      <c r="H81" s="24">
        <f t="shared" si="22"/>
      </c>
      <c r="I81" s="24">
        <f t="shared" si="22"/>
      </c>
      <c r="J81" s="24">
        <f t="shared" si="22"/>
      </c>
      <c r="K81" s="24">
        <f t="shared" si="22"/>
      </c>
      <c r="L81" s="24">
        <f t="shared" si="22"/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B2" sqref="B2:O2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66" t="str">
        <f>"Ratio Analysis of - "&amp;'Data Sheet'!B1</f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2:15" x14ac:dyDescent="0.25">
      <c r="B3" s="53" t="s">
        <v>55</v>
      </c>
      <c r="C3" s="54">
        <f>'Data Sheet'!B16</f>
      </c>
      <c r="D3" s="54">
        <f>'Data Sheet'!C16</f>
      </c>
      <c r="E3" s="54">
        <f>'Data Sheet'!D16</f>
      </c>
      <c r="F3" s="54">
        <f>'Data Sheet'!E16</f>
      </c>
      <c r="G3" s="54">
        <f>'Data Sheet'!F16</f>
      </c>
      <c r="H3" s="54">
        <f>'Data Sheet'!G16</f>
      </c>
      <c r="I3" s="54">
        <f>'Data Sheet'!H16</f>
      </c>
      <c r="J3" s="54">
        <f>'Data Sheet'!I16</f>
      </c>
      <c r="K3" s="54">
        <f>'Data Sheet'!J16</f>
      </c>
      <c r="L3" s="54">
        <f>'Data Sheet'!K16</f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</c>
      <c r="E5" s="29">
        <f>IFERROR(HistoricalFS!E7,0)</f>
      </c>
      <c r="F5" s="29">
        <f>IFERROR(HistoricalFS!F7,0)</f>
      </c>
      <c r="G5" s="29">
        <f>IFERROR(HistoricalFS!G7,0)</f>
      </c>
      <c r="H5" s="29">
        <f>IFERROR(HistoricalFS!H7,0)</f>
      </c>
      <c r="I5" s="29">
        <f>IFERROR(HistoricalFS!I7,0)</f>
      </c>
      <c r="J5" s="29">
        <f>IFERROR(HistoricalFS!J7,0)</f>
      </c>
      <c r="K5" s="29">
        <f>IFERROR(HistoricalFS!K7,0)</f>
      </c>
      <c r="L5" s="29">
        <f>IFERROR(HistoricalFS!L7,0)</f>
      </c>
      <c r="M5" s="41"/>
      <c r="N5" s="29">
        <f>IFERROR(AVERAGE(D5:L5),0)</f>
      </c>
      <c r="O5" s="29">
        <f>IFERROR(MEDIAN(C5:L5),0)</f>
      </c>
    </row>
    <row r="6" spans="2:15" x14ac:dyDescent="0.25">
      <c r="B6" s="30" t="s">
        <v>101</v>
      </c>
      <c r="C6" s="30"/>
      <c r="D6" s="31">
        <f>IFERROR(HistoricalFS!D18/HistoricalFS!C18-1,0)</f>
      </c>
      <c r="E6" s="31">
        <f>IFERROR(HistoricalFS!E18/HistoricalFS!D18-1,0)</f>
      </c>
      <c r="F6" s="31">
        <f>IFERROR(HistoricalFS!F18/HistoricalFS!E18-1,0)</f>
      </c>
      <c r="G6" s="31">
        <f>IFERROR(HistoricalFS!G18/HistoricalFS!F18-1,0)</f>
      </c>
      <c r="H6" s="31">
        <f>IFERROR(HistoricalFS!H18/HistoricalFS!G18-1,0)</f>
      </c>
      <c r="I6" s="31">
        <f>IFERROR(HistoricalFS!I18/HistoricalFS!H18-1,0)</f>
      </c>
      <c r="J6" s="31">
        <f>IFERROR(HistoricalFS!J18/HistoricalFS!I18-1,0)</f>
      </c>
      <c r="K6" s="31">
        <f>IFERROR(HistoricalFS!K18/HistoricalFS!J18-1,0)</f>
      </c>
      <c r="L6" s="31">
        <f>IFERROR(HistoricalFS!L18/HistoricalFS!K18-1,0)</f>
      </c>
      <c r="M6" s="42"/>
      <c r="N6" s="31">
        <f t="shared" ref="N6:N9" si="0">IFERROR(AVERAGE(D6:L6),0)</f>
      </c>
      <c r="O6" s="31">
        <f t="shared" ref="O6:O9" si="1">IFERROR(MEDIAN(C6:L6),0)</f>
      </c>
    </row>
    <row r="7" spans="2:15" x14ac:dyDescent="0.25">
      <c r="B7" s="30" t="s">
        <v>96</v>
      </c>
      <c r="C7" s="30"/>
      <c r="D7" s="31">
        <f>IFERROR(HistoricalFS!D27/HistoricalFS!C27-1,0)</f>
      </c>
      <c r="E7" s="31">
        <f>IFERROR(HistoricalFS!E27/HistoricalFS!D27-1,0)</f>
      </c>
      <c r="F7" s="31">
        <f>IFERROR(HistoricalFS!F27/HistoricalFS!E27-1,0)</f>
      </c>
      <c r="G7" s="31">
        <f>IFERROR(HistoricalFS!G27/HistoricalFS!F27-1,0)</f>
      </c>
      <c r="H7" s="31">
        <f>IFERROR(HistoricalFS!H27/HistoricalFS!G27-1,0)</f>
      </c>
      <c r="I7" s="31">
        <f>IFERROR(HistoricalFS!I27/HistoricalFS!H27-1,0)</f>
      </c>
      <c r="J7" s="31">
        <f>IFERROR(HistoricalFS!J27/HistoricalFS!I27-1,0)</f>
      </c>
      <c r="K7" s="31">
        <f>IFERROR(HistoricalFS!K27/HistoricalFS!J27-1,0)</f>
      </c>
      <c r="L7" s="31">
        <f>IFERROR(HistoricalFS!L27/HistoricalFS!K27-1,0)</f>
      </c>
      <c r="M7" s="42"/>
      <c r="N7" s="31">
        <f t="shared" si="0"/>
      </c>
      <c r="O7" s="31">
        <f t="shared" si="1"/>
      </c>
    </row>
    <row r="8" spans="2:15" x14ac:dyDescent="0.25">
      <c r="B8" s="30" t="s">
        <v>100</v>
      </c>
      <c r="C8" s="30"/>
      <c r="D8" s="31">
        <f>IFERROR(HistoricalFS!D33/HistoricalFS!C33-1,0)</f>
      </c>
      <c r="E8" s="31">
        <f>IFERROR(HistoricalFS!E33/HistoricalFS!D33-1,0)</f>
      </c>
      <c r="F8" s="31">
        <f>IFERROR(HistoricalFS!F33/HistoricalFS!E33-1,0)</f>
      </c>
      <c r="G8" s="31">
        <f>IFERROR(HistoricalFS!G33/HistoricalFS!F33-1,0)</f>
      </c>
      <c r="H8" s="31">
        <f>IFERROR(HistoricalFS!H33/HistoricalFS!G33-1,0)</f>
      </c>
      <c r="I8" s="31">
        <f>IFERROR(HistoricalFS!I33/HistoricalFS!H33-1,0)</f>
      </c>
      <c r="J8" s="31">
        <f>IFERROR(HistoricalFS!J33/HistoricalFS!I33-1,0)</f>
      </c>
      <c r="K8" s="31">
        <f>IFERROR(HistoricalFS!K33/HistoricalFS!J33-1,0)</f>
      </c>
      <c r="L8" s="31">
        <f>IFERROR(HistoricalFS!L33/HistoricalFS!K33-1,0)</f>
      </c>
      <c r="M8" s="42"/>
      <c r="N8" s="31">
        <f t="shared" si="0"/>
      </c>
      <c r="O8" s="31">
        <f t="shared" si="1"/>
      </c>
    </row>
    <row r="9" spans="2:15" x14ac:dyDescent="0.25">
      <c r="B9" s="32" t="s">
        <v>99</v>
      </c>
      <c r="C9" s="32"/>
      <c r="D9" s="33">
        <f>IFERROR(HistoricalFS!D41/HistoricalFS!C41-1,0)</f>
      </c>
      <c r="E9" s="33">
        <f>IFERROR(HistoricalFS!E41/HistoricalFS!D41-1,0)</f>
      </c>
      <c r="F9" s="33">
        <f>IFERROR(HistoricalFS!F41/HistoricalFS!E41-1,0)</f>
      </c>
      <c r="G9" s="33">
        <f>IFERROR(HistoricalFS!G41/HistoricalFS!F41-1,0)</f>
      </c>
      <c r="H9" s="33">
        <f>IFERROR(HistoricalFS!H41/HistoricalFS!G41-1,0)</f>
      </c>
      <c r="I9" s="33">
        <f>IFERROR(HistoricalFS!I41/HistoricalFS!H41-1,0)</f>
      </c>
      <c r="J9" s="33">
        <f>IFERROR(HistoricalFS!J41/HistoricalFS!I41-1,0)</f>
      </c>
      <c r="K9" s="33">
        <f>IFERROR(HistoricalFS!K41/HistoricalFS!J41-1,0)</f>
      </c>
      <c r="L9" s="33">
        <f>IFERROR(HistoricalFS!L41/HistoricalFS!K41-1,0)</f>
      </c>
      <c r="M9" s="43"/>
      <c r="N9" s="33">
        <f t="shared" si="0"/>
      </c>
      <c r="O9" s="33">
        <f t="shared" si="1"/>
      </c>
    </row>
    <row r="11" spans="2:15" x14ac:dyDescent="0.25">
      <c r="B11" s="28" t="s">
        <v>91</v>
      </c>
      <c r="C11" s="29">
        <f>IFERROR(HistoricalFS!C13,0)</f>
      </c>
      <c r="D11" s="29">
        <f>IFERROR(HistoricalFS!D13,0)</f>
      </c>
      <c r="E11" s="29">
        <f>IFERROR(HistoricalFS!E13,0)</f>
      </c>
      <c r="F11" s="29">
        <f>IFERROR(HistoricalFS!F13,0)</f>
      </c>
      <c r="G11" s="29">
        <f>IFERROR(HistoricalFS!G13,0)</f>
      </c>
      <c r="H11" s="29">
        <f>IFERROR(HistoricalFS!H13,0)</f>
      </c>
      <c r="I11" s="29">
        <f>IFERROR(HistoricalFS!I13,0)</f>
      </c>
      <c r="J11" s="29">
        <f>IFERROR(HistoricalFS!J13,0)</f>
      </c>
      <c r="K11" s="29">
        <f>IFERROR(HistoricalFS!K13,0)</f>
      </c>
      <c r="L11" s="29">
        <f>IFERROR(HistoricalFS!L13,0)</f>
      </c>
      <c r="M11" s="44"/>
      <c r="N11" s="29">
        <f>IFERROR(AVERAGE(C11:L11),0)</f>
      </c>
      <c r="O11" s="29">
        <f t="shared" ref="O11:O15" si="2">IFERROR(MEDIAN(C11:L11),0)</f>
      </c>
    </row>
    <row r="12" spans="2:15" x14ac:dyDescent="0.25">
      <c r="B12" s="30" t="s">
        <v>92</v>
      </c>
      <c r="C12" s="31">
        <f>IFERROR(HistoricalFS!C19,0)</f>
      </c>
      <c r="D12" s="31">
        <f>IFERROR(HistoricalFS!D19,0)</f>
      </c>
      <c r="E12" s="31">
        <f>IFERROR(HistoricalFS!E19,0)</f>
      </c>
      <c r="F12" s="31">
        <f>IFERROR(HistoricalFS!F19,0)</f>
      </c>
      <c r="G12" s="31">
        <f>IFERROR(HistoricalFS!G19,0)</f>
      </c>
      <c r="H12" s="31">
        <f>IFERROR(HistoricalFS!H19,0)</f>
      </c>
      <c r="I12" s="31">
        <f>IFERROR(HistoricalFS!I19,0)</f>
      </c>
      <c r="J12" s="31">
        <f>IFERROR(HistoricalFS!J19,0)</f>
      </c>
      <c r="K12" s="31">
        <f>IFERROR(HistoricalFS!K19,0)</f>
      </c>
      <c r="L12" s="31">
        <f>IFERROR(HistoricalFS!L19,0)</f>
      </c>
      <c r="M12" s="45"/>
      <c r="N12" s="31">
        <f t="shared" ref="N12:N40" si="3">IFERROR(AVERAGE(C12:L12),0)</f>
      </c>
      <c r="O12" s="31">
        <f t="shared" si="2"/>
      </c>
    </row>
    <row r="13" spans="2:15" x14ac:dyDescent="0.25">
      <c r="B13" s="30" t="s">
        <v>102</v>
      </c>
      <c r="C13" s="31">
        <f>IFERROR((HistoricalFS!C18-HistoricalFS!C24)/HistoricalFS!C6,0)</f>
      </c>
      <c r="D13" s="31">
        <f>IFERROR((HistoricalFS!D18-HistoricalFS!D24)/HistoricalFS!D6,0)</f>
      </c>
      <c r="E13" s="31">
        <f>IFERROR((HistoricalFS!E18-HistoricalFS!E24)/HistoricalFS!E6,0)</f>
      </c>
      <c r="F13" s="31">
        <f>IFERROR((HistoricalFS!F18-HistoricalFS!F24)/HistoricalFS!F6,0)</f>
      </c>
      <c r="G13" s="31">
        <f>IFERROR((HistoricalFS!G18-HistoricalFS!G24)/HistoricalFS!G6,0)</f>
      </c>
      <c r="H13" s="31">
        <f>IFERROR((HistoricalFS!H18-HistoricalFS!H24)/HistoricalFS!H6,0)</f>
      </c>
      <c r="I13" s="31">
        <f>IFERROR((HistoricalFS!I18-HistoricalFS!I24)/HistoricalFS!I6,0)</f>
      </c>
      <c r="J13" s="31">
        <f>IFERROR((HistoricalFS!J18-HistoricalFS!J24)/HistoricalFS!J6,0)</f>
      </c>
      <c r="K13" s="31">
        <f>IFERROR((HistoricalFS!K18-HistoricalFS!K24)/HistoricalFS!K6,0)</f>
      </c>
      <c r="L13" s="31">
        <f>IFERROR((HistoricalFS!L18-HistoricalFS!L24)/HistoricalFS!L6,0)</f>
      </c>
      <c r="M13" s="45"/>
      <c r="N13" s="31">
        <f t="shared" si="3"/>
      </c>
      <c r="O13" s="31">
        <f t="shared" si="2"/>
      </c>
    </row>
    <row r="14" spans="2:15" x14ac:dyDescent="0.25">
      <c r="B14" s="30" t="s">
        <v>103</v>
      </c>
      <c r="C14" s="31">
        <f>IFERROR(HistoricalFS!C28,0)</f>
      </c>
      <c r="D14" s="31">
        <f>IFERROR(HistoricalFS!D28,0)</f>
      </c>
      <c r="E14" s="31">
        <f>IFERROR(HistoricalFS!E28,0)</f>
      </c>
      <c r="F14" s="31">
        <f>IFERROR(HistoricalFS!F28,0)</f>
      </c>
      <c r="G14" s="31">
        <f>IFERROR(HistoricalFS!G28,0)</f>
      </c>
      <c r="H14" s="31">
        <f>IFERROR(HistoricalFS!H28,0)</f>
      </c>
      <c r="I14" s="31">
        <f>IFERROR(HistoricalFS!I28,0)</f>
      </c>
      <c r="J14" s="31">
        <f>IFERROR(HistoricalFS!J28,0)</f>
      </c>
      <c r="K14" s="31">
        <f>IFERROR(HistoricalFS!K28,0)</f>
      </c>
      <c r="L14" s="31">
        <f>IFERROR(HistoricalFS!L28,0)</f>
      </c>
      <c r="M14" s="45"/>
      <c r="N14" s="31">
        <f t="shared" si="3"/>
      </c>
      <c r="O14" s="31">
        <f t="shared" si="2"/>
      </c>
    </row>
    <row r="15" spans="2:15" x14ac:dyDescent="0.25">
      <c r="B15" s="32" t="s">
        <v>104</v>
      </c>
      <c r="C15" s="33">
        <f>IFERROR(HistoricalFS!C34,0)</f>
      </c>
      <c r="D15" s="33">
        <f>IFERROR(HistoricalFS!D34,0)</f>
      </c>
      <c r="E15" s="33">
        <f>IFERROR(HistoricalFS!E34,0)</f>
      </c>
      <c r="F15" s="33">
        <f>IFERROR(HistoricalFS!F34,0)</f>
      </c>
      <c r="G15" s="33">
        <f>IFERROR(HistoricalFS!G34,0)</f>
      </c>
      <c r="H15" s="33">
        <f>IFERROR(HistoricalFS!H34,0)</f>
      </c>
      <c r="I15" s="33">
        <f>IFERROR(HistoricalFS!I34,0)</f>
      </c>
      <c r="J15" s="33">
        <f>IFERROR(HistoricalFS!J34,0)</f>
      </c>
      <c r="K15" s="33">
        <f>IFERROR(HistoricalFS!K34,0)</f>
      </c>
      <c r="L15" s="33">
        <f>IFERROR(HistoricalFS!L34,0)</f>
      </c>
      <c r="M15" s="46"/>
      <c r="N15" s="33">
        <f t="shared" si="3"/>
      </c>
      <c r="O15" s="33">
        <f t="shared" si="2"/>
      </c>
    </row>
    <row r="17" spans="2:15" x14ac:dyDescent="0.25">
      <c r="B17" s="28" t="s">
        <v>94</v>
      </c>
      <c r="C17" s="29">
        <f>IFERROR(HistoricalFS!C16,0)</f>
      </c>
      <c r="D17" s="29">
        <f>IFERROR(HistoricalFS!D16,0)</f>
      </c>
      <c r="E17" s="29">
        <f>IFERROR(HistoricalFS!E16,0)</f>
      </c>
      <c r="F17" s="29">
        <f>IFERROR(HistoricalFS!F16,0)</f>
      </c>
      <c r="G17" s="29">
        <f>IFERROR(HistoricalFS!G16,0)</f>
      </c>
      <c r="H17" s="29">
        <f>IFERROR(HistoricalFS!H16,0)</f>
      </c>
      <c r="I17" s="29">
        <f>IFERROR(HistoricalFS!I16,0)</f>
      </c>
      <c r="J17" s="29">
        <f>IFERROR(HistoricalFS!J16,0)</f>
      </c>
      <c r="K17" s="29">
        <f>IFERROR(HistoricalFS!K16,0)</f>
      </c>
      <c r="L17" s="29">
        <f>IFERROR(HistoricalFS!L16,0)</f>
      </c>
      <c r="M17" s="44"/>
      <c r="N17" s="29">
        <f t="shared" si="3"/>
      </c>
      <c r="O17" s="29">
        <f t="shared" ref="O17:O19" si="4">IFERROR(MEDIAN(C17:L17),0)</f>
      </c>
    </row>
    <row r="18" spans="2:15" x14ac:dyDescent="0.25">
      <c r="B18" s="30" t="s">
        <v>68</v>
      </c>
      <c r="C18" s="31">
        <f>IFERROR(HistoricalFS!C25,0)</f>
      </c>
      <c r="D18" s="31">
        <f>IFERROR(HistoricalFS!D25,0)</f>
      </c>
      <c r="E18" s="31">
        <f>IFERROR(HistoricalFS!E25,0)</f>
      </c>
      <c r="F18" s="31">
        <f>IFERROR(HistoricalFS!F25,0)</f>
      </c>
      <c r="G18" s="31">
        <f>IFERROR(HistoricalFS!G25,0)</f>
      </c>
      <c r="H18" s="31">
        <f>IFERROR(HistoricalFS!H25,0)</f>
      </c>
      <c r="I18" s="31">
        <f>IFERROR(HistoricalFS!I25,0)</f>
      </c>
      <c r="J18" s="31">
        <f>IFERROR(HistoricalFS!J25,0)</f>
      </c>
      <c r="K18" s="31">
        <f>IFERROR(HistoricalFS!K25,0)</f>
      </c>
      <c r="L18" s="31">
        <f>IFERROR(HistoricalFS!L25,0)</f>
      </c>
      <c r="M18" s="45"/>
      <c r="N18" s="31">
        <f t="shared" si="3"/>
      </c>
      <c r="O18" s="31">
        <f t="shared" si="4"/>
      </c>
    </row>
    <row r="19" spans="2:15" x14ac:dyDescent="0.25">
      <c r="B19" s="32" t="s">
        <v>93</v>
      </c>
      <c r="C19" s="34">
        <f>C13</f>
      </c>
      <c r="D19" s="34">
        <f t="shared" ref="D19:L19" si="5">D13</f>
      </c>
      <c r="E19" s="34">
        <f t="shared" si="5"/>
      </c>
      <c r="F19" s="34">
        <f t="shared" si="5"/>
      </c>
      <c r="G19" s="34">
        <f t="shared" si="5"/>
      </c>
      <c r="H19" s="34">
        <f t="shared" si="5"/>
      </c>
      <c r="I19" s="34">
        <f t="shared" si="5"/>
      </c>
      <c r="J19" s="34">
        <f t="shared" si="5"/>
      </c>
      <c r="K19" s="34">
        <f t="shared" si="5"/>
      </c>
      <c r="L19" s="34">
        <f t="shared" si="5"/>
      </c>
      <c r="M19" s="47"/>
      <c r="N19" s="33">
        <f t="shared" si="3"/>
      </c>
      <c r="O19" s="33">
        <f t="shared" si="4"/>
      </c>
    </row>
    <row r="21" spans="2:15" x14ac:dyDescent="0.25">
      <c r="B21" s="28" t="s">
        <v>115</v>
      </c>
      <c r="C21" s="29">
        <f>IFERROR((HistoricalFS!C18-HistoricalFS!C24)/(SUM(HistoricalFS!C52:C54)),0)</f>
      </c>
      <c r="D21" s="29">
        <f>IFERROR((HistoricalFS!D18-HistoricalFS!D24)/(SUM(HistoricalFS!D52:D54)),0)</f>
      </c>
      <c r="E21" s="29">
        <f>IFERROR((HistoricalFS!E18-HistoricalFS!E24)/(SUM(HistoricalFS!E52:E54)),0)</f>
      </c>
      <c r="F21" s="29">
        <f>IFERROR((HistoricalFS!F18-HistoricalFS!F24)/(SUM(HistoricalFS!F52:F54)),0)</f>
      </c>
      <c r="G21" s="29">
        <f>IFERROR((HistoricalFS!G18-HistoricalFS!G24)/(SUM(HistoricalFS!G52:G54)),0)</f>
      </c>
      <c r="H21" s="29">
        <f>IFERROR((HistoricalFS!H18-HistoricalFS!H24)/(SUM(HistoricalFS!H52:H54)),0)</f>
      </c>
      <c r="I21" s="29">
        <f>IFERROR((HistoricalFS!I18-HistoricalFS!I24)/(SUM(HistoricalFS!I52:I54)),0)</f>
      </c>
      <c r="J21" s="29">
        <f>IFERROR((HistoricalFS!J18-HistoricalFS!J24)/(SUM(HistoricalFS!J52:J54)),0)</f>
      </c>
      <c r="K21" s="29">
        <f>IFERROR((HistoricalFS!K18-HistoricalFS!K24)/(SUM(HistoricalFS!K52:K54)),0)</f>
      </c>
      <c r="L21" s="29">
        <f>IFERROR((HistoricalFS!L18-HistoricalFS!L24)/(SUM(HistoricalFS!L52:L54)),0)</f>
      </c>
      <c r="M21" s="44"/>
      <c r="N21" s="29">
        <f t="shared" si="3"/>
      </c>
      <c r="O21" s="29">
        <f t="shared" ref="O21:O25" si="6">IFERROR(MEDIAN(C21:L21),0)</f>
      </c>
    </row>
    <row r="22" spans="2:15" x14ac:dyDescent="0.25">
      <c r="B22" s="30" t="s">
        <v>98</v>
      </c>
      <c r="C22" s="31">
        <f>IFERROR(HistoricalFS!C44,0)</f>
      </c>
      <c r="D22" s="31">
        <f>IFERROR(HistoricalFS!D44,0)</f>
      </c>
      <c r="E22" s="31">
        <f>IFERROR(HistoricalFS!E44,0)</f>
      </c>
      <c r="F22" s="31">
        <f>IFERROR(HistoricalFS!F44,0)</f>
      </c>
      <c r="G22" s="31">
        <f>IFERROR(HistoricalFS!G44,0)</f>
      </c>
      <c r="H22" s="31">
        <f>IFERROR(HistoricalFS!H44,0)</f>
      </c>
      <c r="I22" s="31">
        <f>IFERROR(HistoricalFS!I44,0)</f>
      </c>
      <c r="J22" s="31">
        <f>IFERROR(HistoricalFS!J44,0)</f>
      </c>
      <c r="K22" s="31">
        <f>IFERROR(HistoricalFS!K44,0)</f>
      </c>
      <c r="L22" s="31">
        <f>IFERROR(HistoricalFS!L44,0)</f>
      </c>
      <c r="M22" s="45"/>
      <c r="N22" s="31">
        <f t="shared" si="3"/>
      </c>
      <c r="O22" s="31">
        <f t="shared" si="6"/>
      </c>
    </row>
    <row r="23" spans="2:15" x14ac:dyDescent="0.25">
      <c r="B23" s="30" t="s">
        <v>114</v>
      </c>
      <c r="C23" s="31">
        <f>IFERROR(HistoricalFS!C33/SUM(HistoricalFS!C52:C53),0)</f>
      </c>
      <c r="D23" s="31">
        <f>IFERROR(HistoricalFS!D33/SUM(HistoricalFS!D52:D53),0)</f>
      </c>
      <c r="E23" s="31">
        <f>IFERROR(HistoricalFS!E33/SUM(HistoricalFS!E52:E53),0)</f>
      </c>
      <c r="F23" s="31">
        <f>IFERROR(HistoricalFS!F33/SUM(HistoricalFS!F52:F53),0)</f>
      </c>
      <c r="G23" s="31">
        <f>IFERROR(HistoricalFS!G33/SUM(HistoricalFS!G52:G53),0)</f>
      </c>
      <c r="H23" s="31">
        <f>IFERROR(HistoricalFS!H33/SUM(HistoricalFS!H52:H53),0)</f>
      </c>
      <c r="I23" s="31">
        <f>IFERROR(HistoricalFS!I33/SUM(HistoricalFS!I52:I53),0)</f>
      </c>
      <c r="J23" s="31">
        <f>IFERROR(HistoricalFS!J33/SUM(HistoricalFS!J52:J53),0)</f>
      </c>
      <c r="K23" s="31">
        <f>IFERROR(HistoricalFS!K33/SUM(HistoricalFS!K52:K53),0)</f>
      </c>
      <c r="L23" s="31">
        <f>IFERROR(HistoricalFS!L33/SUM(HistoricalFS!L52:L53),0)</f>
      </c>
      <c r="M23" s="48"/>
      <c r="N23" s="31">
        <f t="shared" si="3"/>
      </c>
      <c r="O23" s="31">
        <f t="shared" si="6"/>
      </c>
    </row>
    <row r="24" spans="2:15" x14ac:dyDescent="0.25">
      <c r="B24" s="30" t="s">
        <v>97</v>
      </c>
      <c r="C24" s="31">
        <f>IFERROR(C22*C23,0)</f>
      </c>
      <c r="D24" s="31">
        <f t="shared" ref="D24:L24" si="7">IFERROR(D22*D23,0)</f>
      </c>
      <c r="E24" s="31">
        <f t="shared" si="7"/>
      </c>
      <c r="F24" s="31">
        <f t="shared" si="7"/>
      </c>
      <c r="G24" s="31">
        <f t="shared" si="7"/>
      </c>
      <c r="H24" s="31">
        <f t="shared" si="7"/>
      </c>
      <c r="I24" s="31">
        <f>IFERROR(I22*I23,0)</f>
      </c>
      <c r="J24" s="31">
        <f t="shared" si="7"/>
      </c>
      <c r="K24" s="31">
        <f t="shared" si="7"/>
      </c>
      <c r="L24" s="31">
        <f t="shared" si="7"/>
      </c>
      <c r="M24" s="45"/>
      <c r="N24" s="31">
        <f t="shared" si="3"/>
      </c>
      <c r="O24" s="31">
        <f t="shared" si="6"/>
      </c>
    </row>
    <row r="25" spans="2:15" x14ac:dyDescent="0.25">
      <c r="B25" s="32" t="s">
        <v>105</v>
      </c>
      <c r="C25" s="35">
        <f>((HistoricalFS!C18-HistoricalFS!C24)/HistoricalFS!C21)</f>
      </c>
      <c r="D25" s="35">
        <f>((HistoricalFS!D18-HistoricalFS!D24)/HistoricalFS!D21)</f>
      </c>
      <c r="E25" s="35">
        <f>((HistoricalFS!E18-HistoricalFS!E24)/HistoricalFS!E21)</f>
      </c>
      <c r="F25" s="35">
        <f>((HistoricalFS!F18-HistoricalFS!F24)/HistoricalFS!F21)</f>
      </c>
      <c r="G25" s="35">
        <f>((HistoricalFS!G18-HistoricalFS!G24)/HistoricalFS!G21)</f>
      </c>
      <c r="H25" s="35">
        <f>((HistoricalFS!H18-HistoricalFS!H24)/HistoricalFS!H21)</f>
      </c>
      <c r="I25" s="35">
        <f>((HistoricalFS!I18-HistoricalFS!I24)/HistoricalFS!I21)</f>
      </c>
      <c r="J25" s="35">
        <f>((HistoricalFS!J18-HistoricalFS!J24)/HistoricalFS!J21)</f>
      </c>
      <c r="K25" s="35">
        <f>((HistoricalFS!K18-HistoricalFS!K24)/HistoricalFS!K21)</f>
      </c>
      <c r="L25" s="35">
        <f>((HistoricalFS!L18-HistoricalFS!L24)/HistoricalFS!L21)</f>
      </c>
      <c r="M25" s="47"/>
      <c r="N25" s="35">
        <f t="shared" si="3"/>
      </c>
      <c r="O25" s="35">
        <f t="shared" si="6"/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</c>
      <c r="O27" s="36">
        <f t="shared" ref="O27:O31" si="8">IFERROR(MEDIAN(C27:L27),0)</f>
      </c>
    </row>
    <row r="28" spans="2:15" x14ac:dyDescent="0.25">
      <c r="B28" s="30" t="s">
        <v>110</v>
      </c>
      <c r="C28" s="37">
        <f>IFERROR(HistoricalFS!C6/HistoricalFS!C55,0)</f>
      </c>
      <c r="D28" s="37">
        <f>IFERROR(HistoricalFS!D6/HistoricalFS!D55,0)</f>
      </c>
      <c r="E28" s="37">
        <f>IFERROR(HistoricalFS!E6/HistoricalFS!E55,0)</f>
      </c>
      <c r="F28" s="37">
        <f>IFERROR(HistoricalFS!F6/HistoricalFS!F55,0)</f>
      </c>
      <c r="G28" s="37">
        <f>IFERROR(HistoricalFS!G6/HistoricalFS!G55,0)</f>
      </c>
      <c r="H28" s="37">
        <f>IFERROR(HistoricalFS!H6/HistoricalFS!H55,0)</f>
      </c>
      <c r="I28" s="37">
        <f>IFERROR(HistoricalFS!I6/HistoricalFS!I55,0)</f>
      </c>
      <c r="J28" s="37">
        <f>IFERROR(HistoricalFS!J6/HistoricalFS!J55,0)</f>
      </c>
      <c r="K28" s="37">
        <f>IFERROR(HistoricalFS!K6/HistoricalFS!K55,0)</f>
      </c>
      <c r="L28" s="37">
        <f>IFERROR(HistoricalFS!L6/HistoricalFS!L55,0)</f>
      </c>
      <c r="M28" s="45"/>
      <c r="N28" s="37">
        <f t="shared" si="3"/>
      </c>
      <c r="O28" s="37">
        <f t="shared" si="8"/>
      </c>
    </row>
    <row r="29" spans="2:15" x14ac:dyDescent="0.25">
      <c r="B29" s="30" t="s">
        <v>107</v>
      </c>
      <c r="C29" s="37">
        <f>IFERROR(HistoricalFS!C6/HistoricalFS!C65,0)</f>
      </c>
      <c r="D29" s="37">
        <f>IFERROR(HistoricalFS!D6/HistoricalFS!D65,0)</f>
      </c>
      <c r="E29" s="37">
        <f>IFERROR(HistoricalFS!E6/HistoricalFS!E65,0)</f>
      </c>
      <c r="F29" s="37">
        <f>IFERROR(HistoricalFS!F6/HistoricalFS!F65,0)</f>
      </c>
      <c r="G29" s="37">
        <f>IFERROR(HistoricalFS!G6/HistoricalFS!G65,0)</f>
      </c>
      <c r="H29" s="37">
        <f>IFERROR(HistoricalFS!H6/HistoricalFS!H65,0)</f>
      </c>
      <c r="I29" s="37">
        <f>IFERROR(HistoricalFS!I6/HistoricalFS!I65,0)</f>
      </c>
      <c r="J29" s="37">
        <f>IFERROR(HistoricalFS!J6/HistoricalFS!J65,0)</f>
      </c>
      <c r="K29" s="37">
        <f>IFERROR(HistoricalFS!K6/HistoricalFS!K65,0)</f>
      </c>
      <c r="L29" s="37">
        <f>IFERROR(HistoricalFS!L6/HistoricalFS!L65,0)</f>
      </c>
      <c r="M29" s="45"/>
      <c r="N29" s="37">
        <f t="shared" si="3"/>
      </c>
      <c r="O29" s="37">
        <f t="shared" si="8"/>
      </c>
    </row>
    <row r="30" spans="2:15" x14ac:dyDescent="0.25">
      <c r="B30" s="30" t="s">
        <v>108</v>
      </c>
      <c r="C30" s="37">
        <f>IFERROR(HistoricalFS!C6/HistoricalFS!C58,0)</f>
      </c>
      <c r="D30" s="37">
        <f>IFERROR(HistoricalFS!D6/HistoricalFS!D58,0)</f>
      </c>
      <c r="E30" s="37">
        <f>IFERROR(HistoricalFS!E6/HistoricalFS!E58,0)</f>
      </c>
      <c r="F30" s="37">
        <f>IFERROR(HistoricalFS!F6/HistoricalFS!F58,0)</f>
      </c>
      <c r="G30" s="37">
        <f>IFERROR(HistoricalFS!G6/HistoricalFS!G58,0)</f>
      </c>
      <c r="H30" s="37">
        <f>IFERROR(HistoricalFS!H6/HistoricalFS!H58,0)</f>
      </c>
      <c r="I30" s="37">
        <f>IFERROR(HistoricalFS!I6/HistoricalFS!I58,0)</f>
      </c>
      <c r="J30" s="37">
        <f>IFERROR(HistoricalFS!J6/HistoricalFS!J58,0)</f>
      </c>
      <c r="K30" s="37">
        <f>IFERROR(HistoricalFS!K6/HistoricalFS!K58,0)</f>
      </c>
      <c r="L30" s="37">
        <f>IFERROR(HistoricalFS!L6/HistoricalFS!L58,0)</f>
      </c>
      <c r="M30" s="45"/>
      <c r="N30" s="37">
        <f t="shared" si="3"/>
      </c>
      <c r="O30" s="37">
        <f t="shared" si="8"/>
      </c>
    </row>
    <row r="31" spans="2:15" x14ac:dyDescent="0.25">
      <c r="B31" s="32" t="s">
        <v>112</v>
      </c>
      <c r="C31" s="35">
        <f>IFERROR(HistoricalFS!C6/SUM(HistoricalFS!C52:C53),0)</f>
      </c>
      <c r="D31" s="35">
        <f>IFERROR(HistoricalFS!D6/SUM(HistoricalFS!D52:D53),0)</f>
      </c>
      <c r="E31" s="35">
        <f>IFERROR(HistoricalFS!E6/SUM(HistoricalFS!E52:E53),0)</f>
      </c>
      <c r="F31" s="35">
        <f>IFERROR(HistoricalFS!F6/SUM(HistoricalFS!F52:F53),0)</f>
      </c>
      <c r="G31" s="35">
        <f>IFERROR(HistoricalFS!G6/SUM(HistoricalFS!G52:G53),0)</f>
      </c>
      <c r="H31" s="35">
        <f>IFERROR(HistoricalFS!H6/SUM(HistoricalFS!H52:H53),0)</f>
      </c>
      <c r="I31" s="35">
        <f>IFERROR(HistoricalFS!I6/SUM(HistoricalFS!I52:I53),0)</f>
      </c>
      <c r="J31" s="35">
        <f>IFERROR(HistoricalFS!J6/SUM(HistoricalFS!J52:J53),0)</f>
      </c>
      <c r="K31" s="35">
        <f>IFERROR(HistoricalFS!K6/SUM(HistoricalFS!K52:K53),0)</f>
      </c>
      <c r="L31" s="35">
        <f>IFERROR(HistoricalFS!L6/SUM(HistoricalFS!L52:L53),0)</f>
      </c>
      <c r="M31" s="47"/>
      <c r="N31" s="35">
        <f t="shared" si="3"/>
      </c>
      <c r="O31" s="35">
        <f t="shared" si="8"/>
      </c>
    </row>
    <row r="33" spans="2:15" x14ac:dyDescent="0.25">
      <c r="B33" s="28" t="s">
        <v>109</v>
      </c>
      <c r="C33" s="38">
        <f>IFERROR(365/C27,0)</f>
      </c>
      <c r="D33" s="38">
        <f t="shared" ref="D33:L35" si="9">IFERROR(365/D27,0)</f>
      </c>
      <c r="E33" s="38">
        <f t="shared" si="9"/>
      </c>
      <c r="F33" s="38">
        <f t="shared" si="9"/>
      </c>
      <c r="G33" s="38">
        <f t="shared" si="9"/>
      </c>
      <c r="H33" s="38">
        <f t="shared" si="9"/>
      </c>
      <c r="I33" s="38">
        <f t="shared" si="9"/>
      </c>
      <c r="J33" s="38">
        <f t="shared" si="9"/>
      </c>
      <c r="K33" s="38">
        <f t="shared" si="9"/>
      </c>
      <c r="L33" s="38">
        <f t="shared" si="9"/>
      </c>
      <c r="M33" s="44"/>
      <c r="N33" s="38">
        <f t="shared" si="3"/>
      </c>
      <c r="O33" s="38">
        <f t="shared" ref="O33:O40" si="10">IFERROR(MEDIAN(C33:L33),0)</f>
      </c>
    </row>
    <row r="34" spans="2:15" x14ac:dyDescent="0.25">
      <c r="B34" s="30" t="s">
        <v>111</v>
      </c>
      <c r="C34" s="39">
        <f>IFERROR(365/C28,0)</f>
      </c>
      <c r="D34" s="39">
        <f t="shared" si="9"/>
      </c>
      <c r="E34" s="39">
        <f t="shared" si="9"/>
      </c>
      <c r="F34" s="39">
        <f t="shared" si="9"/>
      </c>
      <c r="G34" s="39">
        <f t="shared" si="9"/>
      </c>
      <c r="H34" s="39">
        <f t="shared" si="9"/>
      </c>
      <c r="I34" s="39">
        <f t="shared" si="9"/>
      </c>
      <c r="J34" s="39">
        <f t="shared" si="9"/>
      </c>
      <c r="K34" s="39">
        <f t="shared" si="9"/>
      </c>
      <c r="L34" s="39">
        <f t="shared" si="9"/>
      </c>
      <c r="M34" s="45"/>
      <c r="N34" s="39">
        <f t="shared" si="3"/>
      </c>
      <c r="O34" s="39">
        <f t="shared" si="10"/>
      </c>
    </row>
    <row r="35" spans="2:15" x14ac:dyDescent="0.25">
      <c r="B35" s="30" t="s">
        <v>113</v>
      </c>
      <c r="C35" s="39">
        <f>IFERROR(365/C29,0)</f>
      </c>
      <c r="D35" s="39">
        <f t="shared" si="9"/>
      </c>
      <c r="E35" s="39">
        <f t="shared" si="9"/>
      </c>
      <c r="F35" s="39">
        <f t="shared" si="9"/>
      </c>
      <c r="G35" s="39">
        <f t="shared" si="9"/>
      </c>
      <c r="H35" s="39">
        <f t="shared" si="9"/>
      </c>
      <c r="I35" s="39">
        <f t="shared" si="9"/>
      </c>
      <c r="J35" s="39">
        <f t="shared" si="9"/>
      </c>
      <c r="K35" s="39">
        <f t="shared" si="9"/>
      </c>
      <c r="L35" s="39">
        <f t="shared" si="9"/>
      </c>
      <c r="M35" s="45"/>
      <c r="N35" s="39">
        <f t="shared" si="3"/>
      </c>
      <c r="O35" s="39">
        <f t="shared" si="10"/>
      </c>
    </row>
    <row r="36" spans="2:15" x14ac:dyDescent="0.25">
      <c r="B36" s="32" t="s">
        <v>124</v>
      </c>
      <c r="C36" s="40">
        <f>SUM(C33,C35)-C34</f>
      </c>
      <c r="D36" s="40">
        <f t="shared" ref="D36:L36" si="11">SUM(D33,D35)-D34</f>
      </c>
      <c r="E36" s="40">
        <f t="shared" si="11"/>
      </c>
      <c r="F36" s="40">
        <f t="shared" si="11"/>
      </c>
      <c r="G36" s="40">
        <f t="shared" si="11"/>
      </c>
      <c r="H36" s="40">
        <f t="shared" si="11"/>
      </c>
      <c r="I36" s="40">
        <f t="shared" si="11"/>
      </c>
      <c r="J36" s="40">
        <f t="shared" si="11"/>
      </c>
      <c r="K36" s="40">
        <f t="shared" si="11"/>
      </c>
      <c r="L36" s="40">
        <f t="shared" si="11"/>
      </c>
      <c r="M36" s="47"/>
      <c r="N36" s="40">
        <f t="shared" si="3"/>
      </c>
      <c r="O36" s="40">
        <f t="shared" si="10"/>
      </c>
    </row>
    <row r="38" spans="2:15" x14ac:dyDescent="0.25">
      <c r="B38" s="28" t="s">
        <v>116</v>
      </c>
      <c r="C38" s="29">
        <f>IFERROR(HistoricalFS!C75/HistoricalFS!C6,0)</f>
      </c>
      <c r="D38" s="29">
        <f>IFERROR(HistoricalFS!D75/HistoricalFS!D6,0)</f>
      </c>
      <c r="E38" s="29">
        <f>IFERROR(HistoricalFS!E75/HistoricalFS!E6,0)</f>
      </c>
      <c r="F38" s="29">
        <f>IFERROR(HistoricalFS!F75/HistoricalFS!F6,0)</f>
      </c>
      <c r="G38" s="29">
        <f>IFERROR(HistoricalFS!G75/HistoricalFS!G6,0)</f>
      </c>
      <c r="H38" s="29">
        <f>IFERROR(HistoricalFS!H75/HistoricalFS!H6,0)</f>
      </c>
      <c r="I38" s="29">
        <f>IFERROR(HistoricalFS!I75/HistoricalFS!I6,0)</f>
      </c>
      <c r="J38" s="29">
        <f>IFERROR(HistoricalFS!J75/HistoricalFS!J6,0)</f>
      </c>
      <c r="K38" s="29">
        <f>IFERROR(HistoricalFS!K75/HistoricalFS!K6,0)</f>
      </c>
      <c r="L38" s="29">
        <f>IFERROR(HistoricalFS!L75/HistoricalFS!L6,0)</f>
      </c>
      <c r="M38" s="49"/>
      <c r="N38" s="29">
        <f t="shared" si="3"/>
      </c>
      <c r="O38" s="29">
        <f t="shared" si="10"/>
      </c>
    </row>
    <row r="39" spans="2:15" x14ac:dyDescent="0.25">
      <c r="B39" s="30" t="s">
        <v>117</v>
      </c>
      <c r="C39" s="31">
        <f>IFERROR(HistoricalFS!C75/HistoricalFS!C69,HistoricalFS!B57)</f>
      </c>
      <c r="D39" s="31">
        <f>IFERROR(HistoricalFS!D75/HistoricalFS!D69,HistoricalFS!C57)</f>
      </c>
      <c r="E39" s="31">
        <f>IFERROR(HistoricalFS!E75/HistoricalFS!E69,HistoricalFS!D57)</f>
      </c>
      <c r="F39" s="31">
        <f>IFERROR(HistoricalFS!F75/HistoricalFS!F69,HistoricalFS!E57)</f>
      </c>
      <c r="G39" s="31">
        <f>IFERROR(HistoricalFS!G75/HistoricalFS!G69,HistoricalFS!F57)</f>
      </c>
      <c r="H39" s="31">
        <f>IFERROR(HistoricalFS!H75/HistoricalFS!H69,HistoricalFS!G57)</f>
      </c>
      <c r="I39" s="31">
        <f>IFERROR(HistoricalFS!I75/HistoricalFS!I69,HistoricalFS!H57)</f>
      </c>
      <c r="J39" s="31">
        <f>IFERROR(HistoricalFS!J75/HistoricalFS!J69,HistoricalFS!I57)</f>
      </c>
      <c r="K39" s="31">
        <f>IFERROR(HistoricalFS!K75/HistoricalFS!K69,HistoricalFS!J57)</f>
      </c>
      <c r="L39" s="31">
        <f>IFERROR(HistoricalFS!L75/HistoricalFS!L69,HistoricalFS!K57)</f>
      </c>
      <c r="M39" s="48"/>
      <c r="N39" s="31">
        <f t="shared" si="3"/>
      </c>
      <c r="O39" s="31">
        <f t="shared" si="10"/>
      </c>
    </row>
    <row r="40" spans="2:15" x14ac:dyDescent="0.25">
      <c r="B40" s="32" t="s">
        <v>118</v>
      </c>
      <c r="C40" s="33">
        <f>IFERROR(HistoricalFS!C75/HistoricalFS!C54,0)</f>
      </c>
      <c r="D40" s="33">
        <f>IFERROR(HistoricalFS!D75/HistoricalFS!D54,0)</f>
      </c>
      <c r="E40" s="33">
        <f>IFERROR(HistoricalFS!E75/HistoricalFS!E54,0)</f>
      </c>
      <c r="F40" s="33">
        <f>IFERROR(HistoricalFS!F75/HistoricalFS!F54,0)</f>
      </c>
      <c r="G40" s="33">
        <f>IFERROR(HistoricalFS!G75/HistoricalFS!G54,0)</f>
      </c>
      <c r="H40" s="33">
        <f>IFERROR(HistoricalFS!H75/HistoricalFS!H54,0)</f>
      </c>
      <c r="I40" s="33">
        <f>IFERROR(HistoricalFS!I75/HistoricalFS!I54,0)</f>
      </c>
      <c r="J40" s="33">
        <f>IFERROR(HistoricalFS!J75/HistoricalFS!J54,0)</f>
      </c>
      <c r="K40" s="33">
        <f>IFERROR(HistoricalFS!K75/HistoricalFS!K54,0)</f>
      </c>
      <c r="L40" s="33">
        <f>IFERROR(HistoricalFS!L75/HistoricalFS!L54,0)</f>
      </c>
      <c r="M40" s="46"/>
      <c r="N40" s="33">
        <f t="shared" si="3"/>
      </c>
      <c r="O40" s="33">
        <f t="shared" si="10"/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Normal="100" workbookViewId="0">
      <selection activeCell="B5" sqref="B5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69" t="str">
        <f>'Data Sheet'!$B$1&amp;" - "&amp;'Data Sheet'!A17&amp;" Forecasting"</f>
      </c>
      <c r="C2" s="69"/>
      <c r="D2" s="69"/>
      <c r="E2" s="69"/>
      <c r="G2" s="69" t="str">
        <f>'Data Sheet'!$B$1&amp;" - "&amp;'Data Sheet'!A34&amp;" Forecasting"</f>
      </c>
      <c r="H2" s="69"/>
      <c r="I2" s="69"/>
      <c r="J2" s="69"/>
      <c r="L2" s="69" t="str">
        <f>'Data Sheet'!$B$1&amp;" - "&amp;HistoricalFS!B38&amp;" Forecasting"</f>
      </c>
      <c r="M2" s="69"/>
      <c r="N2" s="69"/>
      <c r="O2" s="69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</c>
      <c r="D4" s="27">
        <f t="array" ref="D4:D13">TRANSPOSE('Data Sheet'!B17:K17)</f>
      </c>
      <c r="G4" s="25">
        <v>1</v>
      </c>
      <c r="H4" s="26">
        <f>'Data Sheet'!$B$16</f>
      </c>
      <c r="I4" s="27">
        <f t="array" ref="I4:I13">TRANSPOSE('Data Sheet'!B34:K34)</f>
      </c>
      <c r="L4" s="25">
        <v>1</v>
      </c>
      <c r="M4" s="26">
        <f>'Data Sheet'!$B$16</f>
      </c>
      <c r="N4" s="27">
        <f t="array" ref="N4:N13">TRANSPOSE(HistoricalFS!C38:L38)</f>
      </c>
    </row>
    <row r="5" spans="2:15" x14ac:dyDescent="0.25">
      <c r="B5" s="25">
        <f>B4+1</f>
      </c>
      <c r="C5" s="26">
        <f>C4+365</f>
      </c>
      <c r="D5" s="27">
        <v>1843.09</v>
      </c>
      <c r="E5" s="13">
        <f>D5/D4-1</f>
      </c>
      <c r="G5" s="25">
        <f>G4+1</f>
      </c>
      <c r="H5" s="26">
        <f>H4+365</f>
      </c>
      <c r="I5" s="27">
        <v>296.04000000000002</v>
      </c>
      <c r="J5" s="13">
        <f>I5/I4-1</f>
      </c>
      <c r="L5" s="25">
        <f>L4+1</f>
      </c>
      <c r="M5" s="26">
        <f>M4+365</f>
      </c>
      <c r="N5" s="27">
        <v>7.6283851554663968</v>
      </c>
      <c r="O5" s="13">
        <f>N5/N4-1</f>
      </c>
    </row>
    <row r="6" spans="2:15" x14ac:dyDescent="0.25">
      <c r="B6" s="25">
        <f t="shared" ref="B6:B24" si="0">B5+1</f>
      </c>
      <c r="C6" s="26">
        <f t="shared" ref="C6:C24" si="1">C5+365</f>
      </c>
      <c r="D6" s="27">
        <v>2122.61</v>
      </c>
      <c r="E6" s="13">
        <f t="shared" ref="E6:E18" si="2">D6/D5-1</f>
      </c>
      <c r="G6" s="25">
        <f t="shared" ref="G6:G24" si="3">G5+1</f>
      </c>
      <c r="H6" s="26">
        <f t="shared" ref="H6:H24" si="4">H5+365</f>
      </c>
      <c r="I6" s="27">
        <v>281.23</v>
      </c>
      <c r="J6" s="13">
        <f t="shared" ref="J6:J18" si="5">I6/I5-1</f>
      </c>
      <c r="L6" s="25">
        <f t="shared" ref="L6:L24" si="6">L5+1</f>
      </c>
      <c r="M6" s="26">
        <f t="shared" ref="M6:M24" si="7">M5+365</f>
      </c>
      <c r="N6" s="27">
        <v>0.64586222838650287</v>
      </c>
      <c r="O6" s="13">
        <f t="shared" ref="O6:O18" si="8">N6/N5-1</f>
      </c>
    </row>
    <row r="7" spans="2:15" x14ac:dyDescent="0.25">
      <c r="B7" s="25">
        <f t="shared" si="0"/>
      </c>
      <c r="C7" s="26">
        <f t="shared" si="1"/>
      </c>
      <c r="D7" s="27">
        <v>1582.93</v>
      </c>
      <c r="E7" s="13">
        <f t="shared" si="2"/>
      </c>
      <c r="G7" s="25">
        <f t="shared" si="3"/>
      </c>
      <c r="H7" s="26">
        <f t="shared" si="4"/>
      </c>
      <c r="I7" s="27">
        <v>402.82</v>
      </c>
      <c r="J7" s="13">
        <f t="shared" si="5"/>
      </c>
      <c r="L7" s="25">
        <f t="shared" si="6"/>
      </c>
      <c r="M7" s="26">
        <f t="shared" si="7"/>
      </c>
      <c r="N7" s="27">
        <v>2.6187615526802244</v>
      </c>
      <c r="O7" s="13">
        <f t="shared" si="8"/>
      </c>
    </row>
    <row r="8" spans="2:15" x14ac:dyDescent="0.25">
      <c r="B8" s="25">
        <f t="shared" si="0"/>
      </c>
      <c r="C8" s="26">
        <f t="shared" si="1"/>
      </c>
      <c r="D8" s="27">
        <v>1603.72</v>
      </c>
      <c r="E8" s="13">
        <f t="shared" si="2"/>
      </c>
      <c r="G8" s="25">
        <f t="shared" si="3"/>
      </c>
      <c r="H8" s="26">
        <f t="shared" si="4"/>
      </c>
      <c r="I8" s="27">
        <v>283.14</v>
      </c>
      <c r="J8" s="13">
        <f t="shared" si="5"/>
      </c>
      <c r="L8" s="25">
        <f t="shared" si="6"/>
      </c>
      <c r="M8" s="26">
        <f t="shared" si="7"/>
      </c>
      <c r="N8" s="27">
        <v>-19.017551963048501</v>
      </c>
      <c r="O8" s="13">
        <f t="shared" si="8"/>
      </c>
    </row>
    <row r="9" spans="2:15" x14ac:dyDescent="0.25">
      <c r="B9" s="25">
        <f t="shared" si="0"/>
      </c>
      <c r="C9" s="26">
        <f t="shared" si="1"/>
      </c>
      <c r="D9" s="27">
        <v>2817.4</v>
      </c>
      <c r="E9" s="13">
        <f t="shared" si="2"/>
      </c>
      <c r="G9" s="25">
        <f t="shared" si="3"/>
      </c>
      <c r="H9" s="26">
        <f t="shared" si="4"/>
      </c>
      <c r="I9" s="27">
        <v>596.57000000000005</v>
      </c>
      <c r="J9" s="13">
        <f t="shared" si="5"/>
      </c>
      <c r="L9" s="25">
        <f t="shared" si="6"/>
      </c>
      <c r="M9" s="26">
        <f t="shared" si="7"/>
      </c>
      <c r="N9" s="27">
        <v>-7.2123855211513321</v>
      </c>
      <c r="O9" s="13">
        <f t="shared" si="8"/>
      </c>
    </row>
    <row r="10" spans="2:15" x14ac:dyDescent="0.25">
      <c r="B10" s="25">
        <f t="shared" si="0"/>
      </c>
      <c r="C10" s="26">
        <f t="shared" si="1"/>
      </c>
      <c r="D10" s="27">
        <v>2441.42</v>
      </c>
      <c r="E10" s="13">
        <f t="shared" si="2"/>
      </c>
      <c r="G10" s="25">
        <f t="shared" si="3"/>
      </c>
      <c r="H10" s="26">
        <f t="shared" si="4"/>
      </c>
      <c r="I10" s="27">
        <v>730.06</v>
      </c>
      <c r="J10" s="13">
        <f t="shared" si="5"/>
      </c>
      <c r="L10" s="25">
        <f t="shared" si="6"/>
      </c>
      <c r="M10" s="26">
        <f t="shared" si="7"/>
      </c>
      <c r="N10" s="27">
        <v>-7.9059523809523782</v>
      </c>
      <c r="O10" s="13">
        <f t="shared" si="8"/>
      </c>
    </row>
    <row r="11" spans="2:15" x14ac:dyDescent="0.25">
      <c r="B11" s="25">
        <f t="shared" si="0"/>
      </c>
      <c r="C11" s="26">
        <f t="shared" si="1"/>
      </c>
      <c r="D11" s="27">
        <v>764.92</v>
      </c>
      <c r="E11" s="13">
        <f t="shared" si="2"/>
      </c>
      <c r="G11" s="25">
        <f t="shared" si="3"/>
      </c>
      <c r="H11" s="26">
        <f t="shared" si="4"/>
      </c>
      <c r="I11" s="27">
        <v>118.74000000000001</v>
      </c>
      <c r="J11" s="13">
        <f t="shared" si="5"/>
      </c>
      <c r="L11" s="25">
        <f t="shared" si="6"/>
      </c>
      <c r="M11" s="26">
        <f t="shared" si="7"/>
      </c>
      <c r="N11" s="27">
        <v>-27.256926952141068</v>
      </c>
      <c r="O11" s="13">
        <f t="shared" si="8"/>
      </c>
    </row>
    <row r="12" spans="2:15" x14ac:dyDescent="0.25">
      <c r="B12" s="25">
        <f t="shared" si="0"/>
      </c>
      <c r="C12" s="26">
        <f t="shared" si="1"/>
      </c>
      <c r="D12" s="27">
        <v>1824.88</v>
      </c>
      <c r="E12" s="13">
        <f t="shared" si="2"/>
      </c>
      <c r="G12" s="25">
        <f t="shared" si="3"/>
      </c>
      <c r="H12" s="26">
        <f t="shared" si="4"/>
      </c>
      <c r="I12" s="27">
        <v>707.06</v>
      </c>
      <c r="J12" s="13">
        <f t="shared" si="5"/>
      </c>
      <c r="L12" s="25">
        <f t="shared" si="6"/>
      </c>
      <c r="M12" s="26">
        <f t="shared" si="7"/>
      </c>
      <c r="N12" s="27">
        <v>-14.757553956834533</v>
      </c>
      <c r="O12" s="13">
        <f t="shared" si="8"/>
      </c>
    </row>
    <row r="13" spans="2:15" x14ac:dyDescent="0.25">
      <c r="B13" s="25">
        <f t="shared" si="0"/>
      </c>
      <c r="C13" s="26">
        <f t="shared" si="1"/>
      </c>
      <c r="D13" s="27">
        <v>2252.2600000000002</v>
      </c>
      <c r="E13" s="13">
        <f t="shared" si="2"/>
      </c>
      <c r="G13" s="25">
        <f t="shared" si="3"/>
      </c>
      <c r="H13" s="26">
        <f t="shared" si="4"/>
      </c>
      <c r="I13" s="27">
        <v>944.43</v>
      </c>
      <c r="J13" s="13">
        <f t="shared" si="5"/>
      </c>
      <c r="L13" s="25">
        <f t="shared" si="6"/>
      </c>
      <c r="M13" s="26">
        <f t="shared" si="7"/>
      </c>
      <c r="N13" s="27">
        <v>-5.976258992805735</v>
      </c>
      <c r="O13" s="13">
        <f t="shared" si="8"/>
      </c>
    </row>
    <row r="14" spans="2:15" x14ac:dyDescent="0.25">
      <c r="B14" s="60">
        <f t="shared" si="0"/>
      </c>
      <c r="C14" s="61">
        <f t="shared" si="1"/>
      </c>
      <c r="D14" s="62">
        <f>FORECAST(B14,$D$4:$D$13,$B$4:$B$13)</f>
      </c>
      <c r="E14" s="63">
        <f t="shared" si="2"/>
      </c>
      <c r="G14" s="60">
        <f t="shared" si="3"/>
      </c>
      <c r="H14" s="61">
        <f t="shared" si="4"/>
      </c>
      <c r="I14" s="62">
        <f>FORECAST(G14,$I$4:$I$13,$G$4:$G$13)</f>
      </c>
      <c r="J14" s="63">
        <f t="shared" si="5"/>
      </c>
      <c r="L14" s="60">
        <f t="shared" si="6"/>
      </c>
      <c r="M14" s="61">
        <f t="shared" si="7"/>
      </c>
      <c r="N14" s="62">
        <f>FORECAST(L14,$N$4:$N$13,$L$4:$L$13)</f>
      </c>
      <c r="O14" s="63">
        <f t="shared" si="8"/>
      </c>
    </row>
    <row r="15" spans="2:15" x14ac:dyDescent="0.25">
      <c r="B15" s="60">
        <f t="shared" si="0"/>
      </c>
      <c r="C15" s="61">
        <f t="shared" si="1"/>
      </c>
      <c r="D15" s="62">
        <f t="shared" ref="D15:D18" si="9">FORECAST(B15,$D$4:$D$13,$B$4:$B$13)</f>
      </c>
      <c r="E15" s="63">
        <f t="shared" si="2"/>
      </c>
      <c r="G15" s="60">
        <f t="shared" si="3"/>
      </c>
      <c r="H15" s="61">
        <f t="shared" si="4"/>
      </c>
      <c r="I15" s="62">
        <f t="shared" ref="I15:I18" si="10">FORECAST(G15,$I$4:$I$13,$G$4:$G$13)</f>
      </c>
      <c r="J15" s="63">
        <f t="shared" si="5"/>
      </c>
      <c r="L15" s="60">
        <f t="shared" si="6"/>
      </c>
      <c r="M15" s="61">
        <f t="shared" si="7"/>
      </c>
      <c r="N15" s="62">
        <f t="shared" ref="N15:N18" si="11">FORECAST(L15,$N$4:$N$13,$L$4:$L$13)</f>
      </c>
      <c r="O15" s="63">
        <f t="shared" si="8"/>
      </c>
    </row>
    <row r="16" spans="2:15" x14ac:dyDescent="0.25">
      <c r="B16" s="60">
        <f t="shared" si="0"/>
      </c>
      <c r="C16" s="61">
        <f t="shared" si="1"/>
      </c>
      <c r="D16" s="62">
        <f t="shared" si="9"/>
      </c>
      <c r="E16" s="63">
        <f t="shared" si="2"/>
      </c>
      <c r="G16" s="60">
        <f t="shared" si="3"/>
      </c>
      <c r="H16" s="61">
        <f t="shared" si="4"/>
      </c>
      <c r="I16" s="62">
        <f t="shared" si="10"/>
      </c>
      <c r="J16" s="63">
        <f t="shared" si="5"/>
      </c>
      <c r="L16" s="60">
        <f t="shared" si="6"/>
      </c>
      <c r="M16" s="61">
        <f t="shared" si="7"/>
      </c>
      <c r="N16" s="62">
        <f t="shared" si="11"/>
      </c>
      <c r="O16" s="63">
        <f t="shared" si="8"/>
      </c>
    </row>
    <row r="17" spans="2:15" x14ac:dyDescent="0.25">
      <c r="B17" s="60">
        <f t="shared" si="0"/>
      </c>
      <c r="C17" s="61">
        <f t="shared" si="1"/>
      </c>
      <c r="D17" s="62">
        <f t="shared" si="9"/>
      </c>
      <c r="E17" s="63">
        <f t="shared" si="2"/>
      </c>
      <c r="G17" s="60">
        <f t="shared" si="3"/>
      </c>
      <c r="H17" s="61">
        <f t="shared" si="4"/>
      </c>
      <c r="I17" s="62">
        <f t="shared" si="10"/>
      </c>
      <c r="J17" s="63">
        <f t="shared" si="5"/>
      </c>
      <c r="L17" s="60">
        <f t="shared" si="6"/>
      </c>
      <c r="M17" s="61">
        <f t="shared" si="7"/>
      </c>
      <c r="N17" s="62">
        <f t="shared" si="11"/>
      </c>
      <c r="O17" s="63">
        <f t="shared" si="8"/>
      </c>
    </row>
    <row r="18" spans="2:15" x14ac:dyDescent="0.25">
      <c r="B18" s="60">
        <f t="shared" si="0"/>
      </c>
      <c r="C18" s="61">
        <f t="shared" si="1"/>
      </c>
      <c r="D18" s="62">
        <f t="shared" si="9"/>
      </c>
      <c r="E18" s="63">
        <f t="shared" si="2"/>
      </c>
      <c r="G18" s="60">
        <f t="shared" si="3"/>
      </c>
      <c r="H18" s="61">
        <f t="shared" si="4"/>
      </c>
      <c r="I18" s="62">
        <f t="shared" si="10"/>
      </c>
      <c r="J18" s="63">
        <f t="shared" si="5"/>
      </c>
      <c r="L18" s="60">
        <f t="shared" si="6"/>
      </c>
      <c r="M18" s="61">
        <f t="shared" si="7"/>
      </c>
      <c r="N18" s="62">
        <f t="shared" si="11"/>
      </c>
      <c r="O18" s="63">
        <f t="shared" si="8"/>
      </c>
    </row>
    <row r="19" spans="2:15" x14ac:dyDescent="0.25">
      <c r="B19" s="60">
        <f t="shared" si="0"/>
      </c>
      <c r="C19" s="61">
        <f t="shared" si="1"/>
      </c>
      <c r="D19" s="62">
        <f t="shared" ref="D19:D24" si="12">FORECAST(B19,$D$4:$D$13,$B$4:$B$13)</f>
      </c>
      <c r="E19" s="63">
        <f t="shared" ref="E19:E24" si="13">D19/D18-1</f>
      </c>
      <c r="G19" s="60">
        <f t="shared" si="3"/>
      </c>
      <c r="H19" s="61">
        <f t="shared" si="4"/>
      </c>
      <c r="I19" s="62">
        <f t="shared" ref="I19:I24" si="14">FORECAST(G19,$I$4:$I$13,$G$4:$G$13)</f>
      </c>
      <c r="J19" s="63">
        <f t="shared" ref="J19:J24" si="15">I19/I18-1</f>
      </c>
      <c r="L19" s="60">
        <f t="shared" si="6"/>
      </c>
      <c r="M19" s="61">
        <f t="shared" si="7"/>
      </c>
      <c r="N19" s="62">
        <f t="shared" ref="N19:N24" si="16">FORECAST(L19,$N$4:$N$13,$L$4:$L$13)</f>
      </c>
      <c r="O19" s="63">
        <f t="shared" ref="O19:O24" si="17">N19/N18-1</f>
      </c>
    </row>
    <row r="20" spans="2:15" x14ac:dyDescent="0.25">
      <c r="B20" s="60">
        <f t="shared" si="0"/>
      </c>
      <c r="C20" s="61">
        <f t="shared" si="1"/>
      </c>
      <c r="D20" s="62">
        <f t="shared" si="12"/>
      </c>
      <c r="E20" s="63">
        <f t="shared" si="13"/>
      </c>
      <c r="G20" s="60">
        <f t="shared" si="3"/>
      </c>
      <c r="H20" s="61">
        <f t="shared" si="4"/>
      </c>
      <c r="I20" s="62">
        <f t="shared" si="14"/>
      </c>
      <c r="J20" s="63">
        <f t="shared" si="15"/>
      </c>
      <c r="L20" s="60">
        <f t="shared" si="6"/>
      </c>
      <c r="M20" s="61">
        <f t="shared" si="7"/>
      </c>
      <c r="N20" s="62">
        <f t="shared" si="16"/>
      </c>
      <c r="O20" s="63">
        <f t="shared" si="17"/>
      </c>
    </row>
    <row r="21" spans="2:15" x14ac:dyDescent="0.25">
      <c r="B21" s="60">
        <f t="shared" si="0"/>
      </c>
      <c r="C21" s="61">
        <f t="shared" si="1"/>
      </c>
      <c r="D21" s="62">
        <f t="shared" si="12"/>
      </c>
      <c r="E21" s="63">
        <f t="shared" si="13"/>
      </c>
      <c r="G21" s="60">
        <f t="shared" si="3"/>
      </c>
      <c r="H21" s="61">
        <f t="shared" si="4"/>
      </c>
      <c r="I21" s="62">
        <f t="shared" si="14"/>
      </c>
      <c r="J21" s="63">
        <f t="shared" si="15"/>
      </c>
      <c r="L21" s="60">
        <f t="shared" si="6"/>
      </c>
      <c r="M21" s="61">
        <f t="shared" si="7"/>
      </c>
      <c r="N21" s="62">
        <f t="shared" si="16"/>
      </c>
      <c r="O21" s="63">
        <f t="shared" si="17"/>
      </c>
    </row>
    <row r="22" spans="2:15" x14ac:dyDescent="0.25">
      <c r="B22" s="60">
        <f t="shared" si="0"/>
      </c>
      <c r="C22" s="61">
        <f t="shared" si="1"/>
      </c>
      <c r="D22" s="62">
        <f t="shared" si="12"/>
      </c>
      <c r="E22" s="63">
        <f t="shared" si="13"/>
      </c>
      <c r="G22" s="60">
        <f t="shared" si="3"/>
      </c>
      <c r="H22" s="61">
        <f t="shared" si="4"/>
      </c>
      <c r="I22" s="62">
        <f t="shared" si="14"/>
      </c>
      <c r="J22" s="63">
        <f t="shared" si="15"/>
      </c>
      <c r="L22" s="60">
        <f t="shared" si="6"/>
      </c>
      <c r="M22" s="61">
        <f t="shared" si="7"/>
      </c>
      <c r="N22" s="62">
        <f t="shared" si="16"/>
      </c>
      <c r="O22" s="63">
        <f t="shared" si="17"/>
      </c>
    </row>
    <row r="23" spans="2:15" x14ac:dyDescent="0.25">
      <c r="B23" s="60">
        <f t="shared" si="0"/>
      </c>
      <c r="C23" s="61">
        <f t="shared" si="1"/>
      </c>
      <c r="D23" s="62">
        <f t="shared" si="12"/>
      </c>
      <c r="E23" s="63">
        <f t="shared" si="13"/>
      </c>
      <c r="G23" s="60">
        <f t="shared" si="3"/>
      </c>
      <c r="H23" s="61">
        <f t="shared" si="4"/>
      </c>
      <c r="I23" s="62">
        <f t="shared" si="14"/>
      </c>
      <c r="J23" s="63">
        <f t="shared" si="15"/>
      </c>
      <c r="L23" s="60">
        <f t="shared" si="6"/>
      </c>
      <c r="M23" s="61">
        <f t="shared" si="7"/>
      </c>
      <c r="N23" s="62">
        <f t="shared" si="16"/>
      </c>
      <c r="O23" s="63">
        <f t="shared" si="17"/>
      </c>
    </row>
    <row r="24" spans="2:15" x14ac:dyDescent="0.25">
      <c r="B24" s="60">
        <f t="shared" si="0"/>
      </c>
      <c r="C24" s="61">
        <f t="shared" si="1"/>
      </c>
      <c r="D24" s="62">
        <f t="shared" si="12"/>
      </c>
      <c r="E24" s="63">
        <f t="shared" si="13"/>
      </c>
      <c r="G24" s="60">
        <f t="shared" si="3"/>
      </c>
      <c r="H24" s="61">
        <f t="shared" si="4"/>
      </c>
      <c r="I24" s="62">
        <f t="shared" si="14"/>
      </c>
      <c r="J24" s="63">
        <f t="shared" si="15"/>
      </c>
      <c r="L24" s="60">
        <f t="shared" si="6"/>
      </c>
      <c r="M24" s="61">
        <f t="shared" si="7"/>
      </c>
      <c r="N24" s="62">
        <f t="shared" si="16"/>
      </c>
      <c r="O24" s="63">
        <f t="shared" si="17"/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6" sqref="D6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70" t="str">
        <f>IF(B2&lt;&gt;B3, "A NEW VERSION OF THE WORKSHEET IS AVAILABLE", "")</f>
      </c>
      <c r="F1" s="70"/>
      <c r="G1" s="70"/>
      <c r="H1" s="70"/>
      <c r="I1" s="70"/>
      <c r="J1" s="70"/>
      <c r="K1" s="70"/>
    </row>
    <row r="2" spans="1:11" x14ac:dyDescent="0.2">
      <c r="A2" s="1" t="s">
        <v>1</v>
      </c>
      <c r="B2" s="2">
        <v>2.1</v>
      </c>
      <c r="E2" s="71" t="s">
        <v>2</v>
      </c>
      <c r="F2" s="71"/>
      <c r="G2" s="71"/>
      <c r="H2" s="71"/>
      <c r="I2" s="71"/>
      <c r="J2" s="71"/>
      <c r="K2" s="71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</c>
    </row>
    <row r="7" spans="1:11" x14ac:dyDescent="0.2">
      <c r="A7" s="2" t="s">
        <v>6</v>
      </c>
      <c r="B7" s="3">
        <v>2.00</v>
      </c>
    </row>
    <row r="8" spans="1:11" x14ac:dyDescent="0.2">
      <c r="A8" s="2" t="s">
        <v>7</v>
      </c>
      <c r="B8" s="3">
        <v>9470.30</v>
      </c>
    </row>
    <row r="9" spans="1:11" x14ac:dyDescent="0.2">
      <c r="A9" s="2" t="s">
        <v>8</v>
      </c>
      <c r="B9" s="3">
        <v>56578.70</v>
      </c>
    </row>
    <row r="15" spans="1:11" x14ac:dyDescent="0.2">
      <c r="A15" s="1" t="s">
        <v>9</v>
      </c>
      <c r="B15" s="2">
        <f>B26+B34</f>
      </c>
      <c r="K15" s="2">
        <f>K17-K18-K20-K21-K22-K23-K19</f>
      </c>
    </row>
    <row r="16" spans="1:11" s="6" customFormat="1" x14ac:dyDescent="0.2">
      <c r="A16" s="4" t="s">
        <v>10</v>
      </c>
      <c r="B16" s="5">
        <v>42094.0</v>
      </c>
      <c r="C16" s="5">
        <v>42460.0</v>
      </c>
      <c r="D16" s="5">
        <v>42825.0</v>
      </c>
      <c r="E16" s="5">
        <v>43190.0</v>
      </c>
      <c r="F16" s="5">
        <v>43555.0</v>
      </c>
      <c r="G16" s="5">
        <v>43921.0</v>
      </c>
      <c r="H16" s="5">
        <v>44286.0</v>
      </c>
      <c r="I16" s="5">
        <v>44651.0</v>
      </c>
      <c r="J16" s="5">
        <v>45016.0</v>
      </c>
      <c r="K16" s="5">
        <v>45382.0</v>
      </c>
    </row>
    <row r="17" spans="1:11" x14ac:dyDescent="0.2">
      <c r="A17" s="2" t="s">
        <v>11</v>
      </c>
      <c r="B17" s="3">
        <v>1201.34</v>
      </c>
      <c r="C17" s="3">
        <v>1389.42</v>
      </c>
      <c r="D17" s="3">
        <v>2457.03</v>
      </c>
      <c r="E17" s="3">
        <v>2841.63</v>
      </c>
      <c r="F17" s="3">
        <v>2984.45</v>
      </c>
      <c r="G17" s="3">
        <v>4400.12</v>
      </c>
      <c r="H17" s="3">
        <v>6448.17</v>
      </c>
      <c r="I17" s="3">
        <v>10697.08</v>
      </c>
      <c r="J17" s="3">
        <v>12192.01</v>
      </c>
      <c r="K17" s="3">
        <v>17690.9</v>
      </c>
    </row>
    <row r="18" spans="1:11" ht="15" x14ac:dyDescent="0.25">
      <c r="A18" s="2" t="s">
        <v>12</v>
      </c>
      <c r="B18" s="7">
        <v>1095.29</v>
      </c>
      <c r="C18" s="7">
        <v>1228.44</v>
      </c>
      <c r="D18" s="7">
        <v>2205.61</v>
      </c>
      <c r="E18" s="7">
        <v>2545.36</v>
      </c>
      <c r="F18" s="7">
        <v>2594.61</v>
      </c>
      <c r="G18" s="7">
        <v>3913.34</v>
      </c>
      <c r="H18" s="7">
        <v>5753.41</v>
      </c>
      <c r="I18" s="7">
        <v>9889.66</v>
      </c>
      <c r="J18" s="7">
        <v>11015.17</v>
      </c>
      <c r="K18" s="7">
        <v>16142.42</v>
      </c>
    </row>
    <row r="19" spans="1:11" ht="15" x14ac:dyDescent="0.25">
      <c r="A19" s="2" t="s">
        <v>13</v>
      </c>
      <c r="B19" s="7">
        <v>10.88</v>
      </c>
      <c r="C19" s="7">
        <v>16.13</v>
      </c>
      <c r="D19" s="7">
        <v>25.53</v>
      </c>
      <c r="E19" s="7">
        <v>34.98</v>
      </c>
      <c r="F19" s="7">
        <v>-14.66</v>
      </c>
      <c r="G19" s="7">
        <v>53.14</v>
      </c>
      <c r="H19" s="7">
        <v>-16.31</v>
      </c>
      <c r="I19" s="7">
        <v>110.42</v>
      </c>
      <c r="J19" s="7">
        <v>-5.57</v>
      </c>
      <c r="K19" s="7">
        <v>103.47</v>
      </c>
    </row>
    <row r="20" spans="1:11" x14ac:dyDescent="0.2">
      <c r="A20" s="2" t="s">
        <v>14</v>
      </c>
      <c r="B20" s="3">
        <v>6.83</v>
      </c>
      <c r="C20" s="3">
        <v>8.68</v>
      </c>
      <c r="D20" s="3">
        <v>10.97</v>
      </c>
      <c r="E20" s="3">
        <v>14.47</v>
      </c>
      <c r="F20" s="3">
        <v>18.38</v>
      </c>
      <c r="G20" s="3">
        <v>22.2</v>
      </c>
      <c r="H20" s="3">
        <v>26.39</v>
      </c>
      <c r="I20" s="3">
        <v>40.41</v>
      </c>
      <c r="J20" s="3">
        <v>47.33</v>
      </c>
      <c r="K20" s="3"/>
    </row>
    <row r="21" spans="1:11" x14ac:dyDescent="0.2">
      <c r="A21" s="2" t="s">
        <v>15</v>
      </c>
      <c r="B21" s="3">
        <v>28.24</v>
      </c>
      <c r="C21" s="3">
        <v>35.95</v>
      </c>
      <c r="D21" s="3">
        <v>76.38</v>
      </c>
      <c r="E21" s="3">
        <v>96.65</v>
      </c>
      <c r="F21" s="3">
        <v>90.4</v>
      </c>
      <c r="G21" s="3">
        <v>119.35</v>
      </c>
      <c r="H21" s="3">
        <v>149.64</v>
      </c>
      <c r="I21" s="3">
        <v>207.65</v>
      </c>
      <c r="J21" s="3">
        <v>246.31</v>
      </c>
      <c r="K21" s="3"/>
    </row>
    <row r="22" spans="1:11" x14ac:dyDescent="0.2">
      <c r="A22" s="2" t="s">
        <v>16</v>
      </c>
      <c r="B22" s="3">
        <v>36.86</v>
      </c>
      <c r="C22" s="3">
        <v>54.96</v>
      </c>
      <c r="D22" s="3">
        <v>63.91</v>
      </c>
      <c r="E22" s="3">
        <v>72.75</v>
      </c>
      <c r="F22" s="3">
        <v>83.87</v>
      </c>
      <c r="G22" s="3">
        <v>117.96</v>
      </c>
      <c r="H22" s="3">
        <v>137.2</v>
      </c>
      <c r="I22" s="3">
        <v>198.07</v>
      </c>
      <c r="J22" s="3">
        <v>251.94</v>
      </c>
      <c r="K22" s="3">
        <v>332.67</v>
      </c>
    </row>
    <row r="23" spans="1:11" x14ac:dyDescent="0.2">
      <c r="A23" s="2" t="s">
        <v>17</v>
      </c>
      <c r="B23" s="3">
        <v>4.27</v>
      </c>
      <c r="C23" s="3">
        <v>7.67</v>
      </c>
      <c r="D23" s="3">
        <v>20.27</v>
      </c>
      <c r="E23" s="3">
        <v>18.72</v>
      </c>
      <c r="F23" s="3">
        <v>24.82</v>
      </c>
      <c r="G23" s="3">
        <v>22.98</v>
      </c>
      <c r="H23" s="3">
        <v>36.89</v>
      </c>
      <c r="I23" s="3">
        <v>45.57</v>
      </c>
      <c r="J23" s="3">
        <v>50.32</v>
      </c>
      <c r="K23" s="3"/>
    </row>
    <row r="24" spans="1:11" x14ac:dyDescent="0.2">
      <c r="A24" s="2" t="s">
        <v>18</v>
      </c>
      <c r="B24" s="3">
        <v>8.72</v>
      </c>
      <c r="C24" s="3">
        <v>20.53</v>
      </c>
      <c r="D24" s="3">
        <v>13.64</v>
      </c>
      <c r="E24" s="3">
        <v>15.78</v>
      </c>
      <c r="F24" s="3">
        <v>21.55</v>
      </c>
      <c r="G24" s="3">
        <v>29.6</v>
      </c>
      <c r="H24" s="3">
        <v>36.13</v>
      </c>
      <c r="I24" s="3">
        <v>41.84</v>
      </c>
      <c r="J24" s="3">
        <v>55.92</v>
      </c>
      <c r="K24" s="3">
        <v>621.65</v>
      </c>
    </row>
    <row r="25" spans="1:11" x14ac:dyDescent="0.2">
      <c r="A25" s="2" t="s">
        <v>19</v>
      </c>
      <c r="B25" s="3">
        <v>1.99</v>
      </c>
      <c r="C25" s="3">
        <v>22.83</v>
      </c>
      <c r="D25" s="3">
        <v>0.86</v>
      </c>
      <c r="E25" s="3">
        <v>3.98</v>
      </c>
      <c r="F25" s="3">
        <v>5.63</v>
      </c>
      <c r="G25" s="3">
        <v>4.9</v>
      </c>
      <c r="H25" s="3">
        <v>1.25</v>
      </c>
      <c r="I25" s="3">
        <v>3.76</v>
      </c>
      <c r="J25" s="3">
        <v>4.03</v>
      </c>
      <c r="K25" s="3">
        <v>32.8</v>
      </c>
    </row>
    <row r="26" spans="1:11" x14ac:dyDescent="0.2">
      <c r="A26" s="2" t="s">
        <v>20</v>
      </c>
      <c r="B26" s="3">
        <v>6.9</v>
      </c>
      <c r="C26" s="3">
        <v>8.44</v>
      </c>
      <c r="D26" s="3">
        <v>10.71</v>
      </c>
      <c r="E26" s="3">
        <v>15.18</v>
      </c>
      <c r="F26" s="3">
        <v>21.65</v>
      </c>
      <c r="G26" s="3">
        <v>36.53</v>
      </c>
      <c r="H26" s="3">
        <v>43.72</v>
      </c>
      <c r="I26" s="3">
        <v>83.95</v>
      </c>
      <c r="J26" s="3">
        <v>114.63</v>
      </c>
      <c r="K26" s="3">
        <v>161.88</v>
      </c>
    </row>
    <row r="27" spans="1:11" ht="15" x14ac:dyDescent="0.25">
      <c r="A27" s="2" t="s">
        <v>21</v>
      </c>
      <c r="B27" s="3">
        <v>9.85</v>
      </c>
      <c r="C27" s="3">
        <v>13.11</v>
      </c>
      <c r="D27" s="3">
        <v>15.54</v>
      </c>
      <c r="E27" s="3">
        <v>13.45</v>
      </c>
      <c r="F27" s="3">
        <v>26.32</v>
      </c>
      <c r="G27" s="3">
        <v>39.44</v>
      </c>
      <c r="H27" s="3">
        <v>32.72</v>
      </c>
      <c r="I27" s="3">
        <v>49.4</v>
      </c>
      <c r="J27" s="7">
        <v>64.07</v>
      </c>
      <c r="K27" s="7">
        <v>74.72</v>
      </c>
    </row>
    <row r="28" spans="1:11" x14ac:dyDescent="0.2">
      <c r="A28" s="2" t="s">
        <v>22</v>
      </c>
      <c r="B28" s="3">
        <v>17.25</v>
      </c>
      <c r="C28" s="3">
        <v>50.6</v>
      </c>
      <c r="D28" s="3">
        <v>66.39</v>
      </c>
      <c r="E28" s="3">
        <v>88.23</v>
      </c>
      <c r="F28" s="3">
        <v>93.82</v>
      </c>
      <c r="G28" s="3">
        <v>156.76</v>
      </c>
      <c r="H28" s="3">
        <v>217.01</v>
      </c>
      <c r="I28" s="3">
        <v>254.71</v>
      </c>
      <c r="J28" s="3">
        <v>344.78</v>
      </c>
      <c r="K28" s="3">
        <v>493.83</v>
      </c>
    </row>
    <row r="29" spans="1:11" x14ac:dyDescent="0.2">
      <c r="A29" s="2" t="s">
        <v>23</v>
      </c>
      <c r="B29" s="3">
        <v>4.22</v>
      </c>
      <c r="C29" s="3">
        <v>8.03</v>
      </c>
      <c r="D29" s="3">
        <v>18.82</v>
      </c>
      <c r="E29" s="3">
        <v>27.33</v>
      </c>
      <c r="F29" s="3">
        <v>30.46</v>
      </c>
      <c r="G29" s="3">
        <v>36.27</v>
      </c>
      <c r="H29" s="3">
        <v>57.21</v>
      </c>
      <c r="I29" s="3">
        <v>64.38</v>
      </c>
      <c r="J29" s="3">
        <v>89.7</v>
      </c>
      <c r="K29" s="3">
        <v>118.91</v>
      </c>
    </row>
    <row r="30" spans="1:11" x14ac:dyDescent="0.2">
      <c r="A30" s="2" t="s">
        <v>24</v>
      </c>
      <c r="B30" s="3">
        <v>11.86</v>
      </c>
      <c r="C30" s="3">
        <v>42.57</v>
      </c>
      <c r="D30" s="3">
        <v>47.57</v>
      </c>
      <c r="E30" s="3">
        <v>60.9</v>
      </c>
      <c r="F30" s="3">
        <v>63.36</v>
      </c>
      <c r="G30" s="3">
        <v>120.5</v>
      </c>
      <c r="H30" s="3">
        <v>159.8</v>
      </c>
      <c r="I30" s="3">
        <v>190.17</v>
      </c>
      <c r="J30" s="3">
        <v>255.52</v>
      </c>
      <c r="K30" s="3">
        <v>367.75</v>
      </c>
    </row>
    <row r="31" spans="1:11" x14ac:dyDescent="0.2">
      <c r="A31" s="2" t="s">
        <v>25</v>
      </c>
      <c r="B31" s="3">
        <v>0.31</v>
      </c>
      <c r="C31" s="3">
        <v>3.88</v>
      </c>
      <c r="D31" s="3">
        <v>6.59</v>
      </c>
      <c r="E31" s="3">
        <v>2.27</v>
      </c>
      <c r="F31" s="3">
        <v>2.27</v>
      </c>
      <c r="G31" s="3">
        <v>4.63</v>
      </c>
      <c r="H31" s="3">
        <v>5.86</v>
      </c>
      <c r="I31" s="3">
        <v>11.87</v>
      </c>
      <c r="J31" s="3">
        <v>17.86</v>
      </c>
      <c r="K31" s="3">
        <v>29.9</v>
      </c>
    </row>
    <row r="32" spans="1:11" x14ac:dyDescent="0.2">
      <c r="A32" s="2" t="s">
        <v>26</v>
      </c>
      <c r="B32" s="8">
        <f>B29/B28</f>
      </c>
      <c r="C32" s="8">
        <f t="shared" ref="C32:K32" si="0">C29/C28</f>
      </c>
      <c r="D32" s="8">
        <f t="shared" si="0"/>
      </c>
      <c r="E32" s="8">
        <f t="shared" si="0"/>
      </c>
      <c r="F32" s="8">
        <f t="shared" si="0"/>
      </c>
      <c r="G32" s="8">
        <f t="shared" si="0"/>
      </c>
      <c r="H32" s="8">
        <f t="shared" si="0"/>
      </c>
      <c r="I32" s="8">
        <f t="shared" si="0"/>
      </c>
      <c r="J32" s="8">
        <f t="shared" si="0"/>
      </c>
      <c r="K32" s="8">
        <f t="shared" si="0"/>
      </c>
    </row>
    <row r="34" spans="1:11" x14ac:dyDescent="0.2">
      <c r="A34" s="2" t="s">
        <v>27</v>
      </c>
      <c r="B34" s="2">
        <f>+B30+B29+B27+B26</f>
      </c>
      <c r="C34" s="2">
        <f t="shared" ref="C34:K34" si="1">+C30+C29+C27+C26</f>
      </c>
      <c r="D34" s="2">
        <f t="shared" si="1"/>
      </c>
      <c r="E34" s="2">
        <f t="shared" si="1"/>
      </c>
      <c r="F34" s="2">
        <f t="shared" si="1"/>
      </c>
      <c r="G34" s="2">
        <f t="shared" si="1"/>
      </c>
      <c r="H34" s="2">
        <f t="shared" si="1"/>
      </c>
      <c r="I34" s="2">
        <f t="shared" si="1"/>
      </c>
      <c r="J34" s="2">
        <f t="shared" si="1"/>
      </c>
      <c r="K34" s="2">
        <f t="shared" si="1"/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44561.0</v>
      </c>
      <c r="C41" s="5">
        <v>44651.0</v>
      </c>
      <c r="D41" s="5">
        <v>44742.0</v>
      </c>
      <c r="E41" s="5">
        <v>44834.0</v>
      </c>
      <c r="F41" s="5">
        <v>44926.0</v>
      </c>
      <c r="G41" s="5">
        <v>45016.0</v>
      </c>
      <c r="H41" s="5">
        <v>45107.0</v>
      </c>
      <c r="I41" s="5">
        <v>45199.0</v>
      </c>
      <c r="J41" s="5">
        <v>45291.0</v>
      </c>
      <c r="K41" s="5">
        <v>45382.0</v>
      </c>
    </row>
    <row r="42" spans="1:11" x14ac:dyDescent="0.2">
      <c r="A42" s="2" t="s">
        <v>11</v>
      </c>
      <c r="B42" s="3">
        <v>3073.25</v>
      </c>
      <c r="C42" s="3">
        <v>2952.75</v>
      </c>
      <c r="D42" s="3">
        <v>2855.07</v>
      </c>
      <c r="E42" s="3">
        <v>3866.77</v>
      </c>
      <c r="F42" s="3">
        <v>2404.72</v>
      </c>
      <c r="G42" s="3">
        <v>3065.45</v>
      </c>
      <c r="H42" s="3">
        <v>3271.5</v>
      </c>
      <c r="I42" s="3">
        <v>4943.18</v>
      </c>
      <c r="J42" s="3">
        <v>4818.25</v>
      </c>
      <c r="K42" s="3">
        <v>4657.97</v>
      </c>
    </row>
    <row r="43" spans="1:11" x14ac:dyDescent="0.2">
      <c r="A43" s="2" t="s">
        <v>29</v>
      </c>
      <c r="B43" s="3">
        <v>2970.25</v>
      </c>
      <c r="C43" s="3">
        <v>2834.61</v>
      </c>
      <c r="D43" s="3">
        <v>2755.03</v>
      </c>
      <c r="E43" s="3">
        <v>3722.18</v>
      </c>
      <c r="F43" s="3">
        <v>2293.57</v>
      </c>
      <c r="G43" s="3">
        <v>2909.16</v>
      </c>
      <c r="H43" s="3">
        <v>3139.63</v>
      </c>
      <c r="I43" s="3">
        <v>4744.27</v>
      </c>
      <c r="J43" s="3">
        <v>4633.86</v>
      </c>
      <c r="K43" s="3">
        <v>4475.52</v>
      </c>
    </row>
    <row r="44" spans="1:11" x14ac:dyDescent="0.2">
      <c r="A44" s="2" t="s">
        <v>19</v>
      </c>
      <c r="B44" s="3">
        <v>0.67</v>
      </c>
      <c r="C44" s="3">
        <v>1.82</v>
      </c>
      <c r="D44" s="3">
        <v>0.42</v>
      </c>
      <c r="E44" s="3">
        <v>0.55</v>
      </c>
      <c r="F44" s="3">
        <v>3.51</v>
      </c>
      <c r="G44" s="3">
        <v>3.4</v>
      </c>
      <c r="H44" s="3">
        <v>5.88</v>
      </c>
      <c r="I44" s="3">
        <v>3.19</v>
      </c>
      <c r="J44" s="3">
        <v>4.25</v>
      </c>
      <c r="K44" s="3">
        <v>19.49</v>
      </c>
    </row>
    <row r="45" spans="1:11" x14ac:dyDescent="0.2">
      <c r="A45" s="2" t="s">
        <v>20</v>
      </c>
      <c r="B45" s="3">
        <v>28.19</v>
      </c>
      <c r="C45" s="3">
        <v>19.13</v>
      </c>
      <c r="D45" s="3">
        <v>24.06</v>
      </c>
      <c r="E45" s="3">
        <v>29.11</v>
      </c>
      <c r="F45" s="3">
        <v>29.01</v>
      </c>
      <c r="G45" s="3">
        <v>32.46</v>
      </c>
      <c r="H45" s="3">
        <v>33.71</v>
      </c>
      <c r="I45" s="3">
        <v>36.44</v>
      </c>
      <c r="J45" s="3">
        <v>40.7</v>
      </c>
      <c r="K45" s="3">
        <v>51.03</v>
      </c>
    </row>
    <row r="46" spans="1:11" ht="15" x14ac:dyDescent="0.25">
      <c r="A46" s="2" t="s">
        <v>21</v>
      </c>
      <c r="B46" s="7">
        <v>11.99</v>
      </c>
      <c r="C46" s="7">
        <v>13.94</v>
      </c>
      <c r="D46" s="7">
        <v>14.43</v>
      </c>
      <c r="E46" s="7">
        <v>15.83</v>
      </c>
      <c r="F46" s="7">
        <v>15.17</v>
      </c>
      <c r="G46" s="7">
        <v>15.14</v>
      </c>
      <c r="H46" s="7">
        <v>14.0</v>
      </c>
      <c r="I46" s="7">
        <v>17.12</v>
      </c>
      <c r="J46" s="7">
        <v>22.2</v>
      </c>
      <c r="K46" s="7">
        <v>21.4</v>
      </c>
    </row>
    <row r="47" spans="1:11" x14ac:dyDescent="0.2">
      <c r="A47" s="2" t="s">
        <v>22</v>
      </c>
      <c r="B47" s="3">
        <v>63.49</v>
      </c>
      <c r="C47" s="3">
        <v>86.89</v>
      </c>
      <c r="D47" s="3">
        <v>61.97</v>
      </c>
      <c r="E47" s="3">
        <v>100.2</v>
      </c>
      <c r="F47" s="3">
        <v>70.48</v>
      </c>
      <c r="G47" s="3">
        <v>112.09</v>
      </c>
      <c r="H47" s="3">
        <v>90.04</v>
      </c>
      <c r="I47" s="3">
        <v>148.54</v>
      </c>
      <c r="J47" s="3">
        <v>125.74</v>
      </c>
      <c r="K47" s="3">
        <v>129.51</v>
      </c>
    </row>
    <row r="48" spans="1:11" x14ac:dyDescent="0.2">
      <c r="A48" s="2" t="s">
        <v>23</v>
      </c>
      <c r="B48" s="3">
        <v>17.11</v>
      </c>
      <c r="C48" s="3">
        <v>23.76</v>
      </c>
      <c r="D48" s="3">
        <v>16.54</v>
      </c>
      <c r="E48" s="3">
        <v>23.08</v>
      </c>
      <c r="F48" s="3">
        <v>18.59</v>
      </c>
      <c r="G48" s="3">
        <v>31.47</v>
      </c>
      <c r="H48" s="3">
        <v>22.85</v>
      </c>
      <c r="I48" s="3">
        <v>35.18</v>
      </c>
      <c r="J48" s="3">
        <v>28.67</v>
      </c>
      <c r="K48" s="3">
        <v>32.21</v>
      </c>
    </row>
    <row r="49" spans="1:11" x14ac:dyDescent="0.2">
      <c r="A49" s="2" t="s">
        <v>24</v>
      </c>
      <c r="B49" s="3">
        <v>46.38</v>
      </c>
      <c r="C49" s="3">
        <v>62.97</v>
      </c>
      <c r="D49" s="3">
        <v>45.7</v>
      </c>
      <c r="E49" s="3">
        <v>77.25</v>
      </c>
      <c r="F49" s="3">
        <v>51.91</v>
      </c>
      <c r="G49" s="3">
        <v>80.64</v>
      </c>
      <c r="H49" s="3">
        <v>68.82</v>
      </c>
      <c r="I49" s="3">
        <v>107.32</v>
      </c>
      <c r="J49" s="3">
        <v>96.44</v>
      </c>
      <c r="K49" s="3">
        <v>95.17</v>
      </c>
    </row>
    <row r="50" spans="1:11" x14ac:dyDescent="0.2">
      <c r="A50" s="2" t="s">
        <v>30</v>
      </c>
      <c r="B50" s="3">
        <v>103.0</v>
      </c>
      <c r="C50" s="3">
        <v>118.14</v>
      </c>
      <c r="D50" s="3">
        <v>100.04</v>
      </c>
      <c r="E50" s="3">
        <v>144.59</v>
      </c>
      <c r="F50" s="3">
        <v>111.15</v>
      </c>
      <c r="G50" s="3">
        <v>156.29</v>
      </c>
      <c r="H50" s="3">
        <v>131.87</v>
      </c>
      <c r="I50" s="3">
        <v>198.91</v>
      </c>
      <c r="J50" s="3">
        <v>184.39</v>
      </c>
      <c r="K50" s="3">
        <v>182.45</v>
      </c>
    </row>
    <row r="51" spans="1:11" x14ac:dyDescent="0.2">
      <c r="A51" s="2" t="s">
        <v>27</v>
      </c>
      <c r="B51" s="2">
        <f>B49+B48+B46+B45</f>
      </c>
      <c r="C51" s="2">
        <f t="shared" ref="C51:K51" si="2">C49+C48+C46+C45</f>
      </c>
      <c r="D51" s="2">
        <f t="shared" si="2"/>
      </c>
      <c r="E51" s="2">
        <f t="shared" si="2"/>
      </c>
      <c r="F51" s="2">
        <f t="shared" si="2"/>
      </c>
      <c r="G51" s="2">
        <f t="shared" si="2"/>
      </c>
      <c r="H51" s="2">
        <f t="shared" si="2"/>
      </c>
      <c r="I51" s="2">
        <f t="shared" si="2"/>
      </c>
      <c r="J51" s="2">
        <f t="shared" si="2"/>
      </c>
      <c r="K51" s="2">
        <f t="shared" si="2"/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42094.0</v>
      </c>
      <c r="C56" s="5">
        <v>42460.0</v>
      </c>
      <c r="D56" s="5">
        <v>42825.0</v>
      </c>
      <c r="E56" s="5">
        <v>43190.0</v>
      </c>
      <c r="F56" s="5">
        <v>43555.0</v>
      </c>
      <c r="G56" s="5">
        <v>43921.0</v>
      </c>
      <c r="H56" s="5">
        <v>44286.0</v>
      </c>
      <c r="I56" s="5">
        <v>44651.0</v>
      </c>
      <c r="J56" s="5">
        <v>45016.0</v>
      </c>
      <c r="K56" s="5">
        <v>45382.0</v>
      </c>
    </row>
    <row r="57" spans="1:11" x14ac:dyDescent="0.2">
      <c r="A57" s="2" t="s">
        <v>32</v>
      </c>
      <c r="B57" s="3">
        <v>3.1</v>
      </c>
      <c r="C57" s="3">
        <v>3.1</v>
      </c>
      <c r="D57" s="3">
        <v>10.99</v>
      </c>
      <c r="E57" s="3">
        <v>11.33</v>
      </c>
      <c r="F57" s="3">
        <v>11.33</v>
      </c>
      <c r="G57" s="3">
        <v>11.57</v>
      </c>
      <c r="H57" s="3">
        <v>11.71</v>
      </c>
      <c r="I57" s="3">
        <v>11.87</v>
      </c>
      <c r="J57" s="3">
        <v>11.91</v>
      </c>
      <c r="K57" s="3">
        <v>11.96</v>
      </c>
    </row>
    <row r="58" spans="1:11" x14ac:dyDescent="0.2">
      <c r="A58" s="2" t="s">
        <v>33</v>
      </c>
      <c r="B58" s="3">
        <v>81.75</v>
      </c>
      <c r="C58" s="3">
        <v>119.71</v>
      </c>
      <c r="D58" s="3">
        <v>186.08</v>
      </c>
      <c r="E58" s="3">
        <v>303.65</v>
      </c>
      <c r="F58" s="3">
        <v>366.89</v>
      </c>
      <c r="G58" s="3">
        <v>529.76</v>
      </c>
      <c r="H58" s="3">
        <v>725.59</v>
      </c>
      <c r="I58" s="3">
        <v>984.91</v>
      </c>
      <c r="J58" s="3">
        <v>1273.0</v>
      </c>
      <c r="K58" s="3">
        <v>1682.89</v>
      </c>
    </row>
    <row r="59" spans="1:11" ht="15" x14ac:dyDescent="0.25">
      <c r="A59" s="2" t="s">
        <v>34</v>
      </c>
      <c r="B59" s="7">
        <v>82.28</v>
      </c>
      <c r="C59" s="7">
        <v>79.6</v>
      </c>
      <c r="D59" s="7">
        <v>42.95</v>
      </c>
      <c r="E59" s="7">
        <v>44.63</v>
      </c>
      <c r="F59" s="7">
        <v>141.24</v>
      </c>
      <c r="G59" s="7">
        <v>86.67</v>
      </c>
      <c r="H59" s="7">
        <v>294.53</v>
      </c>
      <c r="I59" s="7">
        <v>666.9</v>
      </c>
      <c r="J59" s="7">
        <v>444.27</v>
      </c>
      <c r="K59" s="7">
        <v>488.98</v>
      </c>
    </row>
    <row r="60" spans="1:11" x14ac:dyDescent="0.2">
      <c r="A60" s="2" t="s">
        <v>35</v>
      </c>
      <c r="B60" s="3">
        <v>157.22</v>
      </c>
      <c r="C60" s="3">
        <v>214.81</v>
      </c>
      <c r="D60" s="3">
        <v>548.65</v>
      </c>
      <c r="E60" s="3">
        <v>605.93</v>
      </c>
      <c r="F60" s="3">
        <v>971.39</v>
      </c>
      <c r="G60" s="3">
        <v>1068.96</v>
      </c>
      <c r="H60" s="3">
        <v>1813.83</v>
      </c>
      <c r="I60" s="3">
        <v>2613.49</v>
      </c>
      <c r="J60" s="3">
        <v>2950.25</v>
      </c>
      <c r="K60" s="3">
        <v>4807.62</v>
      </c>
    </row>
    <row r="61" spans="1:11" s="1" customFormat="1" x14ac:dyDescent="0.2">
      <c r="A61" s="1" t="s">
        <v>36</v>
      </c>
      <c r="B61" s="3">
        <v>324.35</v>
      </c>
      <c r="C61" s="3">
        <v>417.22</v>
      </c>
      <c r="D61" s="3">
        <v>788.67</v>
      </c>
      <c r="E61" s="3">
        <v>965.54</v>
      </c>
      <c r="F61" s="3">
        <v>1490.85</v>
      </c>
      <c r="G61" s="3">
        <v>1696.96</v>
      </c>
      <c r="H61" s="3">
        <v>2845.66</v>
      </c>
      <c r="I61" s="3">
        <v>4277.17</v>
      </c>
      <c r="J61" s="3">
        <v>4679.43</v>
      </c>
      <c r="K61" s="3">
        <v>6991.45</v>
      </c>
    </row>
    <row r="62" spans="1:11" x14ac:dyDescent="0.2">
      <c r="A62" s="2" t="s">
        <v>37</v>
      </c>
      <c r="B62" s="3">
        <v>97.01</v>
      </c>
      <c r="C62" s="3">
        <v>123.59</v>
      </c>
      <c r="D62" s="3">
        <v>136.56</v>
      </c>
      <c r="E62" s="3">
        <v>179.05</v>
      </c>
      <c r="F62" s="3">
        <v>240.94</v>
      </c>
      <c r="G62" s="3">
        <v>414.08</v>
      </c>
      <c r="H62" s="3">
        <v>550.23</v>
      </c>
      <c r="I62" s="3">
        <v>1003.29</v>
      </c>
      <c r="J62" s="3">
        <v>1243.64</v>
      </c>
      <c r="K62" s="3">
        <v>2000.32</v>
      </c>
    </row>
    <row r="63" spans="1:11" x14ac:dyDescent="0.2">
      <c r="A63" s="2" t="s">
        <v>38</v>
      </c>
      <c r="B63" s="3"/>
      <c r="C63" s="3">
        <v>0.01</v>
      </c>
      <c r="D63" s="3">
        <v>1.96</v>
      </c>
      <c r="E63" s="3">
        <v>15.94</v>
      </c>
      <c r="F63" s="3">
        <v>18.77</v>
      </c>
      <c r="G63" s="3">
        <v>9.55</v>
      </c>
      <c r="H63" s="3">
        <v>72.39</v>
      </c>
      <c r="I63" s="3">
        <v>22.39</v>
      </c>
      <c r="J63" s="3">
        <v>119.7</v>
      </c>
      <c r="K63" s="3">
        <v>64.27</v>
      </c>
    </row>
    <row r="64" spans="1:11" ht="15" x14ac:dyDescent="0.25">
      <c r="A64" s="2" t="s">
        <v>39</v>
      </c>
      <c r="B64" s="3">
        <v>6.03</v>
      </c>
      <c r="C64" s="7">
        <v>0.1</v>
      </c>
      <c r="D64" s="3"/>
      <c r="E64" s="3">
        <v>11.12</v>
      </c>
      <c r="F64" s="3">
        <v>7.61</v>
      </c>
      <c r="G64" s="3"/>
      <c r="H64" s="3">
        <v>95.25</v>
      </c>
      <c r="I64" s="3">
        <v>140.96</v>
      </c>
      <c r="J64" s="3">
        <v>44.15</v>
      </c>
      <c r="K64" s="3">
        <v>20.04</v>
      </c>
    </row>
    <row r="65" spans="1:11" x14ac:dyDescent="0.2">
      <c r="A65" s="2" t="s">
        <v>40</v>
      </c>
      <c r="B65" s="3">
        <v>221.31</v>
      </c>
      <c r="C65" s="3">
        <v>293.52</v>
      </c>
      <c r="D65" s="3">
        <v>650.15</v>
      </c>
      <c r="E65" s="3">
        <v>759.43</v>
      </c>
      <c r="F65" s="3">
        <v>1223.53</v>
      </c>
      <c r="G65" s="3">
        <v>1273.33</v>
      </c>
      <c r="H65" s="3">
        <v>2127.79</v>
      </c>
      <c r="I65" s="3">
        <v>3110.53</v>
      </c>
      <c r="J65" s="3">
        <v>3271.94</v>
      </c>
      <c r="K65" s="3">
        <v>4906.82</v>
      </c>
    </row>
    <row r="66" spans="1:11" s="1" customFormat="1" x14ac:dyDescent="0.2">
      <c r="A66" s="1" t="s">
        <v>36</v>
      </c>
      <c r="B66" s="3">
        <v>324.35</v>
      </c>
      <c r="C66" s="3">
        <v>417.22</v>
      </c>
      <c r="D66" s="3">
        <v>788.67</v>
      </c>
      <c r="E66" s="3">
        <v>965.54</v>
      </c>
      <c r="F66" s="3">
        <v>1490.85</v>
      </c>
      <c r="G66" s="3">
        <v>1696.96</v>
      </c>
      <c r="H66" s="3">
        <v>2845.66</v>
      </c>
      <c r="I66" s="3">
        <v>4277.17</v>
      </c>
      <c r="J66" s="3">
        <v>4679.43</v>
      </c>
      <c r="K66" s="3">
        <v>6991.45</v>
      </c>
    </row>
    <row r="67" spans="1:11" x14ac:dyDescent="0.2">
      <c r="A67" s="2" t="s">
        <v>41</v>
      </c>
      <c r="B67" s="3">
        <v>54.39</v>
      </c>
      <c r="C67" s="3">
        <v>87.61</v>
      </c>
      <c r="D67" s="3">
        <v>280.21</v>
      </c>
      <c r="E67" s="3">
        <v>298.5</v>
      </c>
      <c r="F67" s="3">
        <v>516.74</v>
      </c>
      <c r="G67" s="3">
        <v>515.12</v>
      </c>
      <c r="H67" s="3">
        <v>1089.06</v>
      </c>
      <c r="I67" s="3">
        <v>1356.35</v>
      </c>
      <c r="J67" s="3">
        <v>1715.45</v>
      </c>
      <c r="K67" s="3">
        <v>2317.88</v>
      </c>
    </row>
    <row r="68" spans="1:11" ht="15" x14ac:dyDescent="0.25">
      <c r="A68" s="2" t="s">
        <v>42</v>
      </c>
      <c r="B68" s="7">
        <v>113.03</v>
      </c>
      <c r="C68" s="7">
        <v>136.28</v>
      </c>
      <c r="D68" s="7">
        <v>282.2</v>
      </c>
      <c r="E68" s="7">
        <v>322.34</v>
      </c>
      <c r="F68" s="7">
        <v>408.36</v>
      </c>
      <c r="G68" s="7">
        <v>497.84</v>
      </c>
      <c r="H68" s="7">
        <v>743.25</v>
      </c>
      <c r="I68" s="7">
        <v>1155.69</v>
      </c>
      <c r="J68" s="7">
        <v>957.87</v>
      </c>
      <c r="K68" s="7">
        <v>1695.01</v>
      </c>
    </row>
    <row r="69" spans="1:11" x14ac:dyDescent="0.2">
      <c r="A69" s="2" t="s">
        <v>43</v>
      </c>
      <c r="B69" s="3">
        <v>6.89</v>
      </c>
      <c r="C69" s="3">
        <v>7.46</v>
      </c>
      <c r="D69" s="3">
        <v>15.33</v>
      </c>
      <c r="E69" s="3">
        <v>44.12</v>
      </c>
      <c r="F69" s="3">
        <v>36.72</v>
      </c>
      <c r="G69" s="3">
        <v>100.16</v>
      </c>
      <c r="H69" s="3">
        <v>68.88</v>
      </c>
      <c r="I69" s="3">
        <v>182.34</v>
      </c>
      <c r="J69" s="3">
        <v>229.18</v>
      </c>
      <c r="K69" s="3">
        <v>208.65</v>
      </c>
    </row>
    <row r="70" spans="1:11" x14ac:dyDescent="0.2">
      <c r="A70" s="2" t="s">
        <v>44</v>
      </c>
      <c r="B70" s="3">
        <v>3103157.0</v>
      </c>
      <c r="C70" s="3">
        <v>3103157.0</v>
      </c>
      <c r="D70" s="3">
        <v>10985341.0</v>
      </c>
      <c r="E70" s="3">
        <v>11325091.0</v>
      </c>
      <c r="F70" s="3">
        <v>11325091.0</v>
      </c>
      <c r="G70" s="3">
        <v>11570141.0</v>
      </c>
      <c r="H70" s="3">
        <v>58569355.0</v>
      </c>
      <c r="I70" s="3">
        <v>59341935.0</v>
      </c>
      <c r="J70" s="3">
        <v>59560165.0</v>
      </c>
      <c r="K70" s="3"/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10.0</v>
      </c>
      <c r="C72" s="3">
        <v>10.0</v>
      </c>
      <c r="D72" s="3">
        <v>10.0</v>
      </c>
      <c r="E72" s="3">
        <v>10.0</v>
      </c>
      <c r="F72" s="3">
        <v>10.0</v>
      </c>
      <c r="G72" s="3">
        <v>10.0</v>
      </c>
      <c r="H72" s="3">
        <v>2.0</v>
      </c>
      <c r="I72" s="3">
        <v>2.0</v>
      </c>
      <c r="J72" s="3">
        <v>2.0</v>
      </c>
      <c r="K72" s="3">
        <v>2.0</v>
      </c>
    </row>
    <row r="73" spans="1:11" x14ac:dyDescent="0.2">
      <c r="H73" s="2">
        <f>H62-G62+H45</f>
      </c>
      <c r="I73" s="2">
        <f t="shared" ref="I73:K73" si="3">I62-H62+I45</f>
      </c>
      <c r="J73" s="2">
        <f t="shared" si="3"/>
      </c>
      <c r="K73" s="2">
        <f t="shared" si="3"/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42094.0</v>
      </c>
      <c r="C81" s="5">
        <v>42460.0</v>
      </c>
      <c r="D81" s="5">
        <v>42825.0</v>
      </c>
      <c r="E81" s="5">
        <v>43190.0</v>
      </c>
      <c r="F81" s="5">
        <v>43555.0</v>
      </c>
      <c r="G81" s="5">
        <v>43921.0</v>
      </c>
      <c r="H81" s="5">
        <v>44286.0</v>
      </c>
      <c r="I81" s="5">
        <v>44651.0</v>
      </c>
      <c r="J81" s="5">
        <v>45016.0</v>
      </c>
      <c r="K81" s="5">
        <v>45382.0</v>
      </c>
      <c r="L81" s="5"/>
    </row>
    <row r="82" spans="1:12" s="1" customFormat="1" x14ac:dyDescent="0.2">
      <c r="A82" s="2" t="s">
        <v>48</v>
      </c>
      <c r="B82" s="3">
        <v>44.5</v>
      </c>
      <c r="C82" s="3">
        <v>42.25</v>
      </c>
      <c r="D82" s="3">
        <v>52.88</v>
      </c>
      <c r="E82" s="3">
        <v>67.88</v>
      </c>
      <c r="F82" s="3">
        <v>-3.06</v>
      </c>
      <c r="G82" s="3">
        <v>237.34</v>
      </c>
      <c r="H82" s="3">
        <v>170.11</v>
      </c>
      <c r="I82" s="3">
        <v>272.76</v>
      </c>
      <c r="J82" s="3">
        <v>725.75</v>
      </c>
      <c r="K82" s="3">
        <v>584.31</v>
      </c>
    </row>
    <row r="83" spans="1:12" x14ac:dyDescent="0.2">
      <c r="A83" s="2" t="s">
        <v>49</v>
      </c>
      <c r="B83" s="3">
        <v>-22.27</v>
      </c>
      <c r="C83" s="3">
        <v>-21.61</v>
      </c>
      <c r="D83" s="3">
        <v>-43.42</v>
      </c>
      <c r="E83" s="3">
        <v>-99.72</v>
      </c>
      <c r="F83" s="3">
        <v>-63.79</v>
      </c>
      <c r="G83" s="3">
        <v>-98.75</v>
      </c>
      <c r="H83" s="3">
        <v>-265.4</v>
      </c>
      <c r="I83" s="3">
        <v>-464.46</v>
      </c>
      <c r="J83" s="3">
        <v>-355.55</v>
      </c>
      <c r="K83" s="3">
        <v>-530.9</v>
      </c>
    </row>
    <row r="84" spans="1:12" x14ac:dyDescent="0.2">
      <c r="A84" s="2" t="s">
        <v>50</v>
      </c>
      <c r="B84" s="3">
        <v>-22.27</v>
      </c>
      <c r="C84" s="3">
        <v>-20.06</v>
      </c>
      <c r="D84" s="3">
        <v>-8.42</v>
      </c>
      <c r="E84" s="3">
        <v>41.79</v>
      </c>
      <c r="F84" s="3">
        <v>68.62</v>
      </c>
      <c r="G84" s="3">
        <v>-57.36</v>
      </c>
      <c r="H84" s="3">
        <v>63.47</v>
      </c>
      <c r="I84" s="3">
        <v>304.32</v>
      </c>
      <c r="J84" s="3">
        <v>-329.62</v>
      </c>
      <c r="K84" s="3">
        <v>-69.97</v>
      </c>
    </row>
    <row r="85" spans="1:12" s="1" customFormat="1" x14ac:dyDescent="0.2">
      <c r="A85" s="2" t="s">
        <v>51</v>
      </c>
      <c r="B85" s="3">
        <v>-0.04</v>
      </c>
      <c r="C85" s="3">
        <v>0.59</v>
      </c>
      <c r="D85" s="3">
        <v>1.04</v>
      </c>
      <c r="E85" s="3">
        <v>9.95</v>
      </c>
      <c r="F85" s="3">
        <v>1.76</v>
      </c>
      <c r="G85" s="3">
        <v>81.23</v>
      </c>
      <c r="H85" s="3">
        <v>-31.82</v>
      </c>
      <c r="I85" s="3">
        <v>112.62</v>
      </c>
      <c r="J85" s="3">
        <v>40.58</v>
      </c>
      <c r="K85" s="3">
        <v>-16.56</v>
      </c>
    </row>
    <row r="90" spans="1:12" s="1" customFormat="1" x14ac:dyDescent="0.2">
      <c r="A90" s="1" t="s">
        <v>52</v>
      </c>
      <c r="B90" s="3"/>
      <c r="C90" s="3"/>
      <c r="D90" s="3"/>
      <c r="E90" s="3">
        <v>658.21</v>
      </c>
      <c r="F90" s="3">
        <v>470.2</v>
      </c>
      <c r="G90" s="3">
        <v>715.97</v>
      </c>
      <c r="H90" s="3">
        <v>3672.15</v>
      </c>
      <c r="I90" s="3">
        <v>4308.8</v>
      </c>
      <c r="J90" s="3">
        <v>2861.3</v>
      </c>
      <c r="K90" s="3">
        <v>7479.25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1.55</v>
      </c>
      <c r="C93" s="10">
        <v>1.55</v>
      </c>
      <c r="D93" s="10">
        <v>5.49</v>
      </c>
      <c r="E93" s="10">
        <v>5.66</v>
      </c>
      <c r="F93" s="10">
        <v>5.66</v>
      </c>
      <c r="G93" s="10">
        <v>5.79</v>
      </c>
      <c r="H93" s="10">
        <v>5.86</v>
      </c>
      <c r="I93" s="10">
        <v>5.93</v>
      </c>
      <c r="J93" s="10">
        <v>5.96</v>
      </c>
      <c r="K93" s="10">
        <v>5.98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2024-05-06T05:45:56Z</cp:lastPrinted>
  <dcterms:created xsi:type="dcterms:W3CDTF">2023-01-14T08:22:33Z</dcterms:created>
  <dcterms:modified xsi:type="dcterms:W3CDTF">2024-05-06T05:46:12Z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