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CURAJ COLLEGE\First Semester\Statistics\"/>
    </mc:Choice>
  </mc:AlternateContent>
  <xr:revisionPtr revIDLastSave="0" documentId="13_ncr:1_{411F1D7E-16F0-4CE6-B00B-96E110F967A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1" r:id="rId1"/>
    <sheet name="Sheet2" sheetId="3" r:id="rId2"/>
    <sheet name="sheet3" sheetId="6" r:id="rId3"/>
    <sheet name="Sheet4" sheetId="7" r:id="rId4"/>
    <sheet name="Sheet5" sheetId="8" r:id="rId5"/>
    <sheet name="Sheet6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8" l="1"/>
  <c r="L3" i="8"/>
  <c r="G13" i="8"/>
  <c r="G12" i="8"/>
  <c r="J3" i="8"/>
  <c r="I3" i="8"/>
  <c r="G11" i="8"/>
  <c r="D48" i="8"/>
  <c r="C48" i="8"/>
  <c r="C2" i="9"/>
  <c r="C3" i="9" s="1"/>
  <c r="C4" i="9" s="1"/>
  <c r="C5" i="9" s="1"/>
  <c r="C6" i="9" s="1"/>
  <c r="C7" i="9" s="1"/>
  <c r="C8" i="9" s="1"/>
  <c r="C9" i="9" s="1"/>
  <c r="C250" i="8" l="1"/>
  <c r="C251" i="8" s="1"/>
  <c r="C249" i="8"/>
  <c r="C248" i="8"/>
  <c r="C247" i="8"/>
  <c r="H8" i="8"/>
  <c r="H7" i="8"/>
  <c r="H6" i="8"/>
  <c r="H5" i="8"/>
  <c r="H4" i="8"/>
  <c r="H3" i="8"/>
  <c r="H9" i="8" s="1"/>
  <c r="D47" i="8" l="1"/>
  <c r="D45" i="8"/>
  <c r="D46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G6" i="8" s="1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2" i="8"/>
  <c r="D3" i="8"/>
  <c r="D4" i="8"/>
  <c r="D5" i="8"/>
  <c r="D6" i="8"/>
  <c r="D7" i="8"/>
  <c r="D8" i="8"/>
  <c r="D9" i="8"/>
  <c r="I58" i="7"/>
  <c r="G4" i="8" l="1"/>
  <c r="O4" i="8"/>
  <c r="G5" i="8"/>
  <c r="O6" i="8"/>
  <c r="P6" i="8"/>
  <c r="Q6" i="8" s="1"/>
  <c r="I6" i="8"/>
  <c r="G3" i="8"/>
  <c r="G7" i="8"/>
  <c r="G8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3" i="7"/>
  <c r="I59" i="7" s="1"/>
  <c r="P8" i="8" l="1"/>
  <c r="I4" i="8"/>
  <c r="I60" i="7"/>
  <c r="P4" i="8"/>
  <c r="Q4" i="8" s="1"/>
  <c r="O7" i="8"/>
  <c r="P7" i="8"/>
  <c r="Q7" i="8" s="1"/>
  <c r="I7" i="8"/>
  <c r="O8" i="8"/>
  <c r="I8" i="8"/>
  <c r="Q8" i="8" s="1"/>
  <c r="G9" i="8"/>
  <c r="P5" i="8"/>
  <c r="Q5" i="8" s="1"/>
  <c r="O5" i="8"/>
  <c r="I5" i="8"/>
  <c r="P3" i="8"/>
  <c r="O3" i="8"/>
  <c r="J4" i="8"/>
  <c r="J5" i="8"/>
  <c r="J6" i="8" s="1"/>
  <c r="J7" i="8" s="1"/>
  <c r="J8" i="8" s="1"/>
  <c r="C56" i="7"/>
  <c r="E8" i="7" s="1"/>
  <c r="C57" i="7"/>
  <c r="F8" i="7" s="1"/>
  <c r="C55" i="7"/>
  <c r="C54" i="7"/>
  <c r="O9" i="8" l="1"/>
  <c r="P11" i="8" s="1"/>
  <c r="Q3" i="8"/>
  <c r="Q9" i="8" s="1"/>
  <c r="P13" i="8" s="1"/>
  <c r="P9" i="8"/>
  <c r="P12" i="8" s="1"/>
  <c r="I9" i="8"/>
  <c r="D52" i="7"/>
  <c r="D45" i="7"/>
  <c r="D40" i="7"/>
  <c r="D33" i="7"/>
  <c r="D27" i="7"/>
  <c r="D20" i="7"/>
  <c r="D13" i="7"/>
  <c r="D8" i="7"/>
  <c r="E51" i="7"/>
  <c r="E43" i="7"/>
  <c r="E35" i="7"/>
  <c r="E27" i="7"/>
  <c r="E19" i="7"/>
  <c r="E11" i="7"/>
  <c r="D51" i="7"/>
  <c r="D44" i="7"/>
  <c r="D37" i="7"/>
  <c r="D32" i="7"/>
  <c r="D25" i="7"/>
  <c r="D19" i="7"/>
  <c r="D12" i="7"/>
  <c r="D5" i="7"/>
  <c r="E50" i="7"/>
  <c r="E42" i="7"/>
  <c r="E34" i="7"/>
  <c r="E26" i="7"/>
  <c r="E18" i="7"/>
  <c r="E10" i="7"/>
  <c r="D49" i="7"/>
  <c r="D43" i="7"/>
  <c r="D36" i="7"/>
  <c r="D29" i="7"/>
  <c r="D24" i="7"/>
  <c r="D17" i="7"/>
  <c r="D11" i="7"/>
  <c r="D4" i="7"/>
  <c r="E47" i="7"/>
  <c r="E39" i="7"/>
  <c r="E31" i="7"/>
  <c r="E23" i="7"/>
  <c r="E15" i="7"/>
  <c r="E7" i="7"/>
  <c r="D53" i="7"/>
  <c r="D48" i="7"/>
  <c r="D41" i="7"/>
  <c r="D35" i="7"/>
  <c r="D28" i="7"/>
  <c r="D21" i="7"/>
  <c r="D16" i="7"/>
  <c r="D9" i="7"/>
  <c r="E3" i="7"/>
  <c r="E46" i="7"/>
  <c r="E38" i="7"/>
  <c r="E30" i="7"/>
  <c r="E22" i="7"/>
  <c r="E14" i="7"/>
  <c r="E6" i="7"/>
  <c r="F43" i="7"/>
  <c r="F27" i="7"/>
  <c r="F11" i="7"/>
  <c r="F39" i="7"/>
  <c r="F23" i="7"/>
  <c r="F15" i="7"/>
  <c r="F3" i="7"/>
  <c r="F38" i="7"/>
  <c r="F22" i="7"/>
  <c r="F5" i="7"/>
  <c r="E49" i="7"/>
  <c r="E41" i="7"/>
  <c r="E33" i="7"/>
  <c r="E25" i="7"/>
  <c r="E17" i="7"/>
  <c r="E9" i="7"/>
  <c r="F53" i="7"/>
  <c r="F45" i="7"/>
  <c r="F37" i="7"/>
  <c r="F29" i="7"/>
  <c r="F21" i="7"/>
  <c r="F13" i="7"/>
  <c r="F4" i="7"/>
  <c r="F51" i="7"/>
  <c r="F35" i="7"/>
  <c r="F19" i="7"/>
  <c r="F47" i="7"/>
  <c r="F31" i="7"/>
  <c r="F6" i="7"/>
  <c r="F46" i="7"/>
  <c r="F30" i="7"/>
  <c r="F14" i="7"/>
  <c r="D50" i="7"/>
  <c r="D42" i="7"/>
  <c r="D34" i="7"/>
  <c r="D26" i="7"/>
  <c r="D18" i="7"/>
  <c r="D10" i="7"/>
  <c r="E48" i="7"/>
  <c r="E40" i="7"/>
  <c r="E32" i="7"/>
  <c r="E24" i="7"/>
  <c r="E16" i="7"/>
  <c r="F52" i="7"/>
  <c r="F44" i="7"/>
  <c r="F36" i="7"/>
  <c r="F28" i="7"/>
  <c r="F20" i="7"/>
  <c r="F12" i="7"/>
  <c r="F50" i="7"/>
  <c r="F42" i="7"/>
  <c r="F34" i="7"/>
  <c r="F26" i="7"/>
  <c r="F18" i="7"/>
  <c r="F10" i="7"/>
  <c r="K10" i="7"/>
  <c r="K18" i="7"/>
  <c r="K26" i="7"/>
  <c r="K34" i="7"/>
  <c r="K42" i="7"/>
  <c r="K50" i="7"/>
  <c r="K6" i="7"/>
  <c r="K14" i="7"/>
  <c r="K22" i="7"/>
  <c r="K30" i="7"/>
  <c r="K38" i="7"/>
  <c r="K46" i="7"/>
  <c r="K3" i="7"/>
  <c r="K7" i="7"/>
  <c r="K15" i="7"/>
  <c r="K23" i="7"/>
  <c r="K31" i="7"/>
  <c r="K39" i="7"/>
  <c r="K47" i="7"/>
  <c r="K8" i="7"/>
  <c r="K16" i="7"/>
  <c r="K24" i="7"/>
  <c r="K32" i="7"/>
  <c r="K40" i="7"/>
  <c r="K48" i="7"/>
  <c r="K4" i="7"/>
  <c r="K20" i="7"/>
  <c r="K36" i="7"/>
  <c r="K52" i="7"/>
  <c r="K5" i="7"/>
  <c r="K21" i="7"/>
  <c r="K37" i="7"/>
  <c r="K53" i="7"/>
  <c r="K9" i="7"/>
  <c r="K25" i="7"/>
  <c r="K41" i="7"/>
  <c r="K11" i="7"/>
  <c r="K27" i="7"/>
  <c r="K43" i="7"/>
  <c r="K28" i="7"/>
  <c r="K44" i="7"/>
  <c r="K33" i="7"/>
  <c r="K35" i="7"/>
  <c r="K12" i="7"/>
  <c r="K13" i="7"/>
  <c r="K29" i="7"/>
  <c r="K45" i="7"/>
  <c r="K17" i="7"/>
  <c r="K49" i="7"/>
  <c r="K19" i="7"/>
  <c r="K51" i="7"/>
  <c r="D47" i="7"/>
  <c r="D39" i="7"/>
  <c r="D31" i="7"/>
  <c r="D23" i="7"/>
  <c r="D15" i="7"/>
  <c r="D7" i="7"/>
  <c r="E53" i="7"/>
  <c r="E45" i="7"/>
  <c r="E37" i="7"/>
  <c r="E29" i="7"/>
  <c r="E21" i="7"/>
  <c r="E13" i="7"/>
  <c r="E5" i="7"/>
  <c r="F49" i="7"/>
  <c r="F41" i="7"/>
  <c r="F33" i="7"/>
  <c r="F25" i="7"/>
  <c r="F17" i="7"/>
  <c r="F9" i="7"/>
  <c r="D3" i="7"/>
  <c r="D46" i="7"/>
  <c r="D38" i="7"/>
  <c r="D30" i="7"/>
  <c r="D22" i="7"/>
  <c r="D14" i="7"/>
  <c r="D6" i="7"/>
  <c r="E52" i="7"/>
  <c r="E44" i="7"/>
  <c r="E36" i="7"/>
  <c r="E28" i="7"/>
  <c r="E20" i="7"/>
  <c r="E12" i="7"/>
  <c r="E4" i="7"/>
  <c r="F48" i="7"/>
  <c r="F40" i="7"/>
  <c r="F32" i="7"/>
  <c r="F24" i="7"/>
  <c r="F16" i="7"/>
  <c r="F7" i="7"/>
  <c r="K7" i="1"/>
  <c r="K6" i="1"/>
  <c r="K5" i="1"/>
  <c r="K4" i="1"/>
  <c r="K3" i="1"/>
  <c r="I24" i="1"/>
  <c r="F9" i="1"/>
  <c r="F8" i="1"/>
  <c r="F7" i="1"/>
  <c r="F6" i="1"/>
  <c r="F5" i="1"/>
  <c r="F3" i="1"/>
  <c r="F4" i="1"/>
  <c r="C23" i="1"/>
  <c r="R6" i="8" l="1"/>
  <c r="S6" i="8" s="1"/>
  <c r="R4" i="8"/>
  <c r="S4" i="8" s="1"/>
  <c r="R3" i="8"/>
  <c r="R8" i="8"/>
  <c r="S8" i="8" s="1"/>
  <c r="R7" i="8"/>
  <c r="S7" i="8" s="1"/>
  <c r="R5" i="8"/>
  <c r="S5" i="8" s="1"/>
  <c r="L6" i="8"/>
  <c r="M6" i="8" s="1"/>
  <c r="L7" i="8"/>
  <c r="M7" i="8" s="1"/>
  <c r="L8" i="8"/>
  <c r="M8" i="8" s="1"/>
  <c r="L4" i="8"/>
  <c r="M4" i="8" s="1"/>
  <c r="L5" i="8"/>
  <c r="M5" i="8" s="1"/>
  <c r="D54" i="7"/>
  <c r="E56" i="7" s="1"/>
  <c r="E57" i="7" s="1"/>
  <c r="M45" i="7"/>
  <c r="N45" i="7"/>
  <c r="L45" i="7"/>
  <c r="M32" i="7"/>
  <c r="N32" i="7"/>
  <c r="L32" i="7"/>
  <c r="N27" i="7"/>
  <c r="L27" i="7"/>
  <c r="M27" i="7"/>
  <c r="N51" i="7"/>
  <c r="L51" i="7"/>
  <c r="M51" i="7"/>
  <c r="M33" i="7"/>
  <c r="N33" i="7"/>
  <c r="L33" i="7"/>
  <c r="M9" i="7"/>
  <c r="N9" i="7"/>
  <c r="L9" i="7"/>
  <c r="N39" i="7"/>
  <c r="M39" i="7"/>
  <c r="L39" i="7"/>
  <c r="L30" i="7"/>
  <c r="M30" i="7"/>
  <c r="N30" i="7"/>
  <c r="M49" i="7"/>
  <c r="N49" i="7"/>
  <c r="L49" i="7"/>
  <c r="N44" i="7"/>
  <c r="M44" i="7"/>
  <c r="L44" i="7"/>
  <c r="M53" i="7"/>
  <c r="N53" i="7"/>
  <c r="L53" i="7"/>
  <c r="M48" i="7"/>
  <c r="N48" i="7"/>
  <c r="L48" i="7"/>
  <c r="N31" i="7"/>
  <c r="L31" i="7"/>
  <c r="M31" i="7"/>
  <c r="L22" i="7"/>
  <c r="M22" i="7"/>
  <c r="N22" i="7"/>
  <c r="L10" i="7"/>
  <c r="N10" i="7"/>
  <c r="M10" i="7"/>
  <c r="M17" i="7"/>
  <c r="N17" i="7"/>
  <c r="L17" i="7"/>
  <c r="N28" i="7"/>
  <c r="M28" i="7"/>
  <c r="L28" i="7"/>
  <c r="M37" i="7"/>
  <c r="N37" i="7"/>
  <c r="L37" i="7"/>
  <c r="M40" i="7"/>
  <c r="N40" i="7"/>
  <c r="L40" i="7"/>
  <c r="N23" i="7"/>
  <c r="M23" i="7"/>
  <c r="L23" i="7"/>
  <c r="L14" i="7"/>
  <c r="M14" i="7"/>
  <c r="N14" i="7"/>
  <c r="F54" i="7"/>
  <c r="G57" i="7" s="1"/>
  <c r="M21" i="7"/>
  <c r="L21" i="7"/>
  <c r="N21" i="7"/>
  <c r="L6" i="7"/>
  <c r="M6" i="7"/>
  <c r="N6" i="7"/>
  <c r="M5" i="7"/>
  <c r="N5" i="7"/>
  <c r="L5" i="7"/>
  <c r="M24" i="7"/>
  <c r="N24" i="7"/>
  <c r="L24" i="7"/>
  <c r="N7" i="7"/>
  <c r="M7" i="7"/>
  <c r="L7" i="7"/>
  <c r="L50" i="7"/>
  <c r="N50" i="7"/>
  <c r="M50" i="7"/>
  <c r="M13" i="7"/>
  <c r="N13" i="7"/>
  <c r="L13" i="7"/>
  <c r="N11" i="7"/>
  <c r="L11" i="7"/>
  <c r="M11" i="7"/>
  <c r="N52" i="7"/>
  <c r="M52" i="7"/>
  <c r="L52" i="7"/>
  <c r="M16" i="7"/>
  <c r="N16" i="7"/>
  <c r="L16" i="7"/>
  <c r="M3" i="7"/>
  <c r="L57" i="7"/>
  <c r="L3" i="7"/>
  <c r="N3" i="7"/>
  <c r="L42" i="7"/>
  <c r="N42" i="7"/>
  <c r="M42" i="7"/>
  <c r="E54" i="7"/>
  <c r="G56" i="7" s="1"/>
  <c r="N12" i="7"/>
  <c r="M12" i="7"/>
  <c r="L12" i="7"/>
  <c r="M41" i="7"/>
  <c r="N41" i="7"/>
  <c r="L41" i="7"/>
  <c r="N36" i="7"/>
  <c r="M36" i="7"/>
  <c r="L36" i="7"/>
  <c r="M8" i="7"/>
  <c r="N8" i="7"/>
  <c r="L8" i="7"/>
  <c r="L46" i="7"/>
  <c r="M46" i="7"/>
  <c r="N46" i="7"/>
  <c r="L34" i="7"/>
  <c r="N34" i="7"/>
  <c r="M34" i="7"/>
  <c r="N35" i="7"/>
  <c r="L35" i="7"/>
  <c r="M35" i="7"/>
  <c r="M25" i="7"/>
  <c r="N25" i="7"/>
  <c r="L25" i="7"/>
  <c r="N20" i="7"/>
  <c r="M20" i="7"/>
  <c r="L20" i="7"/>
  <c r="N47" i="7"/>
  <c r="M47" i="7"/>
  <c r="L47" i="7"/>
  <c r="L38" i="7"/>
  <c r="M38" i="7"/>
  <c r="N38" i="7"/>
  <c r="L26" i="7"/>
  <c r="N26" i="7"/>
  <c r="M26" i="7"/>
  <c r="N43" i="7"/>
  <c r="L43" i="7"/>
  <c r="M43" i="7"/>
  <c r="N15" i="7"/>
  <c r="M15" i="7"/>
  <c r="L15" i="7"/>
  <c r="M29" i="7"/>
  <c r="L29" i="7"/>
  <c r="N29" i="7"/>
  <c r="N19" i="7"/>
  <c r="L19" i="7"/>
  <c r="M19" i="7"/>
  <c r="L4" i="7"/>
  <c r="N4" i="7"/>
  <c r="M4" i="7"/>
  <c r="L18" i="7"/>
  <c r="N18" i="7"/>
  <c r="M18" i="7"/>
  <c r="T5" i="8" l="1"/>
  <c r="U5" i="8"/>
  <c r="T4" i="8"/>
  <c r="U4" i="8"/>
  <c r="U7" i="8"/>
  <c r="T7" i="8"/>
  <c r="U6" i="8"/>
  <c r="T6" i="8"/>
  <c r="T8" i="8"/>
  <c r="U8" i="8"/>
  <c r="S3" i="8"/>
  <c r="R9" i="8"/>
  <c r="S11" i="8" s="1"/>
  <c r="M9" i="8"/>
  <c r="L9" i="8"/>
  <c r="L59" i="7"/>
  <c r="L60" i="7"/>
  <c r="L58" i="7"/>
  <c r="G15" i="8" l="1"/>
  <c r="G16" i="8" s="1"/>
  <c r="T3" i="8"/>
  <c r="T9" i="8" s="1"/>
  <c r="S13" i="8" s="1"/>
  <c r="S9" i="8"/>
  <c r="S12" i="8" s="1"/>
  <c r="U3" i="8"/>
  <c r="U9" i="8" s="1"/>
  <c r="S14" i="8" s="1"/>
  <c r="N63" i="7"/>
  <c r="N62" i="7"/>
  <c r="T16" i="8" l="1"/>
  <c r="T17" i="8"/>
</calcChain>
</file>

<file path=xl/sharedStrings.xml><?xml version="1.0" encoding="utf-8"?>
<sst xmlns="http://schemas.openxmlformats.org/spreadsheetml/2006/main" count="165" uniqueCount="105">
  <si>
    <t>s.no</t>
  </si>
  <si>
    <t>name</t>
  </si>
  <si>
    <t>age</t>
  </si>
  <si>
    <t>ankit</t>
  </si>
  <si>
    <t>aman</t>
  </si>
  <si>
    <t>ayush</t>
  </si>
  <si>
    <t>mohit</t>
  </si>
  <si>
    <t>rohit</t>
  </si>
  <si>
    <t>piyush</t>
  </si>
  <si>
    <t>total</t>
  </si>
  <si>
    <t>mode</t>
  </si>
  <si>
    <t>GM</t>
  </si>
  <si>
    <t>HM</t>
  </si>
  <si>
    <t>AM</t>
  </si>
  <si>
    <t>MEAN</t>
  </si>
  <si>
    <t>MEDIAN OF ALL STUDENT</t>
  </si>
  <si>
    <t>medain of all student under 25</t>
  </si>
  <si>
    <t>S.no</t>
  </si>
  <si>
    <t>poddar</t>
  </si>
  <si>
    <t>IF TWO STUDENT OF AGE 19 ARE ENTERED THEN</t>
  </si>
  <si>
    <t>MEDIAN</t>
  </si>
  <si>
    <t>MODE</t>
  </si>
  <si>
    <t>TOTAL</t>
  </si>
  <si>
    <t>Amount(Rs.)</t>
  </si>
  <si>
    <t>year</t>
  </si>
  <si>
    <t>sales. (Rs.)</t>
  </si>
  <si>
    <t>Gross Profit(Rs.)</t>
  </si>
  <si>
    <t>Net Profit(Rs.)</t>
  </si>
  <si>
    <t xml:space="preserve">ITEM </t>
  </si>
  <si>
    <t xml:space="preserve">FOOD </t>
  </si>
  <si>
    <t>RENT</t>
  </si>
  <si>
    <t>EDUCATION</t>
  </si>
  <si>
    <t>SAVINGS</t>
  </si>
  <si>
    <t>MISC.</t>
  </si>
  <si>
    <t>mean absolute deviation about mean</t>
  </si>
  <si>
    <t>mean absolute deviation about median</t>
  </si>
  <si>
    <t>x</t>
  </si>
  <si>
    <t>(x-xbar)^2</t>
  </si>
  <si>
    <t>sum</t>
  </si>
  <si>
    <t>frequency</t>
  </si>
  <si>
    <t>mean(xbar)</t>
  </si>
  <si>
    <t>median</t>
  </si>
  <si>
    <t>VARIANCE</t>
  </si>
  <si>
    <t>Standard deviation</t>
  </si>
  <si>
    <t>|x-xbar|</t>
  </si>
  <si>
    <t>|x-median|</t>
  </si>
  <si>
    <t>(x)^2</t>
  </si>
  <si>
    <t>(x)^3</t>
  </si>
  <si>
    <t>raw moments</t>
  </si>
  <si>
    <t>Y=x-x bar</t>
  </si>
  <si>
    <t>central moments</t>
  </si>
  <si>
    <t>μ2'=avg of (x)^2</t>
  </si>
  <si>
    <t>μ1=avg  of Y</t>
  </si>
  <si>
    <t>μ2=avg of  Y^2</t>
  </si>
  <si>
    <t>μ3=avg  of Y^3</t>
  </si>
  <si>
    <t>μ4=avg  of  Y^4</t>
  </si>
  <si>
    <t>Y^2=(x-x bar)^2</t>
  </si>
  <si>
    <t>Y^3=(x-x bar)^3</t>
  </si>
  <si>
    <t>Y^4=(x-x bar)^4</t>
  </si>
  <si>
    <t>μ3'=avg of  (x)^3</t>
  </si>
  <si>
    <t>μ1'=avg of x</t>
  </si>
  <si>
    <t>X</t>
  </si>
  <si>
    <t>F</t>
  </si>
  <si>
    <t>Coefficient of skewness(β1)=(μ3)^2/*(μ2)^3</t>
  </si>
  <si>
    <t>Coefficient of kurtosis(β2)=μ4/(μ2)^2</t>
  </si>
  <si>
    <t>continuous frequency table</t>
  </si>
  <si>
    <t>10-20</t>
  </si>
  <si>
    <t>20-30</t>
  </si>
  <si>
    <t>30-40</t>
  </si>
  <si>
    <t>40-50</t>
  </si>
  <si>
    <t>50-60</t>
  </si>
  <si>
    <t>60-70</t>
  </si>
  <si>
    <t>range</t>
  </si>
  <si>
    <t>fi.xi</t>
  </si>
  <si>
    <t>xi</t>
  </si>
  <si>
    <t>mean</t>
  </si>
  <si>
    <t>c.f</t>
  </si>
  <si>
    <t>variance</t>
  </si>
  <si>
    <t>(x-xbar)^2.fi</t>
  </si>
  <si>
    <t>standard deviation</t>
  </si>
  <si>
    <t>s.v</t>
  </si>
  <si>
    <t xml:space="preserve">   </t>
  </si>
  <si>
    <t xml:space="preserve">                                                                                                             </t>
  </si>
  <si>
    <t>Fi.Xi^2</t>
  </si>
  <si>
    <t>Fi.Xi^3</t>
  </si>
  <si>
    <t>Fi.Xi</t>
  </si>
  <si>
    <t>μ2'=avg ofFi. X^2</t>
  </si>
  <si>
    <t>μ3'=avg ofFi. X^3</t>
  </si>
  <si>
    <t>μ1'=avg ofFi. X</t>
  </si>
  <si>
    <t>Y=Fi.(x-x bar)</t>
  </si>
  <si>
    <t>Y^2=Fi.((x-x bar)^2)</t>
  </si>
  <si>
    <t>Y^3=Fi.((x-x bar)^3)</t>
  </si>
  <si>
    <t>Y^4=Fi.((x-x bar)^4)</t>
  </si>
  <si>
    <t>Seed Yield</t>
  </si>
  <si>
    <t>2.5-3.5</t>
  </si>
  <si>
    <t>3.5-4.5</t>
  </si>
  <si>
    <t>4.5-5.5</t>
  </si>
  <si>
    <t>5.5-6.5</t>
  </si>
  <si>
    <t>6.5-7.5</t>
  </si>
  <si>
    <t>7.5-8.5</t>
  </si>
  <si>
    <t>8.5-9.5</t>
  </si>
  <si>
    <t>9.5-10.5</t>
  </si>
  <si>
    <t>No. of Plants(f)</t>
  </si>
  <si>
    <t>Cumulative frequency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</si>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</sst>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</a:t>
            </a:r>
            <a:r>
              <a:rPr lang="en-IN" baseline="0"/>
              <a:t> PLOT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Sheet2!$B$1:$F$1</c:f>
              <c:strCache>
                <c:ptCount val="5"/>
                <c:pt idx="0">
                  <c:v>FOOD </c:v>
                </c:pt>
                <c:pt idx="1">
                  <c:v>RENT</c:v>
                </c:pt>
                <c:pt idx="2">
                  <c:v>EDUCATION</c:v>
                </c:pt>
                <c:pt idx="3">
                  <c:v>SAVINGS</c:v>
                </c:pt>
                <c:pt idx="4">
                  <c:v>MISC.</c:v>
                </c:pt>
              </c:strCache>
            </c:strRef>
          </c:cat>
          <c:val>
            <c:numRef>
              <c:f>Sheet2!$B$2:$F$2</c:f>
              <c:numCache>
                <c:formatCode>General</c:formatCode>
                <c:ptCount val="5"/>
                <c:pt idx="0">
                  <c:v>3000</c:v>
                </c:pt>
                <c:pt idx="1">
                  <c:v>800</c:v>
                </c:pt>
                <c:pt idx="2">
                  <c:v>1200</c:v>
                </c:pt>
                <c:pt idx="3">
                  <c:v>1500</c:v>
                </c:pt>
                <c:pt idx="4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4-429A-9DC4-598E0774C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274880"/>
        <c:axId val="55276672"/>
      </c:barChart>
      <c:catAx>
        <c:axId val="5527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S"/>
          </a:p>
        </c:txPr>
        <c:crossAx val="55276672"/>
        <c:crosses val="autoZero"/>
        <c:auto val="1"/>
        <c:lblAlgn val="ctr"/>
        <c:lblOffset val="100"/>
        <c:noMultiLvlLbl val="0"/>
      </c:catAx>
      <c:valAx>
        <c:axId val="552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S"/>
          </a:p>
        </c:txPr>
        <c:crossAx val="5527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PIE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A1-452C-B07A-78171A5E11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A1-452C-B07A-78171A5E11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A1-452C-B07A-78171A5E11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A1-452C-B07A-78171A5E11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AA1-452C-B07A-78171A5E11DB}"/>
              </c:ext>
            </c:extLst>
          </c:dPt>
          <c:cat>
            <c:strRef>
              <c:f>Sheet2!$B$1:$F$1</c:f>
              <c:strCache>
                <c:ptCount val="5"/>
                <c:pt idx="0">
                  <c:v>FOOD </c:v>
                </c:pt>
                <c:pt idx="1">
                  <c:v>RENT</c:v>
                </c:pt>
                <c:pt idx="2">
                  <c:v>EDUCATION</c:v>
                </c:pt>
                <c:pt idx="3">
                  <c:v>SAVINGS</c:v>
                </c:pt>
                <c:pt idx="4">
                  <c:v>MISC.</c:v>
                </c:pt>
              </c:strCache>
            </c:strRef>
          </c:cat>
          <c:val>
            <c:numRef>
              <c:f>Sheet2!$B$2:$F$2</c:f>
              <c:numCache>
                <c:formatCode>General</c:formatCode>
                <c:ptCount val="5"/>
                <c:pt idx="0">
                  <c:v>3000</c:v>
                </c:pt>
                <c:pt idx="1">
                  <c:v>800</c:v>
                </c:pt>
                <c:pt idx="2">
                  <c:v>1200</c:v>
                </c:pt>
                <c:pt idx="3">
                  <c:v>1500</c:v>
                </c:pt>
                <c:pt idx="4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A1-452C-B07A-78171A5E1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multiple</a:t>
            </a:r>
            <a:r>
              <a:rPr lang="en-IN" baseline="0"/>
              <a:t> bar plot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sheet3!$B$1</c:f>
              <c:strCache>
                <c:ptCount val="1"/>
                <c:pt idx="0">
                  <c:v>sales. (Rs.)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sheet3!$A$2:$A$5</c:f>
              <c:numCache>
                <c:formatCode>General</c:formatCode>
                <c:ptCount val="4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</c:numCache>
            </c:numRef>
          </c:cat>
          <c:val>
            <c:numRef>
              <c:f>sheet3!$B$2:$B$5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130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2A-47EE-B6BD-C8EF93DCE637}"/>
            </c:ext>
          </c:extLst>
        </c:ser>
        <c:ser>
          <c:idx val="3"/>
          <c:order val="1"/>
          <c:tx>
            <c:strRef>
              <c:f>sheet3!$C$1</c:f>
              <c:strCache>
                <c:ptCount val="1"/>
                <c:pt idx="0">
                  <c:v>Gross Profit(Rs.)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sheet3!$A$2:$A$5</c:f>
              <c:numCache>
                <c:formatCode>General</c:formatCode>
                <c:ptCount val="4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</c:numCache>
            </c:numRef>
          </c:cat>
          <c:val>
            <c:numRef>
              <c:f>sheet3!$C$2:$C$5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2A-47EE-B6BD-C8EF93DCE637}"/>
            </c:ext>
          </c:extLst>
        </c:ser>
        <c:ser>
          <c:idx val="0"/>
          <c:order val="2"/>
          <c:tx>
            <c:strRef>
              <c:f>sheet3!$D$1</c:f>
              <c:strCache>
                <c:ptCount val="1"/>
                <c:pt idx="0">
                  <c:v>Net Profit(Rs.)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sheet3!$A$2:$A$5</c:f>
              <c:numCache>
                <c:formatCode>General</c:formatCode>
                <c:ptCount val="4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</c:numCache>
            </c:numRef>
          </c:cat>
          <c:val>
            <c:numRef>
              <c:f>sheet3!$D$2:$D$5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2A-47EE-B6BD-C8EF93DCE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931264"/>
        <c:axId val="59933440"/>
      </c:barChart>
      <c:catAx>
        <c:axId val="5993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S"/>
          </a:p>
        </c:txPr>
        <c:crossAx val="59933440"/>
        <c:crosses val="autoZero"/>
        <c:auto val="1"/>
        <c:lblAlgn val="ctr"/>
        <c:lblOffset val="100"/>
        <c:noMultiLvlLbl val="0"/>
      </c:catAx>
      <c:valAx>
        <c:axId val="599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rupees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S"/>
          </a:p>
        </c:txPr>
        <c:crossAx val="5993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B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sheet3!$B$1</c:f>
              <c:strCache>
                <c:ptCount val="1"/>
                <c:pt idx="0">
                  <c:v>sales. (Rs.)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sheet3!$A$2:$A$5</c:f>
              <c:numCache>
                <c:formatCode>General</c:formatCode>
                <c:ptCount val="4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</c:numCache>
            </c:numRef>
          </c:cat>
          <c:val>
            <c:numRef>
              <c:f>sheet3!$B$2:$B$5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130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7-4A8C-94F0-08B84A7601EE}"/>
            </c:ext>
          </c:extLst>
        </c:ser>
        <c:ser>
          <c:idx val="2"/>
          <c:order val="1"/>
          <c:tx>
            <c:strRef>
              <c:f>sheet3!$C$1</c:f>
              <c:strCache>
                <c:ptCount val="1"/>
                <c:pt idx="0">
                  <c:v>Gross Profit(Rs.)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sheet3!$A$2:$A$5</c:f>
              <c:numCache>
                <c:formatCode>General</c:formatCode>
                <c:ptCount val="4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</c:numCache>
            </c:numRef>
          </c:cat>
          <c:val>
            <c:numRef>
              <c:f>sheet3!$C$2:$C$5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B7-4A8C-94F0-08B84A7601EE}"/>
            </c:ext>
          </c:extLst>
        </c:ser>
        <c:ser>
          <c:idx val="3"/>
          <c:order val="2"/>
          <c:tx>
            <c:strRef>
              <c:f>sheet3!$D$1</c:f>
              <c:strCache>
                <c:ptCount val="1"/>
                <c:pt idx="0">
                  <c:v>Net Profit(Rs.)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sheet3!$A$2:$A$5</c:f>
              <c:numCache>
                <c:formatCode>General</c:formatCode>
                <c:ptCount val="4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</c:numCache>
            </c:numRef>
          </c:cat>
          <c:val>
            <c:numRef>
              <c:f>sheet3!$D$2:$D$5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B7-4A8C-94F0-08B84A7601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8894080"/>
        <c:axId val="68896256"/>
      </c:barChart>
      <c:catAx>
        <c:axId val="6889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S"/>
          </a:p>
        </c:txPr>
        <c:crossAx val="68896256"/>
        <c:crosses val="autoZero"/>
        <c:auto val="1"/>
        <c:lblAlgn val="ctr"/>
        <c:lblOffset val="100"/>
        <c:noMultiLvlLbl val="0"/>
      </c:catAx>
      <c:valAx>
        <c:axId val="68896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RUPEES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S"/>
          </a:p>
        </c:txPr>
        <c:crossAx val="6889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subdivided bar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sales. (Rs.)</c:v>
                </c:pt>
              </c:strCache>
            </c:strRef>
          </c:tx>
          <c:spPr>
            <a:solidFill>
              <a:schemeClr val="accent5">
                <a:shade val="6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B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sheet3!$A$2:$A$5</c:f>
              <c:numCache>
                <c:formatCode>General</c:formatCode>
                <c:ptCount val="4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</c:numCache>
            </c:numRef>
          </c:cat>
          <c:val>
            <c:numRef>
              <c:f>sheet3!$B$2:$B$5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130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6-4125-9122-162F0BB5184E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Gross Profit(Rs.)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B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sheet3!$A$2:$A$5</c:f>
              <c:numCache>
                <c:formatCode>General</c:formatCode>
                <c:ptCount val="4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</c:numCache>
            </c:numRef>
          </c:cat>
          <c:val>
            <c:numRef>
              <c:f>sheet3!$C$2:$C$5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6-4125-9122-162F0BB5184E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Net Profit(Rs.)</c:v>
                </c:pt>
              </c:strCache>
            </c:strRef>
          </c:tx>
          <c:spPr>
            <a:solidFill>
              <a:schemeClr val="accent5">
                <a:tint val="6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B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sheet3!$A$2:$A$5</c:f>
              <c:numCache>
                <c:formatCode>General</c:formatCode>
                <c:ptCount val="4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</c:numCache>
            </c:numRef>
          </c:cat>
          <c:val>
            <c:numRef>
              <c:f>sheet3!$D$2:$D$5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6-4125-9122-162F0BB518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  <c:axId val="68985984"/>
        <c:axId val="68987904"/>
      </c:barChart>
      <c:catAx>
        <c:axId val="6898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S"/>
          </a:p>
        </c:txPr>
        <c:crossAx val="68987904"/>
        <c:crosses val="autoZero"/>
        <c:auto val="1"/>
        <c:lblAlgn val="ctr"/>
        <c:lblOffset val="100"/>
        <c:noMultiLvlLbl val="0"/>
      </c:catAx>
      <c:valAx>
        <c:axId val="689879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rupees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6898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B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B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40393744531933512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Sheet4!$H$3:$H$53</c:f>
              <c:numCache>
                <c:formatCode>General</c:formatCode>
                <c:ptCount val="51"/>
                <c:pt idx="0">
                  <c:v>0.89400000000000002</c:v>
                </c:pt>
                <c:pt idx="1">
                  <c:v>0.23499999999999999</c:v>
                </c:pt>
                <c:pt idx="2">
                  <c:v>7.0999999999999994E-2</c:v>
                </c:pt>
                <c:pt idx="3">
                  <c:v>0.45900000000000002</c:v>
                </c:pt>
                <c:pt idx="4">
                  <c:v>0.1</c:v>
                </c:pt>
                <c:pt idx="5">
                  <c:v>0.99099999999999999</c:v>
                </c:pt>
                <c:pt idx="6">
                  <c:v>0.42399999999999999</c:v>
                </c:pt>
                <c:pt idx="7">
                  <c:v>0.159</c:v>
                </c:pt>
                <c:pt idx="8">
                  <c:v>0.43099999999999999</c:v>
                </c:pt>
                <c:pt idx="9">
                  <c:v>0.91900000000000004</c:v>
                </c:pt>
                <c:pt idx="10">
                  <c:v>0</c:v>
                </c:pt>
                <c:pt idx="11">
                  <c:v>6.0999999999999999E-2</c:v>
                </c:pt>
                <c:pt idx="12">
                  <c:v>0.216</c:v>
                </c:pt>
                <c:pt idx="13">
                  <c:v>8.2000000000000003E-2</c:v>
                </c:pt>
                <c:pt idx="14">
                  <c:v>9.1999999999999998E-2</c:v>
                </c:pt>
                <c:pt idx="15">
                  <c:v>0.9</c:v>
                </c:pt>
                <c:pt idx="16">
                  <c:v>0.186</c:v>
                </c:pt>
                <c:pt idx="17">
                  <c:v>0.57899999999999996</c:v>
                </c:pt>
                <c:pt idx="18">
                  <c:v>1.653</c:v>
                </c:pt>
                <c:pt idx="19">
                  <c:v>0.83</c:v>
                </c:pt>
                <c:pt idx="20">
                  <c:v>9.2999999999999999E-2</c:v>
                </c:pt>
                <c:pt idx="21">
                  <c:v>0.311</c:v>
                </c:pt>
                <c:pt idx="22">
                  <c:v>0.42899999999999999</c:v>
                </c:pt>
                <c:pt idx="23">
                  <c:v>2.0099999999999998</c:v>
                </c:pt>
                <c:pt idx="24">
                  <c:v>1.718</c:v>
                </c:pt>
                <c:pt idx="25">
                  <c:v>4.1000000000000002E-2</c:v>
                </c:pt>
                <c:pt idx="26">
                  <c:v>0.81699999999999995</c:v>
                </c:pt>
                <c:pt idx="27">
                  <c:v>0.61199999999999999</c:v>
                </c:pt>
                <c:pt idx="28">
                  <c:v>0.158</c:v>
                </c:pt>
                <c:pt idx="29">
                  <c:v>9.9000000000000005E-2</c:v>
                </c:pt>
                <c:pt idx="30">
                  <c:v>0.71199999999999997</c:v>
                </c:pt>
                <c:pt idx="31">
                  <c:v>2.2669999999999999</c:v>
                </c:pt>
                <c:pt idx="32">
                  <c:v>0.14299999999999999</c:v>
                </c:pt>
                <c:pt idx="33">
                  <c:v>0.52700000000000002</c:v>
                </c:pt>
                <c:pt idx="34">
                  <c:v>0.16200000000000001</c:v>
                </c:pt>
                <c:pt idx="35">
                  <c:v>0.99399999999999999</c:v>
                </c:pt>
                <c:pt idx="36">
                  <c:v>9.0999999999999998E-2</c:v>
                </c:pt>
                <c:pt idx="37">
                  <c:v>5.5E-2</c:v>
                </c:pt>
                <c:pt idx="38">
                  <c:v>1.0329999999999999</c:v>
                </c:pt>
                <c:pt idx="39">
                  <c:v>7.5999999999999998E-2</c:v>
                </c:pt>
                <c:pt idx="40">
                  <c:v>0.14899999999999999</c:v>
                </c:pt>
                <c:pt idx="41">
                  <c:v>0.13900000000000001</c:v>
                </c:pt>
                <c:pt idx="42">
                  <c:v>0.752</c:v>
                </c:pt>
                <c:pt idx="43">
                  <c:v>2.863</c:v>
                </c:pt>
                <c:pt idx="44">
                  <c:v>0.107</c:v>
                </c:pt>
                <c:pt idx="45">
                  <c:v>0.86599999999999999</c:v>
                </c:pt>
                <c:pt idx="46">
                  <c:v>8.3000000000000004E-2</c:v>
                </c:pt>
                <c:pt idx="47">
                  <c:v>0.188</c:v>
                </c:pt>
                <c:pt idx="48">
                  <c:v>0.36499999999999999</c:v>
                </c:pt>
                <c:pt idx="49">
                  <c:v>0.27800000000000002</c:v>
                </c:pt>
                <c:pt idx="50">
                  <c:v>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A-41AC-92E5-13F4068EB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496512"/>
        <c:axId val="34498048"/>
      </c:barChart>
      <c:catAx>
        <c:axId val="3449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S"/>
          </a:p>
        </c:txPr>
        <c:crossAx val="34498048"/>
        <c:crosses val="autoZero"/>
        <c:auto val="1"/>
        <c:lblAlgn val="ctr"/>
        <c:lblOffset val="100"/>
        <c:noMultiLvlLbl val="0"/>
      </c:catAx>
      <c:valAx>
        <c:axId val="344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S"/>
          </a:p>
        </c:txPr>
        <c:crossAx val="3449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Sheet5!$F$3</c:f>
              <c:strCache>
                <c:ptCount val="1"/>
                <c:pt idx="0">
                  <c:v>10-20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range</c:v>
              </c:pt>
            </c:strLit>
          </c:cat>
          <c:val>
            <c:numRef>
              <c:f>Sheet5!$G$2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8-4560-A886-12F627782050}"/>
            </c:ext>
          </c:extLst>
        </c:ser>
        <c:ser>
          <c:idx val="1"/>
          <c:order val="1"/>
          <c:tx>
            <c:strRef>
              <c:f>Sheet5!$F$3</c:f>
              <c:strCache>
                <c:ptCount val="1"/>
                <c:pt idx="0">
                  <c:v>10-20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range</c:v>
              </c:pt>
            </c:strLit>
          </c:cat>
          <c:val>
            <c:numRef>
              <c:f>Sheet5!$G$3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8-4560-A886-12F627782050}"/>
            </c:ext>
          </c:extLst>
        </c:ser>
        <c:ser>
          <c:idx val="2"/>
          <c:order val="2"/>
          <c:tx>
            <c:strRef>
              <c:f>Sheet5!$F$4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range</c:v>
              </c:pt>
            </c:strLit>
          </c:cat>
          <c:val>
            <c:numRef>
              <c:f>Sheet5!$G$4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98-4560-A886-12F627782050}"/>
            </c:ext>
          </c:extLst>
        </c:ser>
        <c:ser>
          <c:idx val="3"/>
          <c:order val="3"/>
          <c:tx>
            <c:strRef>
              <c:f>Sheet5!$F$5</c:f>
              <c:strCache>
                <c:ptCount val="1"/>
                <c:pt idx="0">
                  <c:v>30-40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range</c:v>
              </c:pt>
            </c:strLit>
          </c:cat>
          <c:val>
            <c:numRef>
              <c:f>Sheet5!$G$5</c:f>
              <c:numCache>
                <c:formatCode>General</c:formatCode>
                <c:ptCount val="1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98-4560-A886-12F627782050}"/>
            </c:ext>
          </c:extLst>
        </c:ser>
        <c:ser>
          <c:idx val="4"/>
          <c:order val="4"/>
          <c:tx>
            <c:strRef>
              <c:f>Sheet5!$F$6</c:f>
              <c:strCache>
                <c:ptCount val="1"/>
                <c:pt idx="0">
                  <c:v>40-50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range</c:v>
              </c:pt>
            </c:strLit>
          </c:cat>
          <c:val>
            <c:numRef>
              <c:f>Sheet5!$G$6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98-4560-A886-12F627782050}"/>
            </c:ext>
          </c:extLst>
        </c:ser>
        <c:ser>
          <c:idx val="5"/>
          <c:order val="5"/>
          <c:tx>
            <c:strRef>
              <c:f>Sheet5!$F$7</c:f>
              <c:strCache>
                <c:ptCount val="1"/>
                <c:pt idx="0">
                  <c:v>50-60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range</c:v>
              </c:pt>
            </c:strLit>
          </c:cat>
          <c:val>
            <c:numRef>
              <c:f>Sheet5!$G$7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98-4560-A886-12F627782050}"/>
            </c:ext>
          </c:extLst>
        </c:ser>
        <c:ser>
          <c:idx val="6"/>
          <c:order val="6"/>
          <c:tx>
            <c:strRef>
              <c:f>Sheet5!$F$8</c:f>
              <c:strCache>
                <c:ptCount val="1"/>
                <c:pt idx="0">
                  <c:v>60-70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range</c:v>
              </c:pt>
            </c:strLit>
          </c:cat>
          <c:val>
            <c:numRef>
              <c:f>Sheet5!$G$8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98-4560-A886-12F627782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54728576"/>
        <c:axId val="54730112"/>
        <c:axId val="0"/>
      </c:bar3DChart>
      <c:catAx>
        <c:axId val="547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S"/>
          </a:p>
        </c:txPr>
        <c:crossAx val="54730112"/>
        <c:crosses val="autoZero"/>
        <c:auto val="1"/>
        <c:lblAlgn val="ctr"/>
        <c:lblOffset val="100"/>
        <c:noMultiLvlLbl val="0"/>
      </c:catAx>
      <c:valAx>
        <c:axId val="547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S"/>
          </a:p>
        </c:txPr>
        <c:crossAx val="5472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18416447944009"/>
          <c:y val="0.82465223097112861"/>
          <c:w val="0.655684607051496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ogive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Sheet6!$C$1</c:f>
              <c:strCache>
                <c:ptCount val="1"/>
                <c:pt idx="0">
                  <c:v>Cumulative frequency</c:v>
                </c:pt>
              </c:strCache>
            </c:strRef>
          </c:tx>
          <c:cat>
            <c:strRef>
              <c:f>Sheet6!$A$2:$A$9</c:f>
              <c:strCache>
                <c:ptCount val="8"/>
                <c:pt idx="0">
                  <c:v>2.5-3.5</c:v>
                </c:pt>
                <c:pt idx="1">
                  <c:v>3.5-4.5</c:v>
                </c:pt>
                <c:pt idx="2">
                  <c:v>4.5-5.5</c:v>
                </c:pt>
                <c:pt idx="3">
                  <c:v>5.5-6.5</c:v>
                </c:pt>
                <c:pt idx="4">
                  <c:v>6.5-7.5</c:v>
                </c:pt>
                <c:pt idx="5">
                  <c:v>7.5-8.5</c:v>
                </c:pt>
                <c:pt idx="6">
                  <c:v>8.5-9.5</c:v>
                </c:pt>
                <c:pt idx="7">
                  <c:v>9.5-10.5</c:v>
                </c:pt>
              </c:strCache>
            </c:strRef>
          </c:cat>
          <c:val>
            <c:numRef>
              <c:f>Sheet6!$C$2:$C$9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46</c:v>
                </c:pt>
                <c:pt idx="4">
                  <c:v>70</c:v>
                </c:pt>
                <c:pt idx="5">
                  <c:v>85</c:v>
                </c:pt>
                <c:pt idx="6">
                  <c:v>95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57D-B3B4-BF229F0A1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60192"/>
        <c:axId val="54761728"/>
      </c:lineChart>
      <c:catAx>
        <c:axId val="5476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61728"/>
        <c:crosses val="autoZero"/>
        <c:auto val="1"/>
        <c:lblAlgn val="ctr"/>
        <c:lblOffset val="100"/>
        <c:noMultiLvlLbl val="0"/>
      </c:catAx>
      <c:valAx>
        <c:axId val="5476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76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5</xdr:row>
      <xdr:rowOff>61912</xdr:rowOff>
    </xdr:from>
    <xdr:to>
      <xdr:col>5</xdr:col>
      <xdr:colOff>523875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76199</xdr:colOff>
      <xdr:row>4</xdr:row>
      <xdr:rowOff>157162</xdr:rowOff>
    </xdr:from>
    <xdr:to>
      <xdr:col>12</xdr:col>
      <xdr:colOff>504824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0</xdr:row>
      <xdr:rowOff>80010</xdr:rowOff>
    </xdr:from>
    <xdr:to>
      <xdr:col>12</xdr:col>
      <xdr:colOff>259080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</xdr:colOff>
      <xdr:row>6</xdr:row>
      <xdr:rowOff>8572</xdr:rowOff>
    </xdr:from>
    <xdr:to>
      <xdr:col>4</xdr:col>
      <xdr:colOff>533400</xdr:colOff>
      <xdr:row>20</xdr:row>
      <xdr:rowOff>84772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281940</xdr:colOff>
      <xdr:row>0</xdr:row>
      <xdr:rowOff>68580</xdr:rowOff>
    </xdr:from>
    <xdr:to>
      <xdr:col>19</xdr:col>
      <xdr:colOff>586740</xdr:colOff>
      <xdr:row>14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608C5A-9903-DA4E-4808-F49C10FDC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58</xdr:row>
      <xdr:rowOff>14287</xdr:rowOff>
    </xdr:from>
    <xdr:to>
      <xdr:col>5</xdr:col>
      <xdr:colOff>1295400</xdr:colOff>
      <xdr:row>72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547688</xdr:colOff>
      <xdr:row>13</xdr:row>
      <xdr:rowOff>86914</xdr:rowOff>
    </xdr:from>
    <xdr:to>
      <xdr:col>14</xdr:col>
      <xdr:colOff>785812</xdr:colOff>
      <xdr:row>27</xdr:row>
      <xdr:rowOff>163114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0.05687</cdr:x>
      <cdr:y>0.28082</cdr:y>
    </cdr:from>
    <cdr:to>
      <cdr:x>0.0782</cdr:x>
      <cdr:y>0.62804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1" y="770335"/>
          <a:ext cx="107156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138112</xdr:rowOff>
    </xdr:from>
    <xdr:to>
      <xdr:col>11</xdr:col>
      <xdr:colOff>247650</xdr:colOff>
      <xdr:row>15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workbookViewId="0">
      <selection activeCell="K7" sqref="K7"/>
    </sheetView>
  </sheetViews>
  <sheetFormatPr defaultRowHeight="14.4" x14ac:dyDescent="0.3"/>
  <cols>
    <col min="5" max="5" width="28.44140625" customWidth="1"/>
    <col min="10" max="10" width="43.5546875" customWidth="1"/>
  </cols>
  <sheetData>
    <row r="1" spans="1:11" x14ac:dyDescent="0.3">
      <c r="A1" t="s">
        <v>0</v>
      </c>
      <c r="B1" t="s">
        <v>1</v>
      </c>
      <c r="C1" t="s">
        <v>2</v>
      </c>
      <c r="G1" t="s">
        <v>17</v>
      </c>
      <c r="H1" t="s">
        <v>1</v>
      </c>
      <c r="I1" t="s">
        <v>2</v>
      </c>
      <c r="J1" t="s">
        <v>19</v>
      </c>
    </row>
    <row r="2" spans="1:11" x14ac:dyDescent="0.3">
      <c r="A2">
        <v>1</v>
      </c>
      <c r="B2" t="s">
        <v>3</v>
      </c>
      <c r="C2">
        <v>18</v>
      </c>
      <c r="G2">
        <v>1</v>
      </c>
      <c r="H2" t="s">
        <v>3</v>
      </c>
      <c r="I2">
        <v>18</v>
      </c>
    </row>
    <row r="3" spans="1:11" x14ac:dyDescent="0.3">
      <c r="A3">
        <v>2</v>
      </c>
      <c r="B3" t="s">
        <v>4</v>
      </c>
      <c r="C3">
        <v>19</v>
      </c>
      <c r="E3" t="s">
        <v>10</v>
      </c>
      <c r="F3">
        <f>_xlfn.MODE.SNGL(C2:C21)</f>
        <v>20</v>
      </c>
      <c r="G3">
        <v>2</v>
      </c>
      <c r="H3" t="s">
        <v>4</v>
      </c>
      <c r="I3">
        <v>19</v>
      </c>
      <c r="J3" t="s">
        <v>14</v>
      </c>
      <c r="K3">
        <f>AVERAGE(I2:I23)</f>
        <v>21.727272727272727</v>
      </c>
    </row>
    <row r="4" spans="1:11" x14ac:dyDescent="0.3">
      <c r="A4">
        <v>3</v>
      </c>
      <c r="B4" t="s">
        <v>5</v>
      </c>
      <c r="C4">
        <v>19</v>
      </c>
      <c r="E4" t="s">
        <v>14</v>
      </c>
      <c r="F4">
        <f>AVERAGE(C2:C21)</f>
        <v>22</v>
      </c>
      <c r="G4">
        <v>3</v>
      </c>
      <c r="H4" t="s">
        <v>5</v>
      </c>
      <c r="I4">
        <v>19</v>
      </c>
      <c r="J4" t="s">
        <v>20</v>
      </c>
      <c r="K4">
        <f>MEDIAN(I2:I23)</f>
        <v>20</v>
      </c>
    </row>
    <row r="5" spans="1:11" x14ac:dyDescent="0.3">
      <c r="A5">
        <v>4</v>
      </c>
      <c r="B5" t="s">
        <v>6</v>
      </c>
      <c r="C5">
        <v>19</v>
      </c>
      <c r="E5" t="s">
        <v>13</v>
      </c>
      <c r="F5">
        <f>AVERAGEA(C2:C21)</f>
        <v>22</v>
      </c>
      <c r="G5">
        <v>4</v>
      </c>
      <c r="H5" t="s">
        <v>6</v>
      </c>
      <c r="I5">
        <v>19</v>
      </c>
      <c r="J5" t="s">
        <v>21</v>
      </c>
      <c r="K5">
        <f>_xlfn.MODE.SNGL(I2:I23)</f>
        <v>19</v>
      </c>
    </row>
    <row r="6" spans="1:11" x14ac:dyDescent="0.3">
      <c r="A6">
        <v>5</v>
      </c>
      <c r="B6" t="s">
        <v>5</v>
      </c>
      <c r="C6">
        <v>19</v>
      </c>
      <c r="E6" t="s">
        <v>11</v>
      </c>
      <c r="F6">
        <f>GEOMEAN(C2:C21)</f>
        <v>21.66073390470455</v>
      </c>
      <c r="G6">
        <v>5</v>
      </c>
      <c r="H6" t="s">
        <v>5</v>
      </c>
      <c r="I6">
        <v>19</v>
      </c>
      <c r="J6" t="s">
        <v>12</v>
      </c>
      <c r="K6">
        <f>HARMEAN(I2:I23)</f>
        <v>21.142282121311496</v>
      </c>
    </row>
    <row r="7" spans="1:11" x14ac:dyDescent="0.3">
      <c r="A7">
        <v>6</v>
      </c>
      <c r="B7" t="s">
        <v>7</v>
      </c>
      <c r="C7">
        <v>20</v>
      </c>
      <c r="E7" t="s">
        <v>12</v>
      </c>
      <c r="F7">
        <f>HARMEAN(C2:C21)</f>
        <v>21.38338338403128</v>
      </c>
      <c r="G7">
        <v>6</v>
      </c>
      <c r="H7" t="s">
        <v>7</v>
      </c>
      <c r="I7">
        <v>20</v>
      </c>
      <c r="J7" t="s">
        <v>11</v>
      </c>
      <c r="K7">
        <f>GEOMEAN(I2:I23)</f>
        <v>21.404183284634982</v>
      </c>
    </row>
    <row r="8" spans="1:11" x14ac:dyDescent="0.3">
      <c r="A8">
        <v>7</v>
      </c>
      <c r="B8" t="s">
        <v>6</v>
      </c>
      <c r="C8">
        <v>20</v>
      </c>
      <c r="E8" t="s">
        <v>15</v>
      </c>
      <c r="F8">
        <f>MEDIAN(C2:C21)</f>
        <v>20.5</v>
      </c>
      <c r="G8">
        <v>7</v>
      </c>
      <c r="H8" t="s">
        <v>6</v>
      </c>
      <c r="I8">
        <v>20</v>
      </c>
    </row>
    <row r="9" spans="1:11" x14ac:dyDescent="0.3">
      <c r="A9">
        <v>8</v>
      </c>
      <c r="B9" t="s">
        <v>8</v>
      </c>
      <c r="C9">
        <v>20</v>
      </c>
      <c r="E9" t="s">
        <v>16</v>
      </c>
      <c r="F9">
        <f>MEDIAN(C2:C18)</f>
        <v>20</v>
      </c>
      <c r="G9">
        <v>8</v>
      </c>
      <c r="H9" t="s">
        <v>8</v>
      </c>
      <c r="I9">
        <v>20</v>
      </c>
    </row>
    <row r="10" spans="1:11" x14ac:dyDescent="0.3">
      <c r="A10">
        <v>9</v>
      </c>
      <c r="B10" t="s">
        <v>3</v>
      </c>
      <c r="C10">
        <v>20</v>
      </c>
      <c r="G10">
        <v>9</v>
      </c>
      <c r="H10" t="s">
        <v>3</v>
      </c>
      <c r="I10">
        <v>20</v>
      </c>
    </row>
    <row r="11" spans="1:11" x14ac:dyDescent="0.3">
      <c r="A11">
        <v>10</v>
      </c>
      <c r="B11" t="s">
        <v>4</v>
      </c>
      <c r="C11">
        <v>20</v>
      </c>
      <c r="G11">
        <v>10</v>
      </c>
      <c r="H11" t="s">
        <v>4</v>
      </c>
      <c r="I11">
        <v>20</v>
      </c>
    </row>
    <row r="12" spans="1:11" x14ac:dyDescent="0.3">
      <c r="A12">
        <v>11</v>
      </c>
      <c r="B12" t="s">
        <v>5</v>
      </c>
      <c r="C12">
        <v>21</v>
      </c>
      <c r="G12">
        <v>11</v>
      </c>
      <c r="H12" t="s">
        <v>5</v>
      </c>
      <c r="I12">
        <v>21</v>
      </c>
    </row>
    <row r="13" spans="1:11" x14ac:dyDescent="0.3">
      <c r="A13">
        <v>12</v>
      </c>
      <c r="B13" t="s">
        <v>6</v>
      </c>
      <c r="C13">
        <v>21</v>
      </c>
      <c r="G13">
        <v>12</v>
      </c>
      <c r="H13" t="s">
        <v>6</v>
      </c>
      <c r="I13">
        <v>21</v>
      </c>
    </row>
    <row r="14" spans="1:11" x14ac:dyDescent="0.3">
      <c r="A14">
        <v>13</v>
      </c>
      <c r="B14" t="s">
        <v>3</v>
      </c>
      <c r="C14">
        <v>21</v>
      </c>
      <c r="G14">
        <v>13</v>
      </c>
      <c r="H14" t="s">
        <v>3</v>
      </c>
      <c r="I14">
        <v>21</v>
      </c>
    </row>
    <row r="15" spans="1:11" x14ac:dyDescent="0.3">
      <c r="A15">
        <v>14</v>
      </c>
      <c r="B15" t="s">
        <v>4</v>
      </c>
      <c r="C15">
        <v>21</v>
      </c>
      <c r="G15">
        <v>14</v>
      </c>
      <c r="H15" t="s">
        <v>4</v>
      </c>
      <c r="I15">
        <v>21</v>
      </c>
    </row>
    <row r="16" spans="1:11" x14ac:dyDescent="0.3">
      <c r="A16">
        <v>15</v>
      </c>
      <c r="B16" t="s">
        <v>5</v>
      </c>
      <c r="C16">
        <v>22</v>
      </c>
      <c r="G16">
        <v>15</v>
      </c>
      <c r="H16" t="s">
        <v>5</v>
      </c>
      <c r="I16">
        <v>22</v>
      </c>
    </row>
    <row r="17" spans="1:9" x14ac:dyDescent="0.3">
      <c r="A17">
        <v>16</v>
      </c>
      <c r="B17" t="s">
        <v>6</v>
      </c>
      <c r="C17">
        <v>23</v>
      </c>
      <c r="G17">
        <v>16</v>
      </c>
      <c r="H17" t="s">
        <v>6</v>
      </c>
      <c r="I17">
        <v>23</v>
      </c>
    </row>
    <row r="18" spans="1:9" x14ac:dyDescent="0.3">
      <c r="A18">
        <v>17</v>
      </c>
      <c r="B18" t="s">
        <v>5</v>
      </c>
      <c r="C18">
        <v>24</v>
      </c>
      <c r="G18">
        <v>17</v>
      </c>
      <c r="H18" t="s">
        <v>5</v>
      </c>
      <c r="I18">
        <v>24</v>
      </c>
    </row>
    <row r="19" spans="1:9" x14ac:dyDescent="0.3">
      <c r="A19">
        <v>18</v>
      </c>
      <c r="B19" t="s">
        <v>7</v>
      </c>
      <c r="C19">
        <v>27</v>
      </c>
      <c r="G19">
        <v>18</v>
      </c>
      <c r="H19" t="s">
        <v>7</v>
      </c>
      <c r="I19">
        <v>27</v>
      </c>
    </row>
    <row r="20" spans="1:9" x14ac:dyDescent="0.3">
      <c r="A20">
        <v>19</v>
      </c>
      <c r="B20" t="s">
        <v>6</v>
      </c>
      <c r="C20">
        <v>30</v>
      </c>
      <c r="G20">
        <v>19</v>
      </c>
      <c r="H20" t="s">
        <v>6</v>
      </c>
      <c r="I20">
        <v>30</v>
      </c>
    </row>
    <row r="21" spans="1:9" x14ac:dyDescent="0.3">
      <c r="A21">
        <v>20</v>
      </c>
      <c r="B21" t="s">
        <v>8</v>
      </c>
      <c r="C21">
        <v>36</v>
      </c>
      <c r="G21">
        <v>20</v>
      </c>
      <c r="H21" t="s">
        <v>8</v>
      </c>
      <c r="I21">
        <v>36</v>
      </c>
    </row>
    <row r="22" spans="1:9" x14ac:dyDescent="0.3">
      <c r="G22">
        <v>21</v>
      </c>
      <c r="H22" t="s">
        <v>5</v>
      </c>
      <c r="I22">
        <v>19</v>
      </c>
    </row>
    <row r="23" spans="1:9" x14ac:dyDescent="0.3">
      <c r="B23" t="s">
        <v>9</v>
      </c>
      <c r="C23">
        <f>SUM(C2:C21)</f>
        <v>440</v>
      </c>
      <c r="G23">
        <v>22</v>
      </c>
      <c r="H23" t="s">
        <v>18</v>
      </c>
      <c r="I23">
        <v>19</v>
      </c>
    </row>
    <row r="24" spans="1:9" x14ac:dyDescent="0.3">
      <c r="H24" t="s">
        <v>22</v>
      </c>
      <c r="I24">
        <f>SUM(I2:I23)</f>
        <v>478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activeCell="P12" sqref="P12"/>
    </sheetView>
  </sheetViews>
  <sheetFormatPr defaultRowHeight="14.4" x14ac:dyDescent="0.3"/>
  <cols>
    <col min="1" max="1" width="12.88671875" customWidth="1"/>
    <col min="2" max="2" width="11" customWidth="1"/>
    <col min="3" max="3" width="15.44140625" customWidth="1"/>
    <col min="4" max="4" width="13.5546875" customWidth="1"/>
  </cols>
  <sheetData>
    <row r="1" spans="1:7" ht="18" customHeight="1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22</v>
      </c>
    </row>
    <row r="2" spans="1:7" x14ac:dyDescent="0.3">
      <c r="A2" t="s">
        <v>23</v>
      </c>
      <c r="B2">
        <v>3000</v>
      </c>
      <c r="C2">
        <v>800</v>
      </c>
      <c r="D2">
        <v>1200</v>
      </c>
      <c r="E2">
        <v>1500</v>
      </c>
      <c r="F2">
        <v>700</v>
      </c>
      <c r="G2">
        <v>7200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F18" sqref="F18"/>
    </sheetView>
  </sheetViews>
  <sheetFormatPr defaultRowHeight="14.4" x14ac:dyDescent="0.3"/>
  <cols>
    <col min="2" max="2" width="11" customWidth="1"/>
    <col min="3" max="3" width="14.88671875" customWidth="1"/>
    <col min="4" max="4" width="14.109375" customWidth="1"/>
  </cols>
  <sheetData>
    <row r="1" spans="1:4" ht="25.5" customHeight="1" x14ac:dyDescent="0.3">
      <c r="A1" t="s">
        <v>24</v>
      </c>
      <c r="B1" s="1" t="s">
        <v>25</v>
      </c>
      <c r="C1" t="s">
        <v>26</v>
      </c>
      <c r="D1" t="s">
        <v>27</v>
      </c>
    </row>
    <row r="2" spans="1:4" x14ac:dyDescent="0.3">
      <c r="A2">
        <v>1974</v>
      </c>
      <c r="B2">
        <v>100</v>
      </c>
      <c r="C2">
        <v>30</v>
      </c>
      <c r="D2">
        <v>10</v>
      </c>
    </row>
    <row r="3" spans="1:4" x14ac:dyDescent="0.3">
      <c r="A3">
        <v>1975</v>
      </c>
      <c r="B3">
        <v>120</v>
      </c>
      <c r="C3">
        <v>40</v>
      </c>
      <c r="D3">
        <v>15</v>
      </c>
    </row>
    <row r="4" spans="1:4" x14ac:dyDescent="0.3">
      <c r="A4">
        <v>1976</v>
      </c>
      <c r="B4">
        <v>130</v>
      </c>
      <c r="C4">
        <v>45</v>
      </c>
      <c r="D4">
        <v>25</v>
      </c>
    </row>
    <row r="5" spans="1:4" x14ac:dyDescent="0.3">
      <c r="A5">
        <v>1977</v>
      </c>
      <c r="B5">
        <v>150</v>
      </c>
      <c r="C5">
        <v>50</v>
      </c>
      <c r="D5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U63"/>
  <sheetViews>
    <sheetView topLeftCell="C1" zoomScale="90" zoomScaleNormal="90" workbookViewId="0">
      <selection activeCell="K62" sqref="K62:M63"/>
    </sheetView>
  </sheetViews>
  <sheetFormatPr defaultRowHeight="14.4" x14ac:dyDescent="0.3"/>
  <cols>
    <col min="2" max="2" width="10.6640625" customWidth="1"/>
    <col min="3" max="3" width="12.33203125" customWidth="1"/>
    <col min="4" max="4" width="17.5546875" customWidth="1"/>
    <col min="5" max="5" width="20" customWidth="1"/>
    <col min="6" max="6" width="36.6640625" customWidth="1"/>
    <col min="8" max="8" width="14.88671875" customWidth="1"/>
    <col min="9" max="9" width="10.5546875" customWidth="1"/>
    <col min="10" max="10" width="10.33203125" customWidth="1"/>
    <col min="11" max="11" width="13.5546875" customWidth="1"/>
    <col min="12" max="12" width="14.88671875" customWidth="1"/>
    <col min="13" max="13" width="13.88671875" customWidth="1"/>
    <col min="14" max="14" width="14.88671875" customWidth="1"/>
  </cols>
  <sheetData>
    <row r="1" spans="3:14" x14ac:dyDescent="0.3">
      <c r="H1" s="11" t="s">
        <v>48</v>
      </c>
      <c r="I1" s="11"/>
      <c r="J1" s="11"/>
      <c r="K1" s="10" t="s">
        <v>50</v>
      </c>
      <c r="L1" s="10"/>
      <c r="M1" s="10"/>
      <c r="N1" s="10"/>
    </row>
    <row r="2" spans="3:14" x14ac:dyDescent="0.3">
      <c r="C2" s="4" t="s">
        <v>36</v>
      </c>
      <c r="D2" s="4" t="s">
        <v>37</v>
      </c>
      <c r="E2" s="4" t="s">
        <v>44</v>
      </c>
      <c r="F2" s="4" t="s">
        <v>45</v>
      </c>
      <c r="H2" s="6" t="s">
        <v>36</v>
      </c>
      <c r="I2" s="1" t="s">
        <v>46</v>
      </c>
      <c r="J2" s="1" t="s">
        <v>47</v>
      </c>
      <c r="K2" s="1" t="s">
        <v>49</v>
      </c>
      <c r="L2" t="s">
        <v>56</v>
      </c>
      <c r="M2" s="1" t="s">
        <v>57</v>
      </c>
      <c r="N2" s="1" t="s">
        <v>58</v>
      </c>
    </row>
    <row r="3" spans="3:14" x14ac:dyDescent="0.3">
      <c r="C3">
        <v>0.89400000000000002</v>
      </c>
      <c r="D3">
        <f t="shared" ref="D3:D34" si="0">(H3-$C$56)^2</f>
        <v>0.12623391003460219</v>
      </c>
      <c r="E3">
        <f t="shared" ref="E3:E34" si="1">ABS(H3-$C$56)</f>
        <v>0.35529411764705898</v>
      </c>
      <c r="F3">
        <f t="shared" ref="F3:F34" si="2">ABS(H3-$C$57)</f>
        <v>0.61599999999999999</v>
      </c>
      <c r="H3">
        <v>0.89400000000000002</v>
      </c>
      <c r="I3">
        <f t="shared" ref="I3:I34" si="3">(H3)^2</f>
        <v>0.79923600000000006</v>
      </c>
      <c r="J3">
        <f t="shared" ref="J3:J34" si="4">(H3)^3</f>
        <v>0.71451698400000008</v>
      </c>
      <c r="K3">
        <f t="shared" ref="K3:K34" si="5">H3-$C$56</f>
        <v>0.35529411764705898</v>
      </c>
      <c r="L3">
        <f>(K3)^2</f>
        <v>0.12623391003460219</v>
      </c>
      <c r="M3">
        <f>(K3)^3</f>
        <v>4.4850165682882207E-2</v>
      </c>
      <c r="N3">
        <f>(K3)^4</f>
        <v>1.5935000042624037E-2</v>
      </c>
    </row>
    <row r="4" spans="3:14" x14ac:dyDescent="0.3">
      <c r="C4">
        <v>0.23499999999999999</v>
      </c>
      <c r="D4">
        <f t="shared" si="0"/>
        <v>9.2237262975778472E-2</v>
      </c>
      <c r="E4">
        <f t="shared" si="1"/>
        <v>0.30370588235294105</v>
      </c>
      <c r="F4">
        <f t="shared" si="2"/>
        <v>4.3000000000000038E-2</v>
      </c>
      <c r="H4">
        <v>0.23499999999999999</v>
      </c>
      <c r="I4">
        <f t="shared" si="3"/>
        <v>5.5224999999999996E-2</v>
      </c>
      <c r="J4">
        <f t="shared" si="4"/>
        <v>1.2977874999999998E-2</v>
      </c>
      <c r="K4">
        <f t="shared" si="5"/>
        <v>-0.30370588235294105</v>
      </c>
      <c r="L4">
        <f>(K4)^2</f>
        <v>9.2237262975778472E-2</v>
      </c>
      <c r="M4">
        <f t="shared" ref="M4:M53" si="6">(K4)^3</f>
        <v>-2.8012999337879062E-2</v>
      </c>
      <c r="N4">
        <f t="shared" ref="N4:N53" si="7">(K4)^4</f>
        <v>8.5077126812629147E-3</v>
      </c>
    </row>
    <row r="5" spans="3:14" x14ac:dyDescent="0.3">
      <c r="C5">
        <v>7.0999999999999994E-2</v>
      </c>
      <c r="D5">
        <f t="shared" si="0"/>
        <v>0.21874879238754311</v>
      </c>
      <c r="E5">
        <f t="shared" si="1"/>
        <v>0.46770588235294103</v>
      </c>
      <c r="F5">
        <f t="shared" si="2"/>
        <v>0.20700000000000002</v>
      </c>
      <c r="H5">
        <v>7.0999999999999994E-2</v>
      </c>
      <c r="I5">
        <f t="shared" si="3"/>
        <v>5.0409999999999995E-3</v>
      </c>
      <c r="J5">
        <f t="shared" si="4"/>
        <v>3.5791099999999993E-4</v>
      </c>
      <c r="K5">
        <f t="shared" si="5"/>
        <v>-0.46770588235294103</v>
      </c>
      <c r="L5">
        <f t="shared" ref="L5:L53" si="8">(K5)^2</f>
        <v>0.21874879238754311</v>
      </c>
      <c r="M5">
        <f t="shared" si="6"/>
        <v>-0.10231009695725615</v>
      </c>
      <c r="N5">
        <f t="shared" si="7"/>
        <v>4.7851034171008437E-2</v>
      </c>
    </row>
    <row r="6" spans="3:14" x14ac:dyDescent="0.3">
      <c r="C6">
        <v>0.45900000000000002</v>
      </c>
      <c r="D6">
        <f t="shared" si="0"/>
        <v>6.3530276816608743E-3</v>
      </c>
      <c r="E6">
        <f t="shared" si="1"/>
        <v>7.9705882352941015E-2</v>
      </c>
      <c r="F6">
        <f t="shared" si="2"/>
        <v>0.18099999999999999</v>
      </c>
      <c r="H6">
        <v>0.45900000000000002</v>
      </c>
      <c r="I6">
        <f t="shared" si="3"/>
        <v>0.21068100000000001</v>
      </c>
      <c r="J6">
        <f t="shared" si="4"/>
        <v>9.6702579000000011E-2</v>
      </c>
      <c r="K6">
        <f t="shared" si="5"/>
        <v>-7.9705882352941015E-2</v>
      </c>
      <c r="L6">
        <f t="shared" si="8"/>
        <v>6.3530276816608743E-3</v>
      </c>
      <c r="M6">
        <f t="shared" si="6"/>
        <v>-5.0637367697943926E-4</v>
      </c>
      <c r="N6">
        <f t="shared" si="7"/>
        <v>4.0360960723949342E-5</v>
      </c>
    </row>
    <row r="7" spans="3:14" x14ac:dyDescent="0.3">
      <c r="C7">
        <v>0.1</v>
      </c>
      <c r="D7">
        <f t="shared" si="0"/>
        <v>0.19246285121107257</v>
      </c>
      <c r="E7">
        <f t="shared" si="1"/>
        <v>0.43870588235294106</v>
      </c>
      <c r="F7">
        <f t="shared" si="2"/>
        <v>0.17800000000000002</v>
      </c>
      <c r="H7">
        <v>0.1</v>
      </c>
      <c r="I7">
        <f t="shared" si="3"/>
        <v>1.0000000000000002E-2</v>
      </c>
      <c r="J7">
        <f t="shared" si="4"/>
        <v>1.0000000000000002E-3</v>
      </c>
      <c r="K7">
        <f t="shared" si="5"/>
        <v>-0.43870588235294106</v>
      </c>
      <c r="L7">
        <f t="shared" si="8"/>
        <v>0.19246285121107257</v>
      </c>
      <c r="M7">
        <f t="shared" si="6"/>
        <v>-8.4434584960716402E-2</v>
      </c>
      <c r="N7">
        <f t="shared" si="7"/>
        <v>3.7041949096295455E-2</v>
      </c>
    </row>
    <row r="8" spans="3:14" x14ac:dyDescent="0.3">
      <c r="C8">
        <v>0.99099999999999999</v>
      </c>
      <c r="D8">
        <f t="shared" si="0"/>
        <v>0.20456996885813161</v>
      </c>
      <c r="E8">
        <f t="shared" si="1"/>
        <v>0.45229411764705896</v>
      </c>
      <c r="F8">
        <f t="shared" si="2"/>
        <v>0.71299999999999997</v>
      </c>
      <c r="H8">
        <v>0.99099999999999999</v>
      </c>
      <c r="I8">
        <f t="shared" si="3"/>
        <v>0.98208099999999998</v>
      </c>
      <c r="J8">
        <f t="shared" si="4"/>
        <v>0.97324227099999994</v>
      </c>
      <c r="K8">
        <f t="shared" si="5"/>
        <v>0.45229411764705896</v>
      </c>
      <c r="L8">
        <f t="shared" si="8"/>
        <v>0.20456996885813161</v>
      </c>
      <c r="M8">
        <f t="shared" si="6"/>
        <v>9.2525793561774969E-2</v>
      </c>
      <c r="N8">
        <f t="shared" si="7"/>
        <v>4.1848872158616934E-2</v>
      </c>
    </row>
    <row r="9" spans="3:14" x14ac:dyDescent="0.3">
      <c r="C9">
        <v>0.42399999999999999</v>
      </c>
      <c r="D9">
        <f t="shared" si="0"/>
        <v>1.3157439446366753E-2</v>
      </c>
      <c r="E9">
        <f t="shared" si="1"/>
        <v>0.11470588235294105</v>
      </c>
      <c r="F9">
        <f t="shared" si="2"/>
        <v>0.14599999999999996</v>
      </c>
      <c r="H9">
        <v>0.42399999999999999</v>
      </c>
      <c r="I9">
        <f t="shared" si="3"/>
        <v>0.17977599999999999</v>
      </c>
      <c r="J9">
        <f t="shared" si="4"/>
        <v>7.6225023999999988E-2</v>
      </c>
      <c r="K9">
        <f t="shared" si="5"/>
        <v>-0.11470588235294105</v>
      </c>
      <c r="L9">
        <f t="shared" si="8"/>
        <v>1.3157439446366753E-2</v>
      </c>
      <c r="M9">
        <f t="shared" si="6"/>
        <v>-1.5092357012008906E-3</v>
      </c>
      <c r="N9">
        <f t="shared" si="7"/>
        <v>1.7311821278480783E-4</v>
      </c>
    </row>
    <row r="10" spans="3:14" x14ac:dyDescent="0.3">
      <c r="C10">
        <v>0.159</v>
      </c>
      <c r="D10">
        <f t="shared" si="0"/>
        <v>0.14417655709342547</v>
      </c>
      <c r="E10">
        <f t="shared" si="1"/>
        <v>0.379705882352941</v>
      </c>
      <c r="F10">
        <f t="shared" si="2"/>
        <v>0.11900000000000002</v>
      </c>
      <c r="H10">
        <v>0.159</v>
      </c>
      <c r="I10">
        <f t="shared" si="3"/>
        <v>2.5281000000000001E-2</v>
      </c>
      <c r="J10">
        <f t="shared" si="4"/>
        <v>4.019679E-3</v>
      </c>
      <c r="K10">
        <f t="shared" si="5"/>
        <v>-0.379705882352941</v>
      </c>
      <c r="L10">
        <f t="shared" si="8"/>
        <v>0.14417655709342547</v>
      </c>
      <c r="M10">
        <f t="shared" si="6"/>
        <v>-5.4744686825768295E-2</v>
      </c>
      <c r="N10">
        <f t="shared" si="7"/>
        <v>2.0786879615313773E-2</v>
      </c>
    </row>
    <row r="11" spans="3:14" x14ac:dyDescent="0.3">
      <c r="C11">
        <v>0.43099999999999999</v>
      </c>
      <c r="D11">
        <f t="shared" si="0"/>
        <v>1.1600557093425575E-2</v>
      </c>
      <c r="E11">
        <f t="shared" si="1"/>
        <v>0.10770588235294104</v>
      </c>
      <c r="F11">
        <f t="shared" si="2"/>
        <v>0.15299999999999997</v>
      </c>
      <c r="H11">
        <v>0.43099999999999999</v>
      </c>
      <c r="I11">
        <f t="shared" si="3"/>
        <v>0.18576099999999998</v>
      </c>
      <c r="J11">
        <f t="shared" si="4"/>
        <v>8.0062990999999986E-2</v>
      </c>
      <c r="K11">
        <f t="shared" si="5"/>
        <v>-0.10770588235294104</v>
      </c>
      <c r="L11">
        <f t="shared" si="8"/>
        <v>1.1600557093425575E-2</v>
      </c>
      <c r="M11">
        <f t="shared" si="6"/>
        <v>-1.2494482375330707E-3</v>
      </c>
      <c r="N11">
        <f t="shared" si="7"/>
        <v>1.3457292487782644E-4</v>
      </c>
    </row>
    <row r="12" spans="3:14" x14ac:dyDescent="0.3">
      <c r="C12">
        <v>0.91900000000000004</v>
      </c>
      <c r="D12">
        <f t="shared" si="0"/>
        <v>0.14462361591695516</v>
      </c>
      <c r="E12">
        <f t="shared" si="1"/>
        <v>0.380294117647059</v>
      </c>
      <c r="F12">
        <f t="shared" si="2"/>
        <v>0.64100000000000001</v>
      </c>
      <c r="H12">
        <v>0.91900000000000004</v>
      </c>
      <c r="I12">
        <f t="shared" si="3"/>
        <v>0.84456100000000012</v>
      </c>
      <c r="J12">
        <f t="shared" si="4"/>
        <v>0.7761515590000001</v>
      </c>
      <c r="K12">
        <f t="shared" si="5"/>
        <v>0.380294117647059</v>
      </c>
      <c r="L12">
        <f t="shared" si="8"/>
        <v>0.14462361591695516</v>
      </c>
      <c r="M12">
        <f t="shared" si="6"/>
        <v>5.499951040606562E-2</v>
      </c>
      <c r="N12">
        <f t="shared" si="7"/>
        <v>2.0915990280894966E-2</v>
      </c>
    </row>
    <row r="13" spans="3:14" x14ac:dyDescent="0.3">
      <c r="C13">
        <v>0</v>
      </c>
      <c r="D13">
        <f t="shared" si="0"/>
        <v>0.29020402768166076</v>
      </c>
      <c r="E13">
        <f t="shared" si="1"/>
        <v>0.53870588235294103</v>
      </c>
      <c r="F13">
        <f t="shared" si="2"/>
        <v>0.27800000000000002</v>
      </c>
      <c r="H13">
        <v>0</v>
      </c>
      <c r="I13">
        <f t="shared" si="3"/>
        <v>0</v>
      </c>
      <c r="J13">
        <f t="shared" si="4"/>
        <v>0</v>
      </c>
      <c r="K13">
        <f t="shared" si="5"/>
        <v>-0.53870588235294103</v>
      </c>
      <c r="L13">
        <f t="shared" si="8"/>
        <v>0.29020402768166076</v>
      </c>
      <c r="M13">
        <f t="shared" si="6"/>
        <v>-0.15633461679462637</v>
      </c>
      <c r="N13">
        <f t="shared" si="7"/>
        <v>8.4218377682658122E-2</v>
      </c>
    </row>
    <row r="14" spans="3:14" x14ac:dyDescent="0.3">
      <c r="C14">
        <v>6.0999999999999999E-2</v>
      </c>
      <c r="D14">
        <f t="shared" si="0"/>
        <v>0.22820291003460194</v>
      </c>
      <c r="E14">
        <f t="shared" si="1"/>
        <v>0.47770588235294104</v>
      </c>
      <c r="F14">
        <f t="shared" si="2"/>
        <v>0.21700000000000003</v>
      </c>
      <c r="H14">
        <v>6.0999999999999999E-2</v>
      </c>
      <c r="I14">
        <f t="shared" si="3"/>
        <v>3.7209999999999999E-3</v>
      </c>
      <c r="J14">
        <f t="shared" si="4"/>
        <v>2.2698099999999999E-4</v>
      </c>
      <c r="K14">
        <f t="shared" si="5"/>
        <v>-0.47770588235294104</v>
      </c>
      <c r="L14">
        <f t="shared" si="8"/>
        <v>0.22820291003460194</v>
      </c>
      <c r="M14">
        <f t="shared" si="6"/>
        <v>-0.10901387249358835</v>
      </c>
      <c r="N14">
        <f t="shared" si="7"/>
        <v>5.207656814826063E-2</v>
      </c>
    </row>
    <row r="15" spans="3:14" x14ac:dyDescent="0.3">
      <c r="C15">
        <v>0.216</v>
      </c>
      <c r="D15">
        <f t="shared" si="0"/>
        <v>0.10413908650519024</v>
      </c>
      <c r="E15">
        <f t="shared" si="1"/>
        <v>0.32270588235294106</v>
      </c>
      <c r="F15">
        <f t="shared" si="2"/>
        <v>6.2000000000000027E-2</v>
      </c>
      <c r="H15">
        <v>0.216</v>
      </c>
      <c r="I15">
        <f t="shared" si="3"/>
        <v>4.6655999999999996E-2</v>
      </c>
      <c r="J15">
        <f t="shared" si="4"/>
        <v>1.0077695999999999E-2</v>
      </c>
      <c r="K15">
        <f t="shared" si="5"/>
        <v>-0.32270588235294106</v>
      </c>
      <c r="L15">
        <f t="shared" si="8"/>
        <v>0.10413908650519024</v>
      </c>
      <c r="M15">
        <f t="shared" si="6"/>
        <v>-3.3606295798086674E-2</v>
      </c>
      <c r="N15">
        <f t="shared" si="7"/>
        <v>1.0844949338135497E-2</v>
      </c>
    </row>
    <row r="16" spans="3:14" x14ac:dyDescent="0.3">
      <c r="C16">
        <v>8.2000000000000003E-2</v>
      </c>
      <c r="D16">
        <f t="shared" si="0"/>
        <v>0.20858026297577839</v>
      </c>
      <c r="E16">
        <f t="shared" si="1"/>
        <v>0.45670588235294102</v>
      </c>
      <c r="F16">
        <f t="shared" si="2"/>
        <v>0.19600000000000001</v>
      </c>
      <c r="H16">
        <v>8.2000000000000003E-2</v>
      </c>
      <c r="I16">
        <f t="shared" si="3"/>
        <v>6.7240000000000008E-3</v>
      </c>
      <c r="J16">
        <f t="shared" si="4"/>
        <v>5.5136800000000011E-4</v>
      </c>
      <c r="K16">
        <f t="shared" si="5"/>
        <v>-0.45670588235294102</v>
      </c>
      <c r="L16">
        <f t="shared" si="8"/>
        <v>0.20858026297577839</v>
      </c>
      <c r="M16">
        <f t="shared" si="6"/>
        <v>-9.5259833043761344E-2</v>
      </c>
      <c r="N16">
        <f t="shared" si="7"/>
        <v>4.3505726103044873E-2</v>
      </c>
    </row>
    <row r="17" spans="3:21" x14ac:dyDescent="0.3">
      <c r="C17">
        <v>9.1999999999999998E-2</v>
      </c>
      <c r="D17">
        <f t="shared" si="0"/>
        <v>0.19954614532871962</v>
      </c>
      <c r="E17">
        <f t="shared" si="1"/>
        <v>0.44670588235294106</v>
      </c>
      <c r="F17">
        <f t="shared" si="2"/>
        <v>0.18600000000000003</v>
      </c>
      <c r="H17">
        <v>9.1999999999999998E-2</v>
      </c>
      <c r="I17">
        <f t="shared" si="3"/>
        <v>8.4639999999999993E-3</v>
      </c>
      <c r="J17">
        <f t="shared" si="4"/>
        <v>7.7868799999999993E-4</v>
      </c>
      <c r="K17">
        <f t="shared" si="5"/>
        <v>-0.44670588235294106</v>
      </c>
      <c r="L17">
        <f t="shared" si="8"/>
        <v>0.19954614532871962</v>
      </c>
      <c r="M17">
        <f t="shared" si="6"/>
        <v>-8.9138436919193903E-2</v>
      </c>
      <c r="N17">
        <f t="shared" si="7"/>
        <v>3.9818664115550489E-2</v>
      </c>
    </row>
    <row r="18" spans="3:21" x14ac:dyDescent="0.3">
      <c r="C18">
        <v>0.9</v>
      </c>
      <c r="D18">
        <f t="shared" si="0"/>
        <v>0.13053343944636689</v>
      </c>
      <c r="E18">
        <f t="shared" si="1"/>
        <v>0.36129411764705899</v>
      </c>
      <c r="F18">
        <f t="shared" si="2"/>
        <v>0.622</v>
      </c>
      <c r="H18">
        <v>0.9</v>
      </c>
      <c r="I18">
        <f t="shared" si="3"/>
        <v>0.81</v>
      </c>
      <c r="J18">
        <f t="shared" si="4"/>
        <v>0.72900000000000009</v>
      </c>
      <c r="K18">
        <f t="shared" si="5"/>
        <v>0.36129411764705899</v>
      </c>
      <c r="L18">
        <f t="shared" si="8"/>
        <v>0.13053343944636689</v>
      </c>
      <c r="M18">
        <f t="shared" si="6"/>
        <v>4.7160963828210931E-2</v>
      </c>
      <c r="N18">
        <f t="shared" si="7"/>
        <v>1.7038978813698331E-2</v>
      </c>
    </row>
    <row r="19" spans="3:21" x14ac:dyDescent="0.3">
      <c r="C19">
        <v>0.186</v>
      </c>
      <c r="D19">
        <f t="shared" si="0"/>
        <v>0.12440143944636668</v>
      </c>
      <c r="E19">
        <f t="shared" si="1"/>
        <v>0.35270588235294104</v>
      </c>
      <c r="F19">
        <f t="shared" si="2"/>
        <v>9.2000000000000026E-2</v>
      </c>
      <c r="H19">
        <v>0.186</v>
      </c>
      <c r="I19">
        <f t="shared" si="3"/>
        <v>3.4596000000000002E-2</v>
      </c>
      <c r="J19">
        <f t="shared" si="4"/>
        <v>6.4348560000000001E-3</v>
      </c>
      <c r="K19">
        <f t="shared" si="5"/>
        <v>-0.35270588235294104</v>
      </c>
      <c r="L19">
        <f t="shared" si="8"/>
        <v>0.12440143944636668</v>
      </c>
      <c r="M19">
        <f t="shared" si="6"/>
        <v>-4.3877119465906722E-2</v>
      </c>
      <c r="N19">
        <f t="shared" si="7"/>
        <v>1.5475718136328037E-2</v>
      </c>
    </row>
    <row r="20" spans="3:21" x14ac:dyDescent="0.3">
      <c r="C20">
        <v>0.57899999999999996</v>
      </c>
      <c r="D20">
        <f t="shared" si="0"/>
        <v>1.6236159169550255E-3</v>
      </c>
      <c r="E20">
        <f t="shared" si="1"/>
        <v>4.0294117647058925E-2</v>
      </c>
      <c r="F20">
        <f t="shared" si="2"/>
        <v>0.30099999999999993</v>
      </c>
      <c r="H20">
        <v>0.57899999999999996</v>
      </c>
      <c r="I20">
        <f t="shared" si="3"/>
        <v>0.33524099999999996</v>
      </c>
      <c r="J20">
        <f t="shared" si="4"/>
        <v>0.19410453899999996</v>
      </c>
      <c r="K20">
        <f t="shared" si="5"/>
        <v>4.0294117647058925E-2</v>
      </c>
      <c r="L20">
        <f t="shared" si="8"/>
        <v>1.6236159169550255E-3</v>
      </c>
      <c r="M20">
        <f t="shared" si="6"/>
        <v>6.5422170771423246E-5</v>
      </c>
      <c r="N20">
        <f t="shared" si="7"/>
        <v>2.6361286457897084E-6</v>
      </c>
    </row>
    <row r="21" spans="3:21" x14ac:dyDescent="0.3">
      <c r="C21">
        <v>1.653</v>
      </c>
      <c r="D21">
        <f t="shared" si="0"/>
        <v>1.2416513806228375</v>
      </c>
      <c r="E21">
        <f t="shared" si="1"/>
        <v>1.1142941176470589</v>
      </c>
      <c r="F21">
        <f t="shared" si="2"/>
        <v>1.375</v>
      </c>
      <c r="H21">
        <v>1.653</v>
      </c>
      <c r="I21">
        <f t="shared" si="3"/>
        <v>2.7324090000000001</v>
      </c>
      <c r="J21">
        <f t="shared" si="4"/>
        <v>4.516672077</v>
      </c>
      <c r="K21">
        <f t="shared" si="5"/>
        <v>1.1142941176470589</v>
      </c>
      <c r="L21">
        <f t="shared" si="8"/>
        <v>1.2416513806228375</v>
      </c>
      <c r="M21">
        <f t="shared" si="6"/>
        <v>1.3835648295963772</v>
      </c>
      <c r="N21">
        <f t="shared" si="7"/>
        <v>1.5416981510025987</v>
      </c>
    </row>
    <row r="22" spans="3:21" x14ac:dyDescent="0.3">
      <c r="C22">
        <v>0.83</v>
      </c>
      <c r="D22">
        <f t="shared" si="0"/>
        <v>8.4852262975778608E-2</v>
      </c>
      <c r="E22">
        <f t="shared" si="1"/>
        <v>0.29129411764705893</v>
      </c>
      <c r="F22">
        <f t="shared" si="2"/>
        <v>0.55199999999999994</v>
      </c>
      <c r="H22">
        <v>0.83</v>
      </c>
      <c r="I22">
        <f t="shared" si="3"/>
        <v>0.68889999999999996</v>
      </c>
      <c r="J22">
        <f t="shared" si="4"/>
        <v>0.57178699999999993</v>
      </c>
      <c r="K22">
        <f t="shared" si="5"/>
        <v>0.29129411764705893</v>
      </c>
      <c r="L22">
        <f t="shared" si="8"/>
        <v>8.4852262975778608E-2</v>
      </c>
      <c r="M22">
        <f t="shared" si="6"/>
        <v>2.4716965073885638E-2</v>
      </c>
      <c r="N22">
        <f t="shared" si="7"/>
        <v>7.1999065321106896E-3</v>
      </c>
    </row>
    <row r="23" spans="3:21" x14ac:dyDescent="0.3">
      <c r="C23">
        <v>9.2999999999999999E-2</v>
      </c>
      <c r="D23">
        <f t="shared" si="0"/>
        <v>0.19865373356401375</v>
      </c>
      <c r="E23">
        <f t="shared" si="1"/>
        <v>0.44570588235294106</v>
      </c>
      <c r="F23">
        <f t="shared" si="2"/>
        <v>0.18500000000000003</v>
      </c>
      <c r="H23">
        <v>9.2999999999999999E-2</v>
      </c>
      <c r="I23">
        <f t="shared" si="3"/>
        <v>8.6490000000000004E-3</v>
      </c>
      <c r="J23">
        <f t="shared" si="4"/>
        <v>8.0435700000000001E-4</v>
      </c>
      <c r="K23">
        <f t="shared" si="5"/>
        <v>-0.44570588235294106</v>
      </c>
      <c r="L23">
        <f t="shared" si="8"/>
        <v>0.19865373356401375</v>
      </c>
      <c r="M23">
        <f t="shared" si="6"/>
        <v>-8.8541137600854816E-2</v>
      </c>
      <c r="N23">
        <f t="shared" si="7"/>
        <v>3.9463305858922167E-2</v>
      </c>
      <c r="R23" s="3"/>
      <c r="S23" s="2"/>
    </row>
    <row r="24" spans="3:21" x14ac:dyDescent="0.3">
      <c r="C24">
        <v>0.311</v>
      </c>
      <c r="D24">
        <f t="shared" si="0"/>
        <v>5.1849968858131423E-2</v>
      </c>
      <c r="E24">
        <f t="shared" si="1"/>
        <v>0.22770588235294104</v>
      </c>
      <c r="F24">
        <f t="shared" si="2"/>
        <v>3.2999999999999974E-2</v>
      </c>
      <c r="H24">
        <v>0.311</v>
      </c>
      <c r="I24">
        <f t="shared" si="3"/>
        <v>9.6721000000000001E-2</v>
      </c>
      <c r="J24">
        <f t="shared" si="4"/>
        <v>3.0080230999999999E-2</v>
      </c>
      <c r="K24">
        <f t="shared" si="5"/>
        <v>-0.22770588235294104</v>
      </c>
      <c r="L24">
        <f t="shared" si="8"/>
        <v>5.1849968858131423E-2</v>
      </c>
      <c r="M24">
        <f t="shared" si="6"/>
        <v>-1.180654290881333E-2</v>
      </c>
      <c r="N24">
        <f t="shared" si="7"/>
        <v>2.6884192705891982E-3</v>
      </c>
      <c r="R24" s="10"/>
      <c r="S24" s="10"/>
      <c r="T24" s="10"/>
      <c r="U24" s="10"/>
    </row>
    <row r="25" spans="3:21" x14ac:dyDescent="0.3">
      <c r="C25">
        <v>0.42899999999999999</v>
      </c>
      <c r="D25">
        <f t="shared" si="0"/>
        <v>1.2035380622837341E-2</v>
      </c>
      <c r="E25">
        <f t="shared" si="1"/>
        <v>0.10970588235294104</v>
      </c>
      <c r="F25">
        <f t="shared" si="2"/>
        <v>0.15099999999999997</v>
      </c>
      <c r="H25">
        <v>0.42899999999999999</v>
      </c>
      <c r="I25">
        <f t="shared" si="3"/>
        <v>0.18404099999999998</v>
      </c>
      <c r="J25">
        <f t="shared" si="4"/>
        <v>7.8953588999999991E-2</v>
      </c>
      <c r="K25">
        <f t="shared" si="5"/>
        <v>-0.10970588235294104</v>
      </c>
      <c r="L25">
        <f t="shared" si="8"/>
        <v>1.2035380622837341E-2</v>
      </c>
      <c r="M25">
        <f t="shared" si="6"/>
        <v>-1.3203520506818596E-3</v>
      </c>
      <c r="N25">
        <f t="shared" si="7"/>
        <v>1.4485038673656855E-4</v>
      </c>
    </row>
    <row r="26" spans="3:21" x14ac:dyDescent="0.3">
      <c r="C26">
        <v>2.0099999999999998</v>
      </c>
      <c r="D26">
        <f t="shared" si="0"/>
        <v>2.164706380622837</v>
      </c>
      <c r="E26">
        <f t="shared" si="1"/>
        <v>1.4712941176470586</v>
      </c>
      <c r="F26">
        <f t="shared" si="2"/>
        <v>1.7319999999999998</v>
      </c>
      <c r="H26">
        <v>2.0099999999999998</v>
      </c>
      <c r="I26">
        <f t="shared" si="3"/>
        <v>4.0400999999999989</v>
      </c>
      <c r="J26">
        <f t="shared" si="4"/>
        <v>8.1206009999999971</v>
      </c>
      <c r="K26">
        <f t="shared" si="5"/>
        <v>1.4712941176470586</v>
      </c>
      <c r="L26">
        <f t="shared" si="8"/>
        <v>2.164706380622837</v>
      </c>
      <c r="M26">
        <f t="shared" si="6"/>
        <v>3.184919764243435</v>
      </c>
      <c r="N26">
        <f t="shared" si="7"/>
        <v>4.6859537143092229</v>
      </c>
    </row>
    <row r="27" spans="3:21" x14ac:dyDescent="0.3">
      <c r="C27">
        <v>1.718</v>
      </c>
      <c r="D27">
        <f t="shared" si="0"/>
        <v>1.3907346159169551</v>
      </c>
      <c r="E27">
        <f t="shared" si="1"/>
        <v>1.1792941176470588</v>
      </c>
      <c r="F27">
        <f t="shared" si="2"/>
        <v>1.44</v>
      </c>
      <c r="H27">
        <v>1.718</v>
      </c>
      <c r="I27">
        <f t="shared" si="3"/>
        <v>2.951524</v>
      </c>
      <c r="J27">
        <f t="shared" si="4"/>
        <v>5.0707182319999999</v>
      </c>
      <c r="K27">
        <f t="shared" si="5"/>
        <v>1.1792941176470588</v>
      </c>
      <c r="L27">
        <f t="shared" si="8"/>
        <v>1.3907346159169551</v>
      </c>
      <c r="M27">
        <f t="shared" si="6"/>
        <v>1.6400851517590069</v>
      </c>
      <c r="N27">
        <f t="shared" si="7"/>
        <v>1.9341427719096806</v>
      </c>
    </row>
    <row r="28" spans="3:21" x14ac:dyDescent="0.3">
      <c r="C28">
        <v>4.1000000000000002E-2</v>
      </c>
      <c r="D28">
        <f t="shared" si="0"/>
        <v>0.2477111453287196</v>
      </c>
      <c r="E28">
        <f t="shared" si="1"/>
        <v>0.49770588235294105</v>
      </c>
      <c r="F28">
        <f t="shared" si="2"/>
        <v>0.23700000000000002</v>
      </c>
      <c r="H28">
        <v>4.1000000000000002E-2</v>
      </c>
      <c r="I28">
        <f t="shared" si="3"/>
        <v>1.6810000000000002E-3</v>
      </c>
      <c r="J28">
        <f t="shared" si="4"/>
        <v>6.8921000000000013E-5</v>
      </c>
      <c r="K28">
        <f t="shared" si="5"/>
        <v>-0.49770588235294105</v>
      </c>
      <c r="L28">
        <f t="shared" si="8"/>
        <v>0.2477111453287196</v>
      </c>
      <c r="M28">
        <f t="shared" si="6"/>
        <v>-0.123287294154488</v>
      </c>
      <c r="N28">
        <f t="shared" si="7"/>
        <v>6.136081152006604E-2</v>
      </c>
    </row>
    <row r="29" spans="3:21" x14ac:dyDescent="0.3">
      <c r="C29">
        <v>0.81699999999999995</v>
      </c>
      <c r="D29">
        <f t="shared" si="0"/>
        <v>7.7447615916955065E-2</v>
      </c>
      <c r="E29">
        <f t="shared" si="1"/>
        <v>0.27829411764705891</v>
      </c>
      <c r="F29">
        <f t="shared" si="2"/>
        <v>0.53899999999999992</v>
      </c>
      <c r="H29">
        <v>0.81699999999999995</v>
      </c>
      <c r="I29">
        <f t="shared" si="3"/>
        <v>0.66748899999999989</v>
      </c>
      <c r="J29">
        <f t="shared" si="4"/>
        <v>0.54533851299999991</v>
      </c>
      <c r="K29">
        <f t="shared" si="5"/>
        <v>0.27829411764705891</v>
      </c>
      <c r="L29">
        <f t="shared" si="8"/>
        <v>7.7447615916955065E-2</v>
      </c>
      <c r="M29">
        <f t="shared" si="6"/>
        <v>2.1553215935477325E-2</v>
      </c>
      <c r="N29">
        <f t="shared" si="7"/>
        <v>5.9981332112201916E-3</v>
      </c>
    </row>
    <row r="30" spans="3:21" x14ac:dyDescent="0.3">
      <c r="C30">
        <v>0.61199999999999999</v>
      </c>
      <c r="D30">
        <f t="shared" si="0"/>
        <v>5.3720276816609184E-3</v>
      </c>
      <c r="E30">
        <f t="shared" si="1"/>
        <v>7.3294117647058954E-2</v>
      </c>
      <c r="F30">
        <f t="shared" si="2"/>
        <v>0.33399999999999996</v>
      </c>
      <c r="H30">
        <v>0.61199999999999999</v>
      </c>
      <c r="I30">
        <f t="shared" si="3"/>
        <v>0.37454399999999999</v>
      </c>
      <c r="J30">
        <f t="shared" si="4"/>
        <v>0.22922092799999999</v>
      </c>
      <c r="K30">
        <f t="shared" si="5"/>
        <v>7.3294117647058954E-2</v>
      </c>
      <c r="L30">
        <f t="shared" si="8"/>
        <v>5.3720276816609184E-3</v>
      </c>
      <c r="M30">
        <f t="shared" si="6"/>
        <v>3.937380289029127E-4</v>
      </c>
      <c r="N30">
        <f t="shared" si="7"/>
        <v>2.8858681412531181E-5</v>
      </c>
    </row>
    <row r="31" spans="3:21" x14ac:dyDescent="0.3">
      <c r="C31">
        <v>0.158</v>
      </c>
      <c r="D31">
        <f t="shared" si="0"/>
        <v>0.14493696885813137</v>
      </c>
      <c r="E31">
        <f t="shared" si="1"/>
        <v>0.38070588235294101</v>
      </c>
      <c r="F31">
        <f t="shared" si="2"/>
        <v>0.12000000000000002</v>
      </c>
      <c r="H31">
        <v>0.158</v>
      </c>
      <c r="I31">
        <f t="shared" si="3"/>
        <v>2.4964E-2</v>
      </c>
      <c r="J31">
        <f t="shared" si="4"/>
        <v>3.9443120000000002E-3</v>
      </c>
      <c r="K31">
        <f t="shared" si="5"/>
        <v>-0.38070588235294101</v>
      </c>
      <c r="L31">
        <f t="shared" si="8"/>
        <v>0.14493696885813137</v>
      </c>
      <c r="M31">
        <f t="shared" si="6"/>
        <v>-5.5178356614695633E-2</v>
      </c>
      <c r="N31">
        <f t="shared" si="7"/>
        <v>2.1006724941782944E-2</v>
      </c>
    </row>
    <row r="32" spans="3:21" x14ac:dyDescent="0.3">
      <c r="C32">
        <v>9.9000000000000005E-2</v>
      </c>
      <c r="D32">
        <f t="shared" si="0"/>
        <v>0.19334126297577844</v>
      </c>
      <c r="E32">
        <f t="shared" si="1"/>
        <v>0.43970588235294106</v>
      </c>
      <c r="F32">
        <f t="shared" si="2"/>
        <v>0.17900000000000002</v>
      </c>
      <c r="H32">
        <v>9.9000000000000005E-2</v>
      </c>
      <c r="I32">
        <f t="shared" si="3"/>
        <v>9.8010000000000007E-3</v>
      </c>
      <c r="J32">
        <f t="shared" si="4"/>
        <v>9.702990000000001E-4</v>
      </c>
      <c r="K32">
        <f t="shared" si="5"/>
        <v>-0.43970588235294106</v>
      </c>
      <c r="L32">
        <f t="shared" si="8"/>
        <v>0.19334126297577844</v>
      </c>
      <c r="M32">
        <f t="shared" si="6"/>
        <v>-8.5013290631996669E-2</v>
      </c>
      <c r="N32">
        <f t="shared" si="7"/>
        <v>3.7380843969069114E-2</v>
      </c>
    </row>
    <row r="33" spans="3:14" x14ac:dyDescent="0.3">
      <c r="C33">
        <v>0.71199999999999997</v>
      </c>
      <c r="D33">
        <f t="shared" si="0"/>
        <v>3.0030851211072702E-2</v>
      </c>
      <c r="E33">
        <f t="shared" si="1"/>
        <v>0.17329411764705893</v>
      </c>
      <c r="F33">
        <f t="shared" si="2"/>
        <v>0.43399999999999994</v>
      </c>
      <c r="H33">
        <v>0.71199999999999997</v>
      </c>
      <c r="I33">
        <f t="shared" si="3"/>
        <v>0.50694399999999995</v>
      </c>
      <c r="J33">
        <f t="shared" si="4"/>
        <v>0.36094412799999998</v>
      </c>
      <c r="K33">
        <f t="shared" si="5"/>
        <v>0.17329411764705893</v>
      </c>
      <c r="L33">
        <f t="shared" si="8"/>
        <v>3.0030851211072702E-2</v>
      </c>
      <c r="M33">
        <f t="shared" si="6"/>
        <v>5.2041698628129546E-3</v>
      </c>
      <c r="N33">
        <f t="shared" si="7"/>
        <v>9.0185202446158681E-4</v>
      </c>
    </row>
    <row r="34" spans="3:14" x14ac:dyDescent="0.3">
      <c r="C34">
        <v>2.2669999999999999</v>
      </c>
      <c r="D34">
        <f t="shared" si="0"/>
        <v>2.9870005570934253</v>
      </c>
      <c r="E34">
        <f t="shared" si="1"/>
        <v>1.7282941176470588</v>
      </c>
      <c r="F34">
        <f t="shared" si="2"/>
        <v>1.9889999999999999</v>
      </c>
      <c r="H34">
        <v>2.2669999999999999</v>
      </c>
      <c r="I34">
        <f t="shared" si="3"/>
        <v>5.1392889999999998</v>
      </c>
      <c r="J34">
        <f t="shared" si="4"/>
        <v>11.650768162999999</v>
      </c>
      <c r="K34">
        <f t="shared" si="5"/>
        <v>1.7282941176470588</v>
      </c>
      <c r="L34">
        <f t="shared" si="8"/>
        <v>2.9870005570934253</v>
      </c>
      <c r="M34">
        <f t="shared" si="6"/>
        <v>5.1624154922330545</v>
      </c>
      <c r="N34">
        <f t="shared" si="7"/>
        <v>8.9221723280764333</v>
      </c>
    </row>
    <row r="35" spans="3:14" x14ac:dyDescent="0.3">
      <c r="C35">
        <v>0.14299999999999999</v>
      </c>
      <c r="D35">
        <f t="shared" ref="D35:D53" si="9">(H35-$C$56)^2</f>
        <v>0.15658314532871959</v>
      </c>
      <c r="E35">
        <f t="shared" ref="E35:E53" si="10">ABS(H35-$C$56)</f>
        <v>0.39570588235294102</v>
      </c>
      <c r="F35">
        <f t="shared" ref="F35:F53" si="11">ABS(H35-$C$57)</f>
        <v>0.13500000000000004</v>
      </c>
      <c r="H35">
        <v>0.14299999999999999</v>
      </c>
      <c r="I35">
        <f t="shared" ref="I35:I53" si="12">(H35)^2</f>
        <v>2.0448999999999995E-2</v>
      </c>
      <c r="J35">
        <f t="shared" ref="J35:J53" si="13">(H35)^3</f>
        <v>2.924206999999999E-3</v>
      </c>
      <c r="K35">
        <f t="shared" ref="K35:K53" si="14">H35-$C$56</f>
        <v>-0.39570588235294102</v>
      </c>
      <c r="L35">
        <f t="shared" si="8"/>
        <v>0.15658314532871959</v>
      </c>
      <c r="M35">
        <f t="shared" si="6"/>
        <v>-6.1960871683899778E-2</v>
      </c>
      <c r="N35">
        <f t="shared" si="7"/>
        <v>2.451828140103492E-2</v>
      </c>
    </row>
    <row r="36" spans="3:14" x14ac:dyDescent="0.3">
      <c r="C36">
        <v>0.52700000000000002</v>
      </c>
      <c r="D36">
        <f t="shared" si="9"/>
        <v>1.3702768166089577E-4</v>
      </c>
      <c r="E36">
        <f t="shared" si="10"/>
        <v>1.1705882352941011E-2</v>
      </c>
      <c r="F36">
        <f t="shared" si="11"/>
        <v>0.249</v>
      </c>
      <c r="H36">
        <v>0.52700000000000002</v>
      </c>
      <c r="I36">
        <f t="shared" si="12"/>
        <v>0.277729</v>
      </c>
      <c r="J36">
        <f t="shared" si="13"/>
        <v>0.14636318300000001</v>
      </c>
      <c r="K36">
        <f t="shared" si="14"/>
        <v>-1.1705882352941011E-2</v>
      </c>
      <c r="L36">
        <f t="shared" si="8"/>
        <v>1.3702768166089577E-4</v>
      </c>
      <c r="M36">
        <f t="shared" si="6"/>
        <v>-1.6040299206186984E-6</v>
      </c>
      <c r="N36">
        <f t="shared" si="7"/>
        <v>1.877658554135979E-8</v>
      </c>
    </row>
    <row r="37" spans="3:14" x14ac:dyDescent="0.3">
      <c r="C37">
        <v>0.16200000000000001</v>
      </c>
      <c r="D37">
        <f t="shared" si="9"/>
        <v>0.14190732179930782</v>
      </c>
      <c r="E37">
        <f t="shared" si="10"/>
        <v>0.376705882352941</v>
      </c>
      <c r="F37">
        <f t="shared" si="11"/>
        <v>0.11600000000000002</v>
      </c>
      <c r="H37">
        <v>0.16200000000000001</v>
      </c>
      <c r="I37">
        <f t="shared" si="12"/>
        <v>2.6244E-2</v>
      </c>
      <c r="J37">
        <f t="shared" si="13"/>
        <v>4.2515280000000001E-3</v>
      </c>
      <c r="K37">
        <f t="shared" si="14"/>
        <v>-0.376705882352941</v>
      </c>
      <c r="L37">
        <f t="shared" si="8"/>
        <v>0.14190732179930782</v>
      </c>
      <c r="M37">
        <f t="shared" si="6"/>
        <v>-5.3457322870750994E-2</v>
      </c>
      <c r="N37">
        <f t="shared" si="7"/>
        <v>2.0137687980252304E-2</v>
      </c>
    </row>
    <row r="38" spans="3:14" x14ac:dyDescent="0.3">
      <c r="C38">
        <v>0.99399999999999999</v>
      </c>
      <c r="D38">
        <f t="shared" si="9"/>
        <v>0.20729273356401395</v>
      </c>
      <c r="E38">
        <f t="shared" si="10"/>
        <v>0.45529411764705896</v>
      </c>
      <c r="F38">
        <f t="shared" si="11"/>
        <v>0.71599999999999997</v>
      </c>
      <c r="H38">
        <v>0.99399999999999999</v>
      </c>
      <c r="I38">
        <f t="shared" si="12"/>
        <v>0.98803600000000003</v>
      </c>
      <c r="J38">
        <f t="shared" si="13"/>
        <v>0.98210778399999998</v>
      </c>
      <c r="K38">
        <f t="shared" si="14"/>
        <v>0.45529411764705896</v>
      </c>
      <c r="L38">
        <f t="shared" si="8"/>
        <v>0.20729273356401395</v>
      </c>
      <c r="M38">
        <f t="shared" si="6"/>
        <v>9.4379162222674617E-2</v>
      </c>
      <c r="N38">
        <f t="shared" si="7"/>
        <v>4.297027738844128E-2</v>
      </c>
    </row>
    <row r="39" spans="3:14" x14ac:dyDescent="0.3">
      <c r="C39">
        <v>9.0999999999999998E-2</v>
      </c>
      <c r="D39">
        <f t="shared" si="9"/>
        <v>0.20044055709342551</v>
      </c>
      <c r="E39">
        <f t="shared" si="10"/>
        <v>0.44770588235294106</v>
      </c>
      <c r="F39">
        <f t="shared" si="11"/>
        <v>0.18700000000000003</v>
      </c>
      <c r="H39">
        <v>9.0999999999999998E-2</v>
      </c>
      <c r="I39">
        <f t="shared" si="12"/>
        <v>8.2810000000000002E-3</v>
      </c>
      <c r="J39">
        <f t="shared" si="13"/>
        <v>7.5357099999999997E-4</v>
      </c>
      <c r="K39">
        <f t="shared" si="14"/>
        <v>-0.44770588235294106</v>
      </c>
      <c r="L39">
        <f t="shared" si="8"/>
        <v>0.20044055709342551</v>
      </c>
      <c r="M39">
        <f t="shared" si="6"/>
        <v>-8.9738416472827126E-2</v>
      </c>
      <c r="N39">
        <f t="shared" si="7"/>
        <v>4.0176416927922773E-2</v>
      </c>
    </row>
    <row r="40" spans="3:14" x14ac:dyDescent="0.3">
      <c r="C40">
        <v>5.5E-2</v>
      </c>
      <c r="D40">
        <f t="shared" si="9"/>
        <v>0.23397138062283723</v>
      </c>
      <c r="E40">
        <f t="shared" si="10"/>
        <v>0.48370588235294104</v>
      </c>
      <c r="F40">
        <f t="shared" si="11"/>
        <v>0.22300000000000003</v>
      </c>
      <c r="H40">
        <v>5.5E-2</v>
      </c>
      <c r="I40">
        <f t="shared" si="12"/>
        <v>3.0249999999999999E-3</v>
      </c>
      <c r="J40">
        <f t="shared" si="13"/>
        <v>1.6637499999999999E-4</v>
      </c>
      <c r="K40">
        <f t="shared" si="14"/>
        <v>-0.48370588235294104</v>
      </c>
      <c r="L40">
        <f t="shared" si="8"/>
        <v>0.23397138062283723</v>
      </c>
      <c r="M40">
        <f t="shared" si="6"/>
        <v>-0.11317333310950529</v>
      </c>
      <c r="N40">
        <f t="shared" si="7"/>
        <v>5.4742606950556577E-2</v>
      </c>
    </row>
    <row r="41" spans="3:14" x14ac:dyDescent="0.3">
      <c r="C41">
        <v>1.0329999999999999</v>
      </c>
      <c r="D41">
        <f t="shared" si="9"/>
        <v>0.2443266747404845</v>
      </c>
      <c r="E41">
        <f t="shared" si="10"/>
        <v>0.49429411764705888</v>
      </c>
      <c r="F41">
        <f t="shared" si="11"/>
        <v>0.75499999999999989</v>
      </c>
      <c r="H41">
        <v>1.0329999999999999</v>
      </c>
      <c r="I41">
        <f t="shared" si="12"/>
        <v>1.0670889999999997</v>
      </c>
      <c r="J41">
        <f t="shared" si="13"/>
        <v>1.1023029369999997</v>
      </c>
      <c r="K41">
        <f t="shared" si="14"/>
        <v>0.49429411764705888</v>
      </c>
      <c r="L41">
        <f t="shared" si="8"/>
        <v>0.2443266747404845</v>
      </c>
      <c r="M41">
        <f t="shared" si="6"/>
        <v>0.12076923810848773</v>
      </c>
      <c r="N41">
        <f t="shared" si="7"/>
        <v>5.9695523989742504E-2</v>
      </c>
    </row>
    <row r="42" spans="3:14" x14ac:dyDescent="0.3">
      <c r="C42">
        <v>7.5999999999999998E-2</v>
      </c>
      <c r="D42">
        <f t="shared" si="9"/>
        <v>0.21409673356401371</v>
      </c>
      <c r="E42">
        <f t="shared" si="10"/>
        <v>0.46270588235294102</v>
      </c>
      <c r="F42">
        <f t="shared" si="11"/>
        <v>0.20200000000000001</v>
      </c>
      <c r="H42">
        <v>7.5999999999999998E-2</v>
      </c>
      <c r="I42">
        <f t="shared" si="12"/>
        <v>5.7759999999999999E-3</v>
      </c>
      <c r="J42">
        <f t="shared" si="13"/>
        <v>4.3897599999999999E-4</v>
      </c>
      <c r="K42">
        <f t="shared" si="14"/>
        <v>-0.46270588235294102</v>
      </c>
      <c r="L42">
        <f t="shared" si="8"/>
        <v>0.21409673356401371</v>
      </c>
      <c r="M42">
        <f t="shared" si="6"/>
        <v>-9.9063818012619487E-2</v>
      </c>
      <c r="N42">
        <f t="shared" si="7"/>
        <v>4.5837411322780276E-2</v>
      </c>
    </row>
    <row r="43" spans="3:14" x14ac:dyDescent="0.3">
      <c r="C43">
        <v>0.14899999999999999</v>
      </c>
      <c r="D43">
        <f t="shared" si="9"/>
        <v>0.1518706747404843</v>
      </c>
      <c r="E43">
        <f t="shared" si="10"/>
        <v>0.38970588235294101</v>
      </c>
      <c r="F43">
        <f t="shared" si="11"/>
        <v>0.12900000000000003</v>
      </c>
      <c r="H43">
        <v>0.14899999999999999</v>
      </c>
      <c r="I43">
        <f t="shared" si="12"/>
        <v>2.2200999999999999E-2</v>
      </c>
      <c r="J43">
        <f t="shared" si="13"/>
        <v>3.3079489999999997E-3</v>
      </c>
      <c r="K43">
        <f t="shared" si="14"/>
        <v>-0.38970588235294101</v>
      </c>
      <c r="L43">
        <f t="shared" si="8"/>
        <v>0.1518706747404843</v>
      </c>
      <c r="M43">
        <f t="shared" si="6"/>
        <v>-5.9184895303276946E-2</v>
      </c>
      <c r="N43">
        <f t="shared" si="7"/>
        <v>2.3064701846129975E-2</v>
      </c>
    </row>
    <row r="44" spans="3:14" x14ac:dyDescent="0.3">
      <c r="C44">
        <v>0.13900000000000001</v>
      </c>
      <c r="D44">
        <f t="shared" si="9"/>
        <v>0.15976479238754313</v>
      </c>
      <c r="E44">
        <f t="shared" si="10"/>
        <v>0.39970588235294102</v>
      </c>
      <c r="F44">
        <f t="shared" si="11"/>
        <v>0.13900000000000001</v>
      </c>
      <c r="H44">
        <v>0.13900000000000001</v>
      </c>
      <c r="I44">
        <f t="shared" si="12"/>
        <v>1.9321000000000005E-2</v>
      </c>
      <c r="J44">
        <f t="shared" si="13"/>
        <v>2.6856190000000011E-3</v>
      </c>
      <c r="K44">
        <f t="shared" si="14"/>
        <v>-0.39970588235294102</v>
      </c>
      <c r="L44">
        <f t="shared" si="8"/>
        <v>0.15976479238754313</v>
      </c>
      <c r="M44">
        <f t="shared" si="6"/>
        <v>-6.3858927310197364E-2</v>
      </c>
      <c r="N44">
        <f t="shared" si="7"/>
        <v>2.5524788886634758E-2</v>
      </c>
    </row>
    <row r="45" spans="3:14" x14ac:dyDescent="0.3">
      <c r="C45">
        <v>0.752</v>
      </c>
      <c r="D45">
        <f t="shared" si="9"/>
        <v>4.5494380622837428E-2</v>
      </c>
      <c r="E45">
        <f t="shared" si="10"/>
        <v>0.21329411764705897</v>
      </c>
      <c r="F45">
        <f t="shared" si="11"/>
        <v>0.47399999999999998</v>
      </c>
      <c r="H45">
        <v>0.752</v>
      </c>
      <c r="I45">
        <f t="shared" si="12"/>
        <v>0.56550400000000001</v>
      </c>
      <c r="J45">
        <f t="shared" si="13"/>
        <v>0.42525900799999999</v>
      </c>
      <c r="K45">
        <f t="shared" si="14"/>
        <v>0.21329411764705897</v>
      </c>
      <c r="L45">
        <f t="shared" si="8"/>
        <v>4.5494380622837428E-2</v>
      </c>
      <c r="M45">
        <f t="shared" si="6"/>
        <v>9.7036837728475666E-3</v>
      </c>
      <c r="N45">
        <f t="shared" si="7"/>
        <v>2.0697386682556056E-3</v>
      </c>
    </row>
    <row r="46" spans="3:14" x14ac:dyDescent="0.3">
      <c r="C46">
        <v>2.863</v>
      </c>
      <c r="D46">
        <f t="shared" si="9"/>
        <v>5.4023431453287198</v>
      </c>
      <c r="E46">
        <f t="shared" si="10"/>
        <v>2.3242941176470588</v>
      </c>
      <c r="F46">
        <f t="shared" si="11"/>
        <v>2.585</v>
      </c>
      <c r="H46">
        <v>2.863</v>
      </c>
      <c r="I46">
        <f t="shared" si="12"/>
        <v>8.1967689999999997</v>
      </c>
      <c r="J46">
        <f t="shared" si="13"/>
        <v>23.467349646999999</v>
      </c>
      <c r="K46">
        <f t="shared" si="14"/>
        <v>2.3242941176470588</v>
      </c>
      <c r="L46">
        <f t="shared" si="8"/>
        <v>5.4023431453287198</v>
      </c>
      <c r="M46">
        <f t="shared" si="6"/>
        <v>12.556634394198454</v>
      </c>
      <c r="N46">
        <f t="shared" si="7"/>
        <v>29.185311459880207</v>
      </c>
    </row>
    <row r="47" spans="3:14" x14ac:dyDescent="0.3">
      <c r="C47">
        <v>0.107</v>
      </c>
      <c r="D47">
        <f t="shared" si="9"/>
        <v>0.18636996885813137</v>
      </c>
      <c r="E47">
        <f t="shared" si="10"/>
        <v>0.43170588235294105</v>
      </c>
      <c r="F47">
        <f t="shared" si="11"/>
        <v>0.17100000000000004</v>
      </c>
      <c r="H47">
        <v>0.107</v>
      </c>
      <c r="I47">
        <f t="shared" si="12"/>
        <v>1.1448999999999999E-2</v>
      </c>
      <c r="J47">
        <f t="shared" si="13"/>
        <v>1.2250429999999999E-3</v>
      </c>
      <c r="K47">
        <f t="shared" si="14"/>
        <v>-0.43170588235294105</v>
      </c>
      <c r="L47">
        <f t="shared" si="8"/>
        <v>0.18636996885813137</v>
      </c>
      <c r="M47">
        <f t="shared" si="6"/>
        <v>-8.0457011849989754E-2</v>
      </c>
      <c r="N47">
        <f t="shared" si="7"/>
        <v>3.4733765292180856E-2</v>
      </c>
    </row>
    <row r="48" spans="3:14" x14ac:dyDescent="0.3">
      <c r="C48">
        <v>0.86599999999999999</v>
      </c>
      <c r="D48">
        <f t="shared" si="9"/>
        <v>0.10712143944636687</v>
      </c>
      <c r="E48">
        <f t="shared" si="10"/>
        <v>0.32729411764705896</v>
      </c>
      <c r="F48">
        <f t="shared" si="11"/>
        <v>0.58799999999999997</v>
      </c>
      <c r="H48">
        <v>0.86599999999999999</v>
      </c>
      <c r="I48">
        <f t="shared" si="12"/>
        <v>0.74995599999999996</v>
      </c>
      <c r="J48">
        <f t="shared" si="13"/>
        <v>0.64946189599999993</v>
      </c>
      <c r="K48">
        <f t="shared" si="14"/>
        <v>0.32729411764705896</v>
      </c>
      <c r="L48">
        <f t="shared" si="8"/>
        <v>0.10712143944636687</v>
      </c>
      <c r="M48">
        <f t="shared" si="6"/>
        <v>3.5060217004681503E-2</v>
      </c>
      <c r="N48">
        <f t="shared" si="7"/>
        <v>1.1475002789061644E-2</v>
      </c>
    </row>
    <row r="49" spans="2:14" x14ac:dyDescent="0.3">
      <c r="C49">
        <v>8.3000000000000004E-2</v>
      </c>
      <c r="D49">
        <f t="shared" si="9"/>
        <v>0.20766785121107251</v>
      </c>
      <c r="E49">
        <f t="shared" si="10"/>
        <v>0.45570588235294102</v>
      </c>
      <c r="F49">
        <f t="shared" si="11"/>
        <v>0.19500000000000001</v>
      </c>
      <c r="H49">
        <v>8.3000000000000004E-2</v>
      </c>
      <c r="I49">
        <f t="shared" si="12"/>
        <v>6.889000000000001E-3</v>
      </c>
      <c r="J49">
        <f t="shared" si="13"/>
        <v>5.7178700000000014E-4</v>
      </c>
      <c r="K49">
        <f t="shared" si="14"/>
        <v>-0.45570588235294102</v>
      </c>
      <c r="L49">
        <f t="shared" si="8"/>
        <v>0.20766785121107251</v>
      </c>
      <c r="M49">
        <f t="shared" si="6"/>
        <v>-9.4635461372481064E-2</v>
      </c>
      <c r="N49">
        <f t="shared" si="7"/>
        <v>4.3125936426624149E-2</v>
      </c>
    </row>
    <row r="50" spans="2:14" x14ac:dyDescent="0.3">
      <c r="C50">
        <v>0.188</v>
      </c>
      <c r="D50">
        <f t="shared" si="9"/>
        <v>0.12299461591695492</v>
      </c>
      <c r="E50">
        <f t="shared" si="10"/>
        <v>0.35070588235294103</v>
      </c>
      <c r="F50">
        <f t="shared" si="11"/>
        <v>9.0000000000000024E-2</v>
      </c>
      <c r="H50">
        <v>0.188</v>
      </c>
      <c r="I50">
        <f t="shared" si="12"/>
        <v>3.5344E-2</v>
      </c>
      <c r="J50">
        <f t="shared" si="13"/>
        <v>6.6446719999999999E-3</v>
      </c>
      <c r="K50">
        <f t="shared" si="14"/>
        <v>-0.35070588235294103</v>
      </c>
      <c r="L50">
        <f t="shared" si="8"/>
        <v>0.12299461591695492</v>
      </c>
      <c r="M50">
        <f t="shared" si="6"/>
        <v>-4.3134935299816761E-2</v>
      </c>
      <c r="N50">
        <f t="shared" si="7"/>
        <v>1.5127675544559259E-2</v>
      </c>
    </row>
    <row r="51" spans="2:14" x14ac:dyDescent="0.3">
      <c r="C51">
        <v>0.36499999999999999</v>
      </c>
      <c r="D51">
        <f t="shared" si="9"/>
        <v>3.0173733564013795E-2</v>
      </c>
      <c r="E51">
        <f t="shared" si="10"/>
        <v>0.17370588235294104</v>
      </c>
      <c r="F51">
        <f t="shared" si="11"/>
        <v>8.6999999999999966E-2</v>
      </c>
      <c r="H51">
        <v>0.36499999999999999</v>
      </c>
      <c r="I51">
        <f t="shared" si="12"/>
        <v>0.13322499999999998</v>
      </c>
      <c r="J51">
        <f t="shared" si="13"/>
        <v>4.8627124999999993E-2</v>
      </c>
      <c r="K51">
        <f t="shared" si="14"/>
        <v>-0.17370588235294104</v>
      </c>
      <c r="L51">
        <f t="shared" si="8"/>
        <v>3.0173733564013795E-2</v>
      </c>
      <c r="M51">
        <f t="shared" si="6"/>
        <v>-5.2413550126195691E-3</v>
      </c>
      <c r="N51">
        <f t="shared" si="7"/>
        <v>9.1045419719209262E-4</v>
      </c>
    </row>
    <row r="52" spans="2:14" x14ac:dyDescent="0.3">
      <c r="C52">
        <v>0.27800000000000002</v>
      </c>
      <c r="D52">
        <f t="shared" si="9"/>
        <v>6.7967557093425515E-2</v>
      </c>
      <c r="E52">
        <f t="shared" si="10"/>
        <v>0.26070588235294101</v>
      </c>
      <c r="F52">
        <f t="shared" si="11"/>
        <v>0</v>
      </c>
      <c r="H52">
        <v>0.27800000000000002</v>
      </c>
      <c r="I52">
        <f t="shared" si="12"/>
        <v>7.7284000000000019E-2</v>
      </c>
      <c r="J52">
        <f t="shared" si="13"/>
        <v>2.1484952000000009E-2</v>
      </c>
      <c r="K52">
        <f t="shared" si="14"/>
        <v>-0.26070588235294101</v>
      </c>
      <c r="L52">
        <f t="shared" si="8"/>
        <v>6.7967557093425515E-2</v>
      </c>
      <c r="M52">
        <f t="shared" si="6"/>
        <v>-1.7719541943415393E-2</v>
      </c>
      <c r="N52">
        <f t="shared" si="7"/>
        <v>4.6195888172480574E-3</v>
      </c>
    </row>
    <row r="53" spans="2:14" x14ac:dyDescent="0.3">
      <c r="C53">
        <v>5.3999999999999999E-2</v>
      </c>
      <c r="D53">
        <f t="shared" si="9"/>
        <v>0.23493979238754312</v>
      </c>
      <c r="E53">
        <f t="shared" si="10"/>
        <v>0.48470588235294104</v>
      </c>
      <c r="F53">
        <f t="shared" si="11"/>
        <v>0.22400000000000003</v>
      </c>
      <c r="H53">
        <v>5.3999999999999999E-2</v>
      </c>
      <c r="I53">
        <f t="shared" si="12"/>
        <v>2.9159999999999998E-3</v>
      </c>
      <c r="J53">
        <f t="shared" si="13"/>
        <v>1.5746399999999998E-4</v>
      </c>
      <c r="K53">
        <f t="shared" si="14"/>
        <v>-0.48470588235294104</v>
      </c>
      <c r="L53">
        <f t="shared" si="8"/>
        <v>0.23493979238754312</v>
      </c>
      <c r="M53">
        <f t="shared" si="6"/>
        <v>-0.11387669936902087</v>
      </c>
      <c r="N53">
        <f t="shared" si="7"/>
        <v>5.5196706047101862E-2</v>
      </c>
    </row>
    <row r="54" spans="2:14" x14ac:dyDescent="0.3">
      <c r="B54" s="5" t="s">
        <v>38</v>
      </c>
      <c r="C54">
        <f>SUM(H3:H53)</f>
        <v>27.473999999999993</v>
      </c>
      <c r="D54">
        <f>SUM(D3:D53)</f>
        <v>19.387182588235291</v>
      </c>
      <c r="E54">
        <f>SUM(E3:E53)</f>
        <v>23.426588235294112</v>
      </c>
      <c r="F54">
        <f>SUM(F3:F53)</f>
        <v>21.516000000000002</v>
      </c>
    </row>
    <row r="55" spans="2:14" x14ac:dyDescent="0.3">
      <c r="B55" s="5" t="s">
        <v>39</v>
      </c>
      <c r="C55">
        <f>COUNT(H3:H53)</f>
        <v>51</v>
      </c>
    </row>
    <row r="56" spans="2:14" x14ac:dyDescent="0.3">
      <c r="B56" s="5" t="s">
        <v>40</v>
      </c>
      <c r="C56">
        <f>AVERAGE(H3:H53)</f>
        <v>0.53870588235294103</v>
      </c>
      <c r="D56" s="5" t="s">
        <v>42</v>
      </c>
      <c r="E56">
        <f>D54/C55</f>
        <v>0.3801408350634371</v>
      </c>
      <c r="F56" s="5" t="s">
        <v>34</v>
      </c>
      <c r="G56">
        <f>E54/C55</f>
        <v>0.45934486735870805</v>
      </c>
    </row>
    <row r="57" spans="2:14" x14ac:dyDescent="0.3">
      <c r="B57" s="5" t="s">
        <v>41</v>
      </c>
      <c r="C57">
        <f>MEDIAN(H3:H53)</f>
        <v>0.27800000000000002</v>
      </c>
      <c r="D57" s="5" t="s">
        <v>43</v>
      </c>
      <c r="E57">
        <f>(E56)^1/2</f>
        <v>0.19007041753171855</v>
      </c>
      <c r="F57" s="5" t="s">
        <v>35</v>
      </c>
      <c r="G57">
        <f>F54/C55</f>
        <v>0.42188235294117649</v>
      </c>
      <c r="K57" t="s">
        <v>52</v>
      </c>
      <c r="L57">
        <f>AVERAGE(K3:K53)</f>
        <v>1.3605674321386723E-16</v>
      </c>
    </row>
    <row r="58" spans="2:14" x14ac:dyDescent="0.3">
      <c r="H58" s="7" t="s">
        <v>60</v>
      </c>
      <c r="I58">
        <f>AVERAGE(H3:H53)</f>
        <v>0.53870588235294103</v>
      </c>
      <c r="K58" t="s">
        <v>53</v>
      </c>
      <c r="L58">
        <f>AVERAGE(L3:L53)</f>
        <v>0.3801408350634371</v>
      </c>
    </row>
    <row r="59" spans="2:14" x14ac:dyDescent="0.3">
      <c r="H59" s="3" t="s">
        <v>51</v>
      </c>
      <c r="I59">
        <f>AVERAGE(I3:I53)</f>
        <v>0.67034486274509797</v>
      </c>
      <c r="K59" t="s">
        <v>54</v>
      </c>
      <c r="L59">
        <f>AVERAGE(M3:M53)</f>
        <v>0.43957555117402819</v>
      </c>
    </row>
    <row r="60" spans="2:14" x14ac:dyDescent="0.3">
      <c r="H60" s="3" t="s">
        <v>59</v>
      </c>
      <c r="I60">
        <f>AVERAGE(J3:J53)</f>
        <v>1.2102624798823525</v>
      </c>
      <c r="K60" t="s">
        <v>55</v>
      </c>
      <c r="L60">
        <f>AVERAGE(N3:N53)</f>
        <v>0.92952148673406965</v>
      </c>
    </row>
    <row r="62" spans="2:14" x14ac:dyDescent="0.3">
      <c r="K62" t="s">
        <v>63</v>
      </c>
      <c r="N62">
        <f>((L59)^2)/((L58)^3)</f>
        <v>3.5174949729866301</v>
      </c>
    </row>
    <row r="63" spans="2:14" x14ac:dyDescent="0.3">
      <c r="K63" s="2" t="s">
        <v>64</v>
      </c>
      <c r="L63" s="2"/>
      <c r="N63">
        <f>L60/((L58)^2)</f>
        <v>6.4323606211568993</v>
      </c>
    </row>
  </sheetData>
  <mergeCells count="3">
    <mergeCell ref="R24:U24"/>
    <mergeCell ref="H1:J1"/>
    <mergeCell ref="K1:N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51"/>
  <sheetViews>
    <sheetView tabSelected="1" zoomScale="80" zoomScaleNormal="80" workbookViewId="0">
      <selection activeCell="Q22" sqref="Q22"/>
    </sheetView>
  </sheetViews>
  <sheetFormatPr defaultRowHeight="14.4" x14ac:dyDescent="0.3"/>
  <cols>
    <col min="6" max="6" width="19.33203125" customWidth="1"/>
    <col min="7" max="7" width="11.109375" customWidth="1"/>
    <col min="12" max="12" width="10.44140625" customWidth="1"/>
    <col min="13" max="13" width="14.6640625" customWidth="1"/>
    <col min="14" max="14" width="10.33203125" customWidth="1"/>
    <col min="15" max="15" width="16.44140625" customWidth="1"/>
    <col min="16" max="16" width="17.44140625" customWidth="1"/>
    <col min="17" max="17" width="10.6640625" customWidth="1"/>
    <col min="18" max="18" width="12.44140625" customWidth="1"/>
    <col min="19" max="19" width="18.88671875" customWidth="1"/>
    <col min="20" max="20" width="19" customWidth="1"/>
    <col min="21" max="21" width="19.6640625" customWidth="1"/>
    <col min="23" max="23" width="9.5546875" customWidth="1"/>
  </cols>
  <sheetData>
    <row r="1" spans="1:21" x14ac:dyDescent="0.3">
      <c r="A1">
        <v>15</v>
      </c>
      <c r="C1" t="s">
        <v>61</v>
      </c>
      <c r="D1" t="s">
        <v>62</v>
      </c>
      <c r="F1" s="12" t="s">
        <v>65</v>
      </c>
      <c r="G1" s="12"/>
      <c r="H1" s="12"/>
      <c r="I1" s="12"/>
      <c r="O1" s="11" t="s">
        <v>48</v>
      </c>
      <c r="P1" s="11"/>
      <c r="Q1" s="11"/>
      <c r="R1" s="10" t="s">
        <v>50</v>
      </c>
      <c r="S1" s="10"/>
      <c r="T1" s="10"/>
      <c r="U1" s="10"/>
    </row>
    <row r="2" spans="1:21" x14ac:dyDescent="0.3">
      <c r="A2">
        <v>15</v>
      </c>
      <c r="C2">
        <v>15</v>
      </c>
      <c r="D2">
        <f>COUNT(A1:A2)</f>
        <v>2</v>
      </c>
      <c r="F2" s="1" t="s">
        <v>72</v>
      </c>
      <c r="G2" t="s">
        <v>39</v>
      </c>
      <c r="H2" t="s">
        <v>74</v>
      </c>
      <c r="I2" t="s">
        <v>73</v>
      </c>
      <c r="J2" t="s">
        <v>76</v>
      </c>
      <c r="L2" t="s">
        <v>37</v>
      </c>
      <c r="M2" s="1" t="s">
        <v>78</v>
      </c>
      <c r="O2" t="s">
        <v>85</v>
      </c>
      <c r="P2" t="s">
        <v>83</v>
      </c>
      <c r="Q2" t="s">
        <v>84</v>
      </c>
      <c r="R2" s="1" t="s">
        <v>89</v>
      </c>
      <c r="S2" t="s">
        <v>90</v>
      </c>
      <c r="T2" s="1" t="s">
        <v>91</v>
      </c>
      <c r="U2" s="1" t="s">
        <v>92</v>
      </c>
    </row>
    <row r="3" spans="1:21" x14ac:dyDescent="0.3">
      <c r="A3">
        <v>17</v>
      </c>
      <c r="C3">
        <v>17</v>
      </c>
      <c r="D3">
        <f>COUNT(A3:A5)</f>
        <v>3</v>
      </c>
      <c r="F3" s="8" t="s">
        <v>66</v>
      </c>
      <c r="G3">
        <f>SUM(D2:D5)</f>
        <v>9</v>
      </c>
      <c r="H3">
        <f>(10+20)/2</f>
        <v>15</v>
      </c>
      <c r="I3">
        <f>G3*H3</f>
        <v>135</v>
      </c>
      <c r="J3">
        <f>G3</f>
        <v>9</v>
      </c>
      <c r="L3">
        <f>(H3-$G$11)^2</f>
        <v>591.4624</v>
      </c>
      <c r="M3" s="9">
        <f>L3*G3</f>
        <v>5323.1616000000004</v>
      </c>
      <c r="O3">
        <f>G3*H3</f>
        <v>135</v>
      </c>
      <c r="P3">
        <f t="shared" ref="P3:P8" si="0">G3*H3*H3</f>
        <v>2025</v>
      </c>
      <c r="Q3">
        <f t="shared" ref="Q3:Q8" si="1">P3*H3</f>
        <v>30375</v>
      </c>
      <c r="R3">
        <f>G3*(H3-$G$11)</f>
        <v>-218.88</v>
      </c>
      <c r="S3">
        <f>R3*R3</f>
        <v>47908.454399999995</v>
      </c>
      <c r="T3">
        <f>S3*R3</f>
        <v>-10486202.499071999</v>
      </c>
      <c r="U3">
        <f>S3*S3</f>
        <v>2295220002.9968791</v>
      </c>
    </row>
    <row r="4" spans="1:21" x14ac:dyDescent="0.3">
      <c r="A4">
        <v>17</v>
      </c>
      <c r="C4">
        <v>18</v>
      </c>
      <c r="D4">
        <f>COUNT(A6:A7)</f>
        <v>2</v>
      </c>
      <c r="F4" s="1" t="s">
        <v>67</v>
      </c>
      <c r="G4">
        <f>SUM(D6:D15)</f>
        <v>28</v>
      </c>
      <c r="H4">
        <f>(20+30)/2</f>
        <v>25</v>
      </c>
      <c r="I4">
        <f t="shared" ref="I4:I8" si="2">G4*H4</f>
        <v>700</v>
      </c>
      <c r="J4">
        <f>G3+G4</f>
        <v>37</v>
      </c>
      <c r="L4">
        <f t="shared" ref="L4:L8" si="3">(H4-$G$11)^2</f>
        <v>205.0624</v>
      </c>
      <c r="M4" s="9">
        <f t="shared" ref="M4:M8" si="4">L4*G4</f>
        <v>5741.7471999999998</v>
      </c>
      <c r="O4">
        <f t="shared" ref="O4:O8" si="5">G4*H4</f>
        <v>700</v>
      </c>
      <c r="P4">
        <f t="shared" si="0"/>
        <v>17500</v>
      </c>
      <c r="Q4">
        <f t="shared" si="1"/>
        <v>437500</v>
      </c>
      <c r="R4">
        <f t="shared" ref="R4:R8" si="6">G4*(H4-$G$11)</f>
        <v>-400.96000000000004</v>
      </c>
      <c r="S4">
        <f t="shared" ref="S4:S8" si="7">R4*R4</f>
        <v>160768.92160000003</v>
      </c>
      <c r="T4">
        <f t="shared" ref="T4:T8" si="8">S4*R4</f>
        <v>-64461906.804736018</v>
      </c>
      <c r="U4">
        <f t="shared" ref="U4:U8" si="9">S4*S4</f>
        <v>25846646152.426956</v>
      </c>
    </row>
    <row r="5" spans="1:21" x14ac:dyDescent="0.3">
      <c r="A5">
        <v>17</v>
      </c>
      <c r="C5">
        <v>19</v>
      </c>
      <c r="D5">
        <f>COUNT(A8:A9)</f>
        <v>2</v>
      </c>
      <c r="F5" s="1" t="s">
        <v>68</v>
      </c>
      <c r="G5">
        <f>SUM(D16:D25)</f>
        <v>91</v>
      </c>
      <c r="H5">
        <f>(30+40)/2</f>
        <v>35</v>
      </c>
      <c r="I5">
        <f t="shared" si="2"/>
        <v>3185</v>
      </c>
      <c r="J5">
        <f>G3+G4+G5</f>
        <v>128</v>
      </c>
      <c r="L5">
        <f t="shared" si="3"/>
        <v>18.662400000000002</v>
      </c>
      <c r="M5" s="9">
        <f t="shared" si="4"/>
        <v>1698.2784000000001</v>
      </c>
      <c r="O5">
        <f t="shared" si="5"/>
        <v>3185</v>
      </c>
      <c r="P5">
        <f t="shared" si="0"/>
        <v>111475</v>
      </c>
      <c r="Q5">
        <f t="shared" si="1"/>
        <v>3901625</v>
      </c>
      <c r="R5">
        <f t="shared" si="6"/>
        <v>-393.12</v>
      </c>
      <c r="S5">
        <f t="shared" si="7"/>
        <v>154543.33439999999</v>
      </c>
      <c r="T5">
        <f t="shared" si="8"/>
        <v>-60754075.619328</v>
      </c>
      <c r="U5">
        <f t="shared" si="9"/>
        <v>23883642207.470222</v>
      </c>
    </row>
    <row r="6" spans="1:21" x14ac:dyDescent="0.3">
      <c r="A6">
        <v>18</v>
      </c>
      <c r="C6">
        <v>21</v>
      </c>
      <c r="D6">
        <f>COUNT(A10:A11)</f>
        <v>2</v>
      </c>
      <c r="F6" s="1" t="s">
        <v>69</v>
      </c>
      <c r="G6">
        <f>SUM(D26:D35)</f>
        <v>93</v>
      </c>
      <c r="H6">
        <f>(40+50)/2</f>
        <v>45</v>
      </c>
      <c r="I6">
        <f t="shared" si="2"/>
        <v>4185</v>
      </c>
      <c r="J6">
        <f>G6+J5</f>
        <v>221</v>
      </c>
      <c r="L6">
        <f t="shared" si="3"/>
        <v>32.2624</v>
      </c>
      <c r="M6" s="9">
        <f t="shared" si="4"/>
        <v>3000.4031999999997</v>
      </c>
      <c r="O6">
        <f t="shared" si="5"/>
        <v>4185</v>
      </c>
      <c r="P6">
        <f t="shared" si="0"/>
        <v>188325</v>
      </c>
      <c r="Q6">
        <f t="shared" si="1"/>
        <v>8474625</v>
      </c>
      <c r="R6">
        <f t="shared" si="6"/>
        <v>528.24</v>
      </c>
      <c r="S6">
        <f t="shared" si="7"/>
        <v>279037.4976</v>
      </c>
      <c r="T6">
        <f t="shared" si="8"/>
        <v>147398767.73222402</v>
      </c>
      <c r="U6">
        <f t="shared" si="9"/>
        <v>77861925066.87001</v>
      </c>
    </row>
    <row r="7" spans="1:21" x14ac:dyDescent="0.3">
      <c r="A7">
        <v>18</v>
      </c>
      <c r="C7">
        <v>22</v>
      </c>
      <c r="D7">
        <f>COUNT(A12:A13)</f>
        <v>2</v>
      </c>
      <c r="F7" s="1" t="s">
        <v>70</v>
      </c>
      <c r="G7">
        <f>SUM(D36:D44)</f>
        <v>26</v>
      </c>
      <c r="H7">
        <f>(50+60)/2</f>
        <v>55</v>
      </c>
      <c r="I7">
        <f t="shared" si="2"/>
        <v>1430</v>
      </c>
      <c r="J7">
        <f>J6+G7</f>
        <v>247</v>
      </c>
      <c r="L7">
        <f t="shared" si="3"/>
        <v>245.86239999999998</v>
      </c>
      <c r="M7" s="9">
        <f t="shared" si="4"/>
        <v>6392.4223999999995</v>
      </c>
      <c r="O7">
        <f t="shared" si="5"/>
        <v>1430</v>
      </c>
      <c r="P7">
        <f t="shared" si="0"/>
        <v>78650</v>
      </c>
      <c r="Q7">
        <f t="shared" si="1"/>
        <v>4325750</v>
      </c>
      <c r="R7">
        <f t="shared" si="6"/>
        <v>407.68</v>
      </c>
      <c r="S7">
        <f t="shared" si="7"/>
        <v>166202.98240000001</v>
      </c>
      <c r="T7">
        <f t="shared" si="8"/>
        <v>67757631.864831999</v>
      </c>
      <c r="U7">
        <f t="shared" si="9"/>
        <v>27623431358.654713</v>
      </c>
    </row>
    <row r="8" spans="1:21" x14ac:dyDescent="0.3">
      <c r="A8">
        <v>19</v>
      </c>
      <c r="C8">
        <v>23</v>
      </c>
      <c r="D8">
        <f>COUNT(A14:A16)</f>
        <v>3</v>
      </c>
      <c r="F8" s="1" t="s">
        <v>71</v>
      </c>
      <c r="G8">
        <f>SUM(D45:D47)</f>
        <v>3</v>
      </c>
      <c r="H8">
        <f>(60+70)/2</f>
        <v>65</v>
      </c>
      <c r="I8">
        <f t="shared" si="2"/>
        <v>195</v>
      </c>
      <c r="J8">
        <f>G8+J7</f>
        <v>250</v>
      </c>
      <c r="L8">
        <f t="shared" si="3"/>
        <v>659.4624</v>
      </c>
      <c r="M8" s="9">
        <f t="shared" si="4"/>
        <v>1978.3872000000001</v>
      </c>
      <c r="O8">
        <f t="shared" si="5"/>
        <v>195</v>
      </c>
      <c r="P8">
        <f t="shared" si="0"/>
        <v>12675</v>
      </c>
      <c r="Q8">
        <f t="shared" si="1"/>
        <v>823875</v>
      </c>
      <c r="R8">
        <f t="shared" si="6"/>
        <v>77.039999999999992</v>
      </c>
      <c r="S8">
        <f t="shared" si="7"/>
        <v>5935.1615999999985</v>
      </c>
      <c r="T8">
        <f t="shared" si="8"/>
        <v>457244.84966399986</v>
      </c>
      <c r="U8">
        <f t="shared" si="9"/>
        <v>35226143.21811454</v>
      </c>
    </row>
    <row r="9" spans="1:21" x14ac:dyDescent="0.3">
      <c r="A9">
        <v>19</v>
      </c>
      <c r="C9">
        <v>24</v>
      </c>
      <c r="D9">
        <f>COUNT(A17:A20)</f>
        <v>4</v>
      </c>
      <c r="F9" s="1" t="s">
        <v>9</v>
      </c>
      <c r="G9">
        <f>SUM(G3:G8)</f>
        <v>250</v>
      </c>
      <c r="H9">
        <f t="shared" ref="H9:I9" si="10">SUM(H3:H8)</f>
        <v>240</v>
      </c>
      <c r="I9">
        <f t="shared" si="10"/>
        <v>9830</v>
      </c>
      <c r="L9">
        <f>SUM(L3:L8)</f>
        <v>1752.7743999999998</v>
      </c>
      <c r="M9" s="9">
        <f>SUM(M3:M8)</f>
        <v>24134.400000000001</v>
      </c>
      <c r="O9">
        <f>SUM(O3:O8)</f>
        <v>9830</v>
      </c>
      <c r="P9">
        <f>SUM(P3:P8)</f>
        <v>410650</v>
      </c>
      <c r="Q9">
        <f>SUM(Q3:Q8)</f>
        <v>17993750</v>
      </c>
      <c r="R9">
        <f t="shared" ref="R9:U9" si="11">SUM(R3:R8)</f>
        <v>0</v>
      </c>
      <c r="S9">
        <f t="shared" si="11"/>
        <v>814396.35199999996</v>
      </c>
      <c r="T9">
        <f t="shared" si="11"/>
        <v>79911459.523583993</v>
      </c>
      <c r="U9">
        <f t="shared" si="11"/>
        <v>157546090931.6369</v>
      </c>
    </row>
    <row r="10" spans="1:21" x14ac:dyDescent="0.3">
      <c r="A10">
        <v>21</v>
      </c>
      <c r="C10">
        <v>25</v>
      </c>
      <c r="D10">
        <f>COUNT(A21)</f>
        <v>1</v>
      </c>
    </row>
    <row r="11" spans="1:21" x14ac:dyDescent="0.3">
      <c r="A11">
        <v>21</v>
      </c>
      <c r="C11">
        <v>26</v>
      </c>
      <c r="D11">
        <f>COUNT(A22:A24)</f>
        <v>3</v>
      </c>
      <c r="F11" t="s">
        <v>75</v>
      </c>
      <c r="G11">
        <f>I9/G9</f>
        <v>39.32</v>
      </c>
      <c r="O11" s="7" t="s">
        <v>88</v>
      </c>
      <c r="P11">
        <f>O9/G9</f>
        <v>39.32</v>
      </c>
      <c r="Q11" s="12" t="s">
        <v>52</v>
      </c>
      <c r="R11" s="12"/>
      <c r="S11">
        <f>R9/$G$9</f>
        <v>0</v>
      </c>
    </row>
    <row r="12" spans="1:21" x14ac:dyDescent="0.3">
      <c r="A12">
        <v>22</v>
      </c>
      <c r="C12">
        <v>27</v>
      </c>
      <c r="D12">
        <f>COUNT(A25)</f>
        <v>1</v>
      </c>
      <c r="F12" t="s">
        <v>41</v>
      </c>
      <c r="G12">
        <f>30+(((G9/2)-J4)/G5)*(40-30)</f>
        <v>39.670329670329672</v>
      </c>
      <c r="O12" s="7" t="s">
        <v>86</v>
      </c>
      <c r="P12">
        <f>P9/G9</f>
        <v>1642.6</v>
      </c>
      <c r="Q12" s="12" t="s">
        <v>53</v>
      </c>
      <c r="R12" s="12"/>
      <c r="S12">
        <f>S9/G9</f>
        <v>3257.5854079999999</v>
      </c>
    </row>
    <row r="13" spans="1:21" x14ac:dyDescent="0.3">
      <c r="A13">
        <v>22</v>
      </c>
      <c r="C13">
        <v>28</v>
      </c>
      <c r="D13">
        <f>COUNT(A26:A28)</f>
        <v>3</v>
      </c>
      <c r="F13" t="s">
        <v>10</v>
      </c>
      <c r="G13">
        <f>40+((G6-G5)/(2*G6-G5-G7))*(50-40)</f>
        <v>40.289855072463766</v>
      </c>
      <c r="O13" s="7" t="s">
        <v>87</v>
      </c>
      <c r="P13">
        <f>Q9/G9</f>
        <v>71975</v>
      </c>
      <c r="Q13" s="12" t="s">
        <v>54</v>
      </c>
      <c r="R13" s="12"/>
      <c r="S13">
        <f>T9/G9</f>
        <v>319645.83809433598</v>
      </c>
    </row>
    <row r="14" spans="1:21" x14ac:dyDescent="0.3">
      <c r="A14">
        <v>23</v>
      </c>
      <c r="C14">
        <v>29</v>
      </c>
      <c r="D14">
        <f>COUNT(A29:A31)</f>
        <v>3</v>
      </c>
      <c r="Q14" s="12" t="s">
        <v>55</v>
      </c>
      <c r="R14" s="12"/>
      <c r="S14">
        <f>U9/G9</f>
        <v>630184363.7265476</v>
      </c>
    </row>
    <row r="15" spans="1:21" x14ac:dyDescent="0.3">
      <c r="A15">
        <v>23</v>
      </c>
      <c r="C15">
        <v>30</v>
      </c>
      <c r="D15">
        <f>COUNT(A32:A37)</f>
        <v>6</v>
      </c>
      <c r="F15" t="s">
        <v>77</v>
      </c>
      <c r="G15">
        <f>M9/G9</f>
        <v>96.537600000000012</v>
      </c>
    </row>
    <row r="16" spans="1:21" x14ac:dyDescent="0.3">
      <c r="A16">
        <v>23</v>
      </c>
      <c r="C16">
        <v>31</v>
      </c>
      <c r="D16">
        <f>COUNT(A38:A46)</f>
        <v>9</v>
      </c>
      <c r="F16" t="s">
        <v>79</v>
      </c>
      <c r="G16">
        <f>(G15)^(1/2)</f>
        <v>9.8253549554201864</v>
      </c>
      <c r="P16" s="12" t="s">
        <v>63</v>
      </c>
      <c r="Q16" s="12"/>
      <c r="R16" s="12"/>
      <c r="S16" s="12"/>
      <c r="T16">
        <f>((S13)^2)/((S12)^3)</f>
        <v>2.9556341471052696</v>
      </c>
    </row>
    <row r="17" spans="1:20" x14ac:dyDescent="0.3">
      <c r="A17">
        <v>24</v>
      </c>
      <c r="C17">
        <v>32</v>
      </c>
      <c r="D17">
        <f>COUNT(A47:A56)</f>
        <v>10</v>
      </c>
      <c r="P17" s="10" t="s">
        <v>64</v>
      </c>
      <c r="Q17" s="10"/>
      <c r="R17" s="10"/>
      <c r="S17" s="10"/>
      <c r="T17">
        <f>S14/((S12)^2)</f>
        <v>59.384896140408976</v>
      </c>
    </row>
    <row r="18" spans="1:20" x14ac:dyDescent="0.3">
      <c r="A18">
        <v>24</v>
      </c>
      <c r="C18">
        <v>33</v>
      </c>
      <c r="D18">
        <f>COUNT(A57:A64)</f>
        <v>8</v>
      </c>
    </row>
    <row r="19" spans="1:20" x14ac:dyDescent="0.3">
      <c r="A19">
        <v>24</v>
      </c>
      <c r="C19">
        <v>34</v>
      </c>
      <c r="D19">
        <f>COUNT(A65:A74)</f>
        <v>10</v>
      </c>
    </row>
    <row r="20" spans="1:20" x14ac:dyDescent="0.3">
      <c r="A20">
        <v>24</v>
      </c>
      <c r="C20">
        <v>35</v>
      </c>
      <c r="D20">
        <f>COUNT(A75:A79)</f>
        <v>5</v>
      </c>
    </row>
    <row r="21" spans="1:20" x14ac:dyDescent="0.3">
      <c r="A21">
        <v>25</v>
      </c>
      <c r="C21">
        <v>36</v>
      </c>
      <c r="D21">
        <f>COUNT(A80:A84)</f>
        <v>5</v>
      </c>
    </row>
    <row r="22" spans="1:20" x14ac:dyDescent="0.3">
      <c r="A22">
        <v>26</v>
      </c>
      <c r="C22">
        <v>37</v>
      </c>
      <c r="D22">
        <f>COUNT(A85:A94)</f>
        <v>10</v>
      </c>
      <c r="P22" t="s">
        <v>81</v>
      </c>
    </row>
    <row r="23" spans="1:20" x14ac:dyDescent="0.3">
      <c r="A23">
        <v>26</v>
      </c>
      <c r="C23">
        <v>38</v>
      </c>
      <c r="D23">
        <f>COUNT(A95:A111)</f>
        <v>17</v>
      </c>
      <c r="P23" t="s">
        <v>82</v>
      </c>
    </row>
    <row r="24" spans="1:20" x14ac:dyDescent="0.3">
      <c r="A24">
        <v>26</v>
      </c>
      <c r="C24">
        <v>39</v>
      </c>
      <c r="D24">
        <f>COUNT(A112:A116)</f>
        <v>5</v>
      </c>
    </row>
    <row r="25" spans="1:20" x14ac:dyDescent="0.3">
      <c r="A25">
        <v>27</v>
      </c>
      <c r="C25">
        <v>40</v>
      </c>
      <c r="D25">
        <f>COUNT(A117:A128)</f>
        <v>12</v>
      </c>
    </row>
    <row r="26" spans="1:20" x14ac:dyDescent="0.3">
      <c r="A26">
        <v>28</v>
      </c>
      <c r="C26">
        <v>41</v>
      </c>
      <c r="D26">
        <f>COUNT(A129:A140)</f>
        <v>12</v>
      </c>
    </row>
    <row r="27" spans="1:20" x14ac:dyDescent="0.3">
      <c r="A27">
        <v>28</v>
      </c>
      <c r="C27">
        <v>42</v>
      </c>
      <c r="D27">
        <f>COUNT(A141:A153)</f>
        <v>13</v>
      </c>
    </row>
    <row r="28" spans="1:20" x14ac:dyDescent="0.3">
      <c r="A28">
        <v>28</v>
      </c>
      <c r="C28">
        <v>43</v>
      </c>
      <c r="D28">
        <f>COUNT(A154:A161)</f>
        <v>8</v>
      </c>
    </row>
    <row r="29" spans="1:20" x14ac:dyDescent="0.3">
      <c r="A29">
        <v>29</v>
      </c>
      <c r="C29">
        <v>44</v>
      </c>
      <c r="D29">
        <f>COUNT(A162:A172)</f>
        <v>11</v>
      </c>
    </row>
    <row r="30" spans="1:20" x14ac:dyDescent="0.3">
      <c r="A30">
        <v>29</v>
      </c>
      <c r="C30">
        <v>45</v>
      </c>
      <c r="D30">
        <f>COUNT(A173:A180)</f>
        <v>8</v>
      </c>
    </row>
    <row r="31" spans="1:20" x14ac:dyDescent="0.3">
      <c r="A31">
        <v>29</v>
      </c>
      <c r="C31">
        <v>46</v>
      </c>
      <c r="D31">
        <f>COUNT(A181:A187)</f>
        <v>7</v>
      </c>
    </row>
    <row r="32" spans="1:20" x14ac:dyDescent="0.3">
      <c r="A32">
        <v>30</v>
      </c>
      <c r="C32">
        <v>47</v>
      </c>
      <c r="D32">
        <f>COUNT(A188:A196)</f>
        <v>9</v>
      </c>
    </row>
    <row r="33" spans="1:4" x14ac:dyDescent="0.3">
      <c r="A33">
        <v>30</v>
      </c>
      <c r="C33">
        <v>48</v>
      </c>
      <c r="D33">
        <f>COUNT(A197:A208)</f>
        <v>12</v>
      </c>
    </row>
    <row r="34" spans="1:4" x14ac:dyDescent="0.3">
      <c r="A34">
        <v>30</v>
      </c>
      <c r="C34">
        <v>49</v>
      </c>
      <c r="D34">
        <f>COUNT(A209:A211)</f>
        <v>3</v>
      </c>
    </row>
    <row r="35" spans="1:4" x14ac:dyDescent="0.3">
      <c r="A35">
        <v>30</v>
      </c>
      <c r="C35">
        <v>50</v>
      </c>
      <c r="D35">
        <f>COUNT(A212:A221)</f>
        <v>10</v>
      </c>
    </row>
    <row r="36" spans="1:4" x14ac:dyDescent="0.3">
      <c r="A36">
        <v>30</v>
      </c>
      <c r="C36">
        <v>51</v>
      </c>
      <c r="D36">
        <f>COUNT(A222:A225)</f>
        <v>4</v>
      </c>
    </row>
    <row r="37" spans="1:4" x14ac:dyDescent="0.3">
      <c r="A37">
        <v>30</v>
      </c>
      <c r="C37">
        <v>52</v>
      </c>
      <c r="D37">
        <f>COUNT(A226:A230)</f>
        <v>5</v>
      </c>
    </row>
    <row r="38" spans="1:4" x14ac:dyDescent="0.3">
      <c r="A38">
        <v>31</v>
      </c>
      <c r="C38">
        <v>53</v>
      </c>
      <c r="D38">
        <f>COUNT(A231:A234)</f>
        <v>4</v>
      </c>
    </row>
    <row r="39" spans="1:4" x14ac:dyDescent="0.3">
      <c r="A39">
        <v>31</v>
      </c>
      <c r="C39">
        <v>54</v>
      </c>
      <c r="D39">
        <f>COUNT(A235:A237)</f>
        <v>3</v>
      </c>
    </row>
    <row r="40" spans="1:4" x14ac:dyDescent="0.3">
      <c r="A40">
        <v>31</v>
      </c>
      <c r="C40">
        <v>55</v>
      </c>
      <c r="D40">
        <f>COUNT(A238:A239)</f>
        <v>2</v>
      </c>
    </row>
    <row r="41" spans="1:4" x14ac:dyDescent="0.3">
      <c r="A41">
        <v>31</v>
      </c>
      <c r="C41">
        <v>56</v>
      </c>
      <c r="D41">
        <f>COUNT(A240:A241)</f>
        <v>2</v>
      </c>
    </row>
    <row r="42" spans="1:4" x14ac:dyDescent="0.3">
      <c r="A42">
        <v>31</v>
      </c>
      <c r="C42">
        <v>57</v>
      </c>
      <c r="D42">
        <f>COUNT(A242:A243)</f>
        <v>2</v>
      </c>
    </row>
    <row r="43" spans="1:4" x14ac:dyDescent="0.3">
      <c r="A43">
        <v>31</v>
      </c>
      <c r="C43">
        <v>58</v>
      </c>
      <c r="D43">
        <f>COUNT(A244:A245)</f>
        <v>2</v>
      </c>
    </row>
    <row r="44" spans="1:4" x14ac:dyDescent="0.3">
      <c r="A44">
        <v>31</v>
      </c>
      <c r="C44">
        <v>60</v>
      </c>
      <c r="D44">
        <f>COUNT(A246:A247)</f>
        <v>2</v>
      </c>
    </row>
    <row r="45" spans="1:4" x14ac:dyDescent="0.3">
      <c r="A45">
        <v>31</v>
      </c>
      <c r="C45">
        <v>61</v>
      </c>
      <c r="D45">
        <f>COUNT(A248)</f>
        <v>1</v>
      </c>
    </row>
    <row r="46" spans="1:4" x14ac:dyDescent="0.3">
      <c r="A46">
        <v>31</v>
      </c>
      <c r="C46">
        <v>62</v>
      </c>
      <c r="D46">
        <f>COUNT(A249)</f>
        <v>1</v>
      </c>
    </row>
    <row r="47" spans="1:4" x14ac:dyDescent="0.3">
      <c r="A47">
        <v>32</v>
      </c>
      <c r="C47">
        <v>68</v>
      </c>
      <c r="D47">
        <f>COUNT(A250)</f>
        <v>1</v>
      </c>
    </row>
    <row r="48" spans="1:4" x14ac:dyDescent="0.3">
      <c r="A48">
        <v>32</v>
      </c>
      <c r="C48">
        <f>SUM(C2:C47)</f>
        <v>1821</v>
      </c>
      <c r="D48">
        <f>SUM(D2:D47)</f>
        <v>250</v>
      </c>
    </row>
    <row r="49" spans="1:1" x14ac:dyDescent="0.3">
      <c r="A49">
        <v>32</v>
      </c>
    </row>
    <row r="50" spans="1:1" x14ac:dyDescent="0.3">
      <c r="A50">
        <v>32</v>
      </c>
    </row>
    <row r="51" spans="1:1" x14ac:dyDescent="0.3">
      <c r="A51">
        <v>32</v>
      </c>
    </row>
    <row r="52" spans="1:1" x14ac:dyDescent="0.3">
      <c r="A52">
        <v>32</v>
      </c>
    </row>
    <row r="53" spans="1:1" x14ac:dyDescent="0.3">
      <c r="A53">
        <v>32</v>
      </c>
    </row>
    <row r="54" spans="1:1" x14ac:dyDescent="0.3">
      <c r="A54">
        <v>32</v>
      </c>
    </row>
    <row r="55" spans="1:1" x14ac:dyDescent="0.3">
      <c r="A55">
        <v>32</v>
      </c>
    </row>
    <row r="56" spans="1:1" x14ac:dyDescent="0.3">
      <c r="A56">
        <v>32</v>
      </c>
    </row>
    <row r="57" spans="1:1" x14ac:dyDescent="0.3">
      <c r="A57">
        <v>33</v>
      </c>
    </row>
    <row r="58" spans="1:1" x14ac:dyDescent="0.3">
      <c r="A58">
        <v>33</v>
      </c>
    </row>
    <row r="59" spans="1:1" x14ac:dyDescent="0.3">
      <c r="A59">
        <v>33</v>
      </c>
    </row>
    <row r="60" spans="1:1" x14ac:dyDescent="0.3">
      <c r="A60">
        <v>33</v>
      </c>
    </row>
    <row r="61" spans="1:1" x14ac:dyDescent="0.3">
      <c r="A61">
        <v>33</v>
      </c>
    </row>
    <row r="62" spans="1:1" x14ac:dyDescent="0.3">
      <c r="A62">
        <v>33</v>
      </c>
    </row>
    <row r="63" spans="1:1" x14ac:dyDescent="0.3">
      <c r="A63">
        <v>33</v>
      </c>
    </row>
    <row r="64" spans="1:1" x14ac:dyDescent="0.3">
      <c r="A64">
        <v>33</v>
      </c>
    </row>
    <row r="65" spans="1:1" x14ac:dyDescent="0.3">
      <c r="A65">
        <v>34</v>
      </c>
    </row>
    <row r="66" spans="1:1" x14ac:dyDescent="0.3">
      <c r="A66">
        <v>34</v>
      </c>
    </row>
    <row r="67" spans="1:1" x14ac:dyDescent="0.3">
      <c r="A67">
        <v>34</v>
      </c>
    </row>
    <row r="68" spans="1:1" x14ac:dyDescent="0.3">
      <c r="A68">
        <v>34</v>
      </c>
    </row>
    <row r="69" spans="1:1" x14ac:dyDescent="0.3">
      <c r="A69">
        <v>34</v>
      </c>
    </row>
    <row r="70" spans="1:1" x14ac:dyDescent="0.3">
      <c r="A70">
        <v>34</v>
      </c>
    </row>
    <row r="71" spans="1:1" x14ac:dyDescent="0.3">
      <c r="A71">
        <v>34</v>
      </c>
    </row>
    <row r="72" spans="1:1" x14ac:dyDescent="0.3">
      <c r="A72">
        <v>34</v>
      </c>
    </row>
    <row r="73" spans="1:1" x14ac:dyDescent="0.3">
      <c r="A73">
        <v>34</v>
      </c>
    </row>
    <row r="74" spans="1:1" x14ac:dyDescent="0.3">
      <c r="A74">
        <v>34</v>
      </c>
    </row>
    <row r="75" spans="1:1" x14ac:dyDescent="0.3">
      <c r="A75">
        <v>35</v>
      </c>
    </row>
    <row r="76" spans="1:1" x14ac:dyDescent="0.3">
      <c r="A76">
        <v>35</v>
      </c>
    </row>
    <row r="77" spans="1:1" x14ac:dyDescent="0.3">
      <c r="A77">
        <v>35</v>
      </c>
    </row>
    <row r="78" spans="1:1" x14ac:dyDescent="0.3">
      <c r="A78">
        <v>35</v>
      </c>
    </row>
    <row r="79" spans="1:1" x14ac:dyDescent="0.3">
      <c r="A79">
        <v>35</v>
      </c>
    </row>
    <row r="80" spans="1:1" x14ac:dyDescent="0.3">
      <c r="A80">
        <v>36</v>
      </c>
    </row>
    <row r="81" spans="1:1" x14ac:dyDescent="0.3">
      <c r="A81">
        <v>36</v>
      </c>
    </row>
    <row r="82" spans="1:1" x14ac:dyDescent="0.3">
      <c r="A82">
        <v>36</v>
      </c>
    </row>
    <row r="83" spans="1:1" x14ac:dyDescent="0.3">
      <c r="A83">
        <v>36</v>
      </c>
    </row>
    <row r="84" spans="1:1" x14ac:dyDescent="0.3">
      <c r="A84">
        <v>36</v>
      </c>
    </row>
    <row r="85" spans="1:1" x14ac:dyDescent="0.3">
      <c r="A85">
        <v>37</v>
      </c>
    </row>
    <row r="86" spans="1:1" x14ac:dyDescent="0.3">
      <c r="A86">
        <v>37</v>
      </c>
    </row>
    <row r="87" spans="1:1" x14ac:dyDescent="0.3">
      <c r="A87">
        <v>37</v>
      </c>
    </row>
    <row r="88" spans="1:1" x14ac:dyDescent="0.3">
      <c r="A88">
        <v>37</v>
      </c>
    </row>
    <row r="89" spans="1:1" x14ac:dyDescent="0.3">
      <c r="A89">
        <v>37</v>
      </c>
    </row>
    <row r="90" spans="1:1" x14ac:dyDescent="0.3">
      <c r="A90">
        <v>37</v>
      </c>
    </row>
    <row r="91" spans="1:1" x14ac:dyDescent="0.3">
      <c r="A91">
        <v>37</v>
      </c>
    </row>
    <row r="92" spans="1:1" x14ac:dyDescent="0.3">
      <c r="A92">
        <v>37</v>
      </c>
    </row>
    <row r="93" spans="1:1" x14ac:dyDescent="0.3">
      <c r="A93">
        <v>37</v>
      </c>
    </row>
    <row r="94" spans="1:1" x14ac:dyDescent="0.3">
      <c r="A94">
        <v>37</v>
      </c>
    </row>
    <row r="95" spans="1:1" x14ac:dyDescent="0.3">
      <c r="A95">
        <v>38</v>
      </c>
    </row>
    <row r="96" spans="1:1" x14ac:dyDescent="0.3">
      <c r="A96">
        <v>38</v>
      </c>
    </row>
    <row r="97" spans="1:1" x14ac:dyDescent="0.3">
      <c r="A97">
        <v>38</v>
      </c>
    </row>
    <row r="98" spans="1:1" x14ac:dyDescent="0.3">
      <c r="A98">
        <v>38</v>
      </c>
    </row>
    <row r="99" spans="1:1" x14ac:dyDescent="0.3">
      <c r="A99">
        <v>38</v>
      </c>
    </row>
    <row r="100" spans="1:1" x14ac:dyDescent="0.3">
      <c r="A100">
        <v>38</v>
      </c>
    </row>
    <row r="101" spans="1:1" x14ac:dyDescent="0.3">
      <c r="A101">
        <v>38</v>
      </c>
    </row>
    <row r="102" spans="1:1" x14ac:dyDescent="0.3">
      <c r="A102">
        <v>38</v>
      </c>
    </row>
    <row r="103" spans="1:1" x14ac:dyDescent="0.3">
      <c r="A103">
        <v>38</v>
      </c>
    </row>
    <row r="104" spans="1:1" x14ac:dyDescent="0.3">
      <c r="A104">
        <v>38</v>
      </c>
    </row>
    <row r="105" spans="1:1" x14ac:dyDescent="0.3">
      <c r="A105">
        <v>38</v>
      </c>
    </row>
    <row r="106" spans="1:1" x14ac:dyDescent="0.3">
      <c r="A106">
        <v>38</v>
      </c>
    </row>
    <row r="107" spans="1:1" x14ac:dyDescent="0.3">
      <c r="A107">
        <v>38</v>
      </c>
    </row>
    <row r="108" spans="1:1" x14ac:dyDescent="0.3">
      <c r="A108">
        <v>38</v>
      </c>
    </row>
    <row r="109" spans="1:1" x14ac:dyDescent="0.3">
      <c r="A109">
        <v>38</v>
      </c>
    </row>
    <row r="110" spans="1:1" x14ac:dyDescent="0.3">
      <c r="A110">
        <v>38</v>
      </c>
    </row>
    <row r="111" spans="1:1" x14ac:dyDescent="0.3">
      <c r="A111">
        <v>38</v>
      </c>
    </row>
    <row r="112" spans="1:1" x14ac:dyDescent="0.3">
      <c r="A112">
        <v>39</v>
      </c>
    </row>
    <row r="113" spans="1:1" x14ac:dyDescent="0.3">
      <c r="A113">
        <v>39</v>
      </c>
    </row>
    <row r="114" spans="1:1" x14ac:dyDescent="0.3">
      <c r="A114">
        <v>39</v>
      </c>
    </row>
    <row r="115" spans="1:1" x14ac:dyDescent="0.3">
      <c r="A115">
        <v>39</v>
      </c>
    </row>
    <row r="116" spans="1:1" x14ac:dyDescent="0.3">
      <c r="A116">
        <v>39</v>
      </c>
    </row>
    <row r="117" spans="1:1" x14ac:dyDescent="0.3">
      <c r="A117">
        <v>40</v>
      </c>
    </row>
    <row r="118" spans="1:1" x14ac:dyDescent="0.3">
      <c r="A118">
        <v>40</v>
      </c>
    </row>
    <row r="119" spans="1:1" x14ac:dyDescent="0.3">
      <c r="A119">
        <v>40</v>
      </c>
    </row>
    <row r="120" spans="1:1" x14ac:dyDescent="0.3">
      <c r="A120">
        <v>40</v>
      </c>
    </row>
    <row r="121" spans="1:1" x14ac:dyDescent="0.3">
      <c r="A121">
        <v>40</v>
      </c>
    </row>
    <row r="122" spans="1:1" x14ac:dyDescent="0.3">
      <c r="A122">
        <v>40</v>
      </c>
    </row>
    <row r="123" spans="1:1" x14ac:dyDescent="0.3">
      <c r="A123">
        <v>40</v>
      </c>
    </row>
    <row r="124" spans="1:1" x14ac:dyDescent="0.3">
      <c r="A124">
        <v>40</v>
      </c>
    </row>
    <row r="125" spans="1:1" x14ac:dyDescent="0.3">
      <c r="A125">
        <v>40</v>
      </c>
    </row>
    <row r="126" spans="1:1" x14ac:dyDescent="0.3">
      <c r="A126">
        <v>40</v>
      </c>
    </row>
    <row r="127" spans="1:1" x14ac:dyDescent="0.3">
      <c r="A127">
        <v>40</v>
      </c>
    </row>
    <row r="128" spans="1:1" x14ac:dyDescent="0.3">
      <c r="A128">
        <v>40</v>
      </c>
    </row>
    <row r="129" spans="1:1" x14ac:dyDescent="0.3">
      <c r="A129">
        <v>41</v>
      </c>
    </row>
    <row r="130" spans="1:1" x14ac:dyDescent="0.3">
      <c r="A130">
        <v>41</v>
      </c>
    </row>
    <row r="131" spans="1:1" x14ac:dyDescent="0.3">
      <c r="A131">
        <v>41</v>
      </c>
    </row>
    <row r="132" spans="1:1" x14ac:dyDescent="0.3">
      <c r="A132">
        <v>41</v>
      </c>
    </row>
    <row r="133" spans="1:1" x14ac:dyDescent="0.3">
      <c r="A133">
        <v>41</v>
      </c>
    </row>
    <row r="134" spans="1:1" x14ac:dyDescent="0.3">
      <c r="A134">
        <v>41</v>
      </c>
    </row>
    <row r="135" spans="1:1" x14ac:dyDescent="0.3">
      <c r="A135">
        <v>41</v>
      </c>
    </row>
    <row r="136" spans="1:1" x14ac:dyDescent="0.3">
      <c r="A136">
        <v>41</v>
      </c>
    </row>
    <row r="137" spans="1:1" x14ac:dyDescent="0.3">
      <c r="A137">
        <v>41</v>
      </c>
    </row>
    <row r="138" spans="1:1" x14ac:dyDescent="0.3">
      <c r="A138">
        <v>41</v>
      </c>
    </row>
    <row r="139" spans="1:1" x14ac:dyDescent="0.3">
      <c r="A139">
        <v>41</v>
      </c>
    </row>
    <row r="140" spans="1:1" x14ac:dyDescent="0.3">
      <c r="A140">
        <v>41</v>
      </c>
    </row>
    <row r="141" spans="1:1" x14ac:dyDescent="0.3">
      <c r="A141">
        <v>42</v>
      </c>
    </row>
    <row r="142" spans="1:1" x14ac:dyDescent="0.3">
      <c r="A142">
        <v>42</v>
      </c>
    </row>
    <row r="143" spans="1:1" x14ac:dyDescent="0.3">
      <c r="A143">
        <v>42</v>
      </c>
    </row>
    <row r="144" spans="1:1" x14ac:dyDescent="0.3">
      <c r="A144">
        <v>42</v>
      </c>
    </row>
    <row r="145" spans="1:1" x14ac:dyDescent="0.3">
      <c r="A145">
        <v>42</v>
      </c>
    </row>
    <row r="146" spans="1:1" x14ac:dyDescent="0.3">
      <c r="A146">
        <v>42</v>
      </c>
    </row>
    <row r="147" spans="1:1" x14ac:dyDescent="0.3">
      <c r="A147">
        <v>42</v>
      </c>
    </row>
    <row r="148" spans="1:1" x14ac:dyDescent="0.3">
      <c r="A148">
        <v>42</v>
      </c>
    </row>
    <row r="149" spans="1:1" x14ac:dyDescent="0.3">
      <c r="A149">
        <v>42</v>
      </c>
    </row>
    <row r="150" spans="1:1" x14ac:dyDescent="0.3">
      <c r="A150">
        <v>42</v>
      </c>
    </row>
    <row r="151" spans="1:1" x14ac:dyDescent="0.3">
      <c r="A151">
        <v>42</v>
      </c>
    </row>
    <row r="152" spans="1:1" x14ac:dyDescent="0.3">
      <c r="A152">
        <v>42</v>
      </c>
    </row>
    <row r="153" spans="1:1" x14ac:dyDescent="0.3">
      <c r="A153">
        <v>42</v>
      </c>
    </row>
    <row r="154" spans="1:1" x14ac:dyDescent="0.3">
      <c r="A154">
        <v>43</v>
      </c>
    </row>
    <row r="155" spans="1:1" x14ac:dyDescent="0.3">
      <c r="A155">
        <v>43</v>
      </c>
    </row>
    <row r="156" spans="1:1" x14ac:dyDescent="0.3">
      <c r="A156">
        <v>43</v>
      </c>
    </row>
    <row r="157" spans="1:1" x14ac:dyDescent="0.3">
      <c r="A157">
        <v>43</v>
      </c>
    </row>
    <row r="158" spans="1:1" x14ac:dyDescent="0.3">
      <c r="A158">
        <v>43</v>
      </c>
    </row>
    <row r="159" spans="1:1" x14ac:dyDescent="0.3">
      <c r="A159">
        <v>43</v>
      </c>
    </row>
    <row r="160" spans="1:1" x14ac:dyDescent="0.3">
      <c r="A160">
        <v>43</v>
      </c>
    </row>
    <row r="161" spans="1:1" x14ac:dyDescent="0.3">
      <c r="A161">
        <v>43</v>
      </c>
    </row>
    <row r="162" spans="1:1" x14ac:dyDescent="0.3">
      <c r="A162">
        <v>44</v>
      </c>
    </row>
    <row r="163" spans="1:1" x14ac:dyDescent="0.3">
      <c r="A163">
        <v>44</v>
      </c>
    </row>
    <row r="164" spans="1:1" x14ac:dyDescent="0.3">
      <c r="A164">
        <v>44</v>
      </c>
    </row>
    <row r="165" spans="1:1" x14ac:dyDescent="0.3">
      <c r="A165">
        <v>44</v>
      </c>
    </row>
    <row r="166" spans="1:1" x14ac:dyDescent="0.3">
      <c r="A166">
        <v>44</v>
      </c>
    </row>
    <row r="167" spans="1:1" x14ac:dyDescent="0.3">
      <c r="A167">
        <v>44</v>
      </c>
    </row>
    <row r="168" spans="1:1" x14ac:dyDescent="0.3">
      <c r="A168">
        <v>44</v>
      </c>
    </row>
    <row r="169" spans="1:1" x14ac:dyDescent="0.3">
      <c r="A169">
        <v>44</v>
      </c>
    </row>
    <row r="170" spans="1:1" x14ac:dyDescent="0.3">
      <c r="A170">
        <v>44</v>
      </c>
    </row>
    <row r="171" spans="1:1" x14ac:dyDescent="0.3">
      <c r="A171">
        <v>44</v>
      </c>
    </row>
    <row r="172" spans="1:1" x14ac:dyDescent="0.3">
      <c r="A172">
        <v>44</v>
      </c>
    </row>
    <row r="173" spans="1:1" x14ac:dyDescent="0.3">
      <c r="A173">
        <v>45</v>
      </c>
    </row>
    <row r="174" spans="1:1" x14ac:dyDescent="0.3">
      <c r="A174">
        <v>45</v>
      </c>
    </row>
    <row r="175" spans="1:1" x14ac:dyDescent="0.3">
      <c r="A175">
        <v>45</v>
      </c>
    </row>
    <row r="176" spans="1:1" x14ac:dyDescent="0.3">
      <c r="A176">
        <v>45</v>
      </c>
    </row>
    <row r="177" spans="1:1" x14ac:dyDescent="0.3">
      <c r="A177">
        <v>45</v>
      </c>
    </row>
    <row r="178" spans="1:1" x14ac:dyDescent="0.3">
      <c r="A178">
        <v>45</v>
      </c>
    </row>
    <row r="179" spans="1:1" x14ac:dyDescent="0.3">
      <c r="A179">
        <v>45</v>
      </c>
    </row>
    <row r="180" spans="1:1" x14ac:dyDescent="0.3">
      <c r="A180">
        <v>45</v>
      </c>
    </row>
    <row r="181" spans="1:1" x14ac:dyDescent="0.3">
      <c r="A181">
        <v>46</v>
      </c>
    </row>
    <row r="182" spans="1:1" x14ac:dyDescent="0.3">
      <c r="A182">
        <v>46</v>
      </c>
    </row>
    <row r="183" spans="1:1" x14ac:dyDescent="0.3">
      <c r="A183">
        <v>46</v>
      </c>
    </row>
    <row r="184" spans="1:1" x14ac:dyDescent="0.3">
      <c r="A184">
        <v>46</v>
      </c>
    </row>
    <row r="185" spans="1:1" x14ac:dyDescent="0.3">
      <c r="A185">
        <v>46</v>
      </c>
    </row>
    <row r="186" spans="1:1" x14ac:dyDescent="0.3">
      <c r="A186">
        <v>46</v>
      </c>
    </row>
    <row r="187" spans="1:1" x14ac:dyDescent="0.3">
      <c r="A187">
        <v>46</v>
      </c>
    </row>
    <row r="188" spans="1:1" x14ac:dyDescent="0.3">
      <c r="A188">
        <v>47</v>
      </c>
    </row>
    <row r="189" spans="1:1" x14ac:dyDescent="0.3">
      <c r="A189">
        <v>47</v>
      </c>
    </row>
    <row r="190" spans="1:1" x14ac:dyDescent="0.3">
      <c r="A190">
        <v>47</v>
      </c>
    </row>
    <row r="191" spans="1:1" x14ac:dyDescent="0.3">
      <c r="A191">
        <v>47</v>
      </c>
    </row>
    <row r="192" spans="1:1" x14ac:dyDescent="0.3">
      <c r="A192">
        <v>47</v>
      </c>
    </row>
    <row r="193" spans="1:1" x14ac:dyDescent="0.3">
      <c r="A193">
        <v>47</v>
      </c>
    </row>
    <row r="194" spans="1:1" x14ac:dyDescent="0.3">
      <c r="A194">
        <v>47</v>
      </c>
    </row>
    <row r="195" spans="1:1" x14ac:dyDescent="0.3">
      <c r="A195">
        <v>47</v>
      </c>
    </row>
    <row r="196" spans="1:1" x14ac:dyDescent="0.3">
      <c r="A196">
        <v>47</v>
      </c>
    </row>
    <row r="197" spans="1:1" x14ac:dyDescent="0.3">
      <c r="A197">
        <v>48</v>
      </c>
    </row>
    <row r="198" spans="1:1" x14ac:dyDescent="0.3">
      <c r="A198">
        <v>48</v>
      </c>
    </row>
    <row r="199" spans="1:1" x14ac:dyDescent="0.3">
      <c r="A199">
        <v>48</v>
      </c>
    </row>
    <row r="200" spans="1:1" x14ac:dyDescent="0.3">
      <c r="A200">
        <v>48</v>
      </c>
    </row>
    <row r="201" spans="1:1" x14ac:dyDescent="0.3">
      <c r="A201">
        <v>48</v>
      </c>
    </row>
    <row r="202" spans="1:1" x14ac:dyDescent="0.3">
      <c r="A202">
        <v>48</v>
      </c>
    </row>
    <row r="203" spans="1:1" x14ac:dyDescent="0.3">
      <c r="A203">
        <v>48</v>
      </c>
    </row>
    <row r="204" spans="1:1" x14ac:dyDescent="0.3">
      <c r="A204">
        <v>48</v>
      </c>
    </row>
    <row r="205" spans="1:1" x14ac:dyDescent="0.3">
      <c r="A205">
        <v>48</v>
      </c>
    </row>
    <row r="206" spans="1:1" x14ac:dyDescent="0.3">
      <c r="A206">
        <v>48</v>
      </c>
    </row>
    <row r="207" spans="1:1" x14ac:dyDescent="0.3">
      <c r="A207">
        <v>48</v>
      </c>
    </row>
    <row r="208" spans="1:1" x14ac:dyDescent="0.3">
      <c r="A208">
        <v>48</v>
      </c>
    </row>
    <row r="209" spans="1:1" x14ac:dyDescent="0.3">
      <c r="A209">
        <v>49</v>
      </c>
    </row>
    <row r="210" spans="1:1" x14ac:dyDescent="0.3">
      <c r="A210">
        <v>49</v>
      </c>
    </row>
    <row r="211" spans="1:1" x14ac:dyDescent="0.3">
      <c r="A211">
        <v>49</v>
      </c>
    </row>
    <row r="212" spans="1:1" x14ac:dyDescent="0.3">
      <c r="A212">
        <v>50</v>
      </c>
    </row>
    <row r="213" spans="1:1" x14ac:dyDescent="0.3">
      <c r="A213">
        <v>50</v>
      </c>
    </row>
    <row r="214" spans="1:1" x14ac:dyDescent="0.3">
      <c r="A214">
        <v>50</v>
      </c>
    </row>
    <row r="215" spans="1:1" x14ac:dyDescent="0.3">
      <c r="A215">
        <v>50</v>
      </c>
    </row>
    <row r="216" spans="1:1" x14ac:dyDescent="0.3">
      <c r="A216">
        <v>50</v>
      </c>
    </row>
    <row r="217" spans="1:1" x14ac:dyDescent="0.3">
      <c r="A217">
        <v>50</v>
      </c>
    </row>
    <row r="218" spans="1:1" x14ac:dyDescent="0.3">
      <c r="A218">
        <v>50</v>
      </c>
    </row>
    <row r="219" spans="1:1" x14ac:dyDescent="0.3">
      <c r="A219">
        <v>50</v>
      </c>
    </row>
    <row r="220" spans="1:1" x14ac:dyDescent="0.3">
      <c r="A220">
        <v>50</v>
      </c>
    </row>
    <row r="221" spans="1:1" x14ac:dyDescent="0.3">
      <c r="A221">
        <v>50</v>
      </c>
    </row>
    <row r="222" spans="1:1" x14ac:dyDescent="0.3">
      <c r="A222">
        <v>51</v>
      </c>
    </row>
    <row r="223" spans="1:1" x14ac:dyDescent="0.3">
      <c r="A223">
        <v>51</v>
      </c>
    </row>
    <row r="224" spans="1:1" x14ac:dyDescent="0.3">
      <c r="A224">
        <v>51</v>
      </c>
    </row>
    <row r="225" spans="1:1" x14ac:dyDescent="0.3">
      <c r="A225">
        <v>51</v>
      </c>
    </row>
    <row r="226" spans="1:1" x14ac:dyDescent="0.3">
      <c r="A226">
        <v>52</v>
      </c>
    </row>
    <row r="227" spans="1:1" x14ac:dyDescent="0.3">
      <c r="A227">
        <v>52</v>
      </c>
    </row>
    <row r="228" spans="1:1" x14ac:dyDescent="0.3">
      <c r="A228">
        <v>52</v>
      </c>
    </row>
    <row r="229" spans="1:1" x14ac:dyDescent="0.3">
      <c r="A229">
        <v>52</v>
      </c>
    </row>
    <row r="230" spans="1:1" x14ac:dyDescent="0.3">
      <c r="A230">
        <v>52</v>
      </c>
    </row>
    <row r="231" spans="1:1" x14ac:dyDescent="0.3">
      <c r="A231">
        <v>53</v>
      </c>
    </row>
    <row r="232" spans="1:1" x14ac:dyDescent="0.3">
      <c r="A232">
        <v>53</v>
      </c>
    </row>
    <row r="233" spans="1:1" x14ac:dyDescent="0.3">
      <c r="A233">
        <v>53</v>
      </c>
    </row>
    <row r="234" spans="1:1" x14ac:dyDescent="0.3">
      <c r="A234">
        <v>53</v>
      </c>
    </row>
    <row r="235" spans="1:1" x14ac:dyDescent="0.3">
      <c r="A235">
        <v>54</v>
      </c>
    </row>
    <row r="236" spans="1:1" x14ac:dyDescent="0.3">
      <c r="A236">
        <v>54</v>
      </c>
    </row>
    <row r="237" spans="1:1" x14ac:dyDescent="0.3">
      <c r="A237">
        <v>54</v>
      </c>
    </row>
    <row r="238" spans="1:1" x14ac:dyDescent="0.3">
      <c r="A238">
        <v>55</v>
      </c>
    </row>
    <row r="239" spans="1:1" x14ac:dyDescent="0.3">
      <c r="A239">
        <v>55</v>
      </c>
    </row>
    <row r="240" spans="1:1" x14ac:dyDescent="0.3">
      <c r="A240">
        <v>56</v>
      </c>
    </row>
    <row r="241" spans="1:3" x14ac:dyDescent="0.3">
      <c r="A241">
        <v>56</v>
      </c>
    </row>
    <row r="242" spans="1:3" x14ac:dyDescent="0.3">
      <c r="A242">
        <v>57</v>
      </c>
    </row>
    <row r="243" spans="1:3" x14ac:dyDescent="0.3">
      <c r="A243">
        <v>57</v>
      </c>
    </row>
    <row r="244" spans="1:3" x14ac:dyDescent="0.3">
      <c r="A244">
        <v>58</v>
      </c>
    </row>
    <row r="245" spans="1:3" x14ac:dyDescent="0.3">
      <c r="A245">
        <v>58</v>
      </c>
    </row>
    <row r="246" spans="1:3" x14ac:dyDescent="0.3">
      <c r="A246">
        <v>60</v>
      </c>
    </row>
    <row r="247" spans="1:3" x14ac:dyDescent="0.3">
      <c r="A247">
        <v>60</v>
      </c>
      <c r="B247" t="s">
        <v>75</v>
      </c>
      <c r="C247">
        <f>AVERAGE(A1:A250)</f>
        <v>39.723999999999997</v>
      </c>
    </row>
    <row r="248" spans="1:3" x14ac:dyDescent="0.3">
      <c r="A248">
        <v>61</v>
      </c>
      <c r="B248" t="s">
        <v>41</v>
      </c>
      <c r="C248">
        <f>MEDIAN(A1:A250)</f>
        <v>40</v>
      </c>
    </row>
    <row r="249" spans="1:3" x14ac:dyDescent="0.3">
      <c r="A249">
        <v>62</v>
      </c>
      <c r="B249" t="s">
        <v>10</v>
      </c>
      <c r="C249">
        <f>_xlfn.MODE.SNGL(A1:B250)</f>
        <v>38</v>
      </c>
    </row>
    <row r="250" spans="1:3" x14ac:dyDescent="0.3">
      <c r="A250">
        <v>68</v>
      </c>
      <c r="B250" t="s">
        <v>77</v>
      </c>
      <c r="C250">
        <f>_xlfn.VAR.S(A1:A250)</f>
        <v>93.076128514056251</v>
      </c>
    </row>
    <row r="251" spans="1:3" x14ac:dyDescent="0.3">
      <c r="B251" t="s">
        <v>80</v>
      </c>
      <c r="C251">
        <f>(C250)^(1/2)</f>
        <v>9.6475970331505998</v>
      </c>
    </row>
  </sheetData>
  <sortState xmlns:xlrd2="http://schemas.microsoft.com/office/spreadsheetml/2017/richdata2" ref="A1:A250">
    <sortCondition ref="A1"/>
  </sortState>
  <mergeCells count="9">
    <mergeCell ref="Q13:R13"/>
    <mergeCell ref="Q14:R14"/>
    <mergeCell ref="P16:S16"/>
    <mergeCell ref="P17:S17"/>
    <mergeCell ref="F1:I1"/>
    <mergeCell ref="O1:Q1"/>
    <mergeCell ref="R1:U1"/>
    <mergeCell ref="Q11:R11"/>
    <mergeCell ref="Q12:R1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8"/>
  <sheetViews>
    <sheetView workbookViewId="0">
      <selection activeCell="C16" sqref="C16"/>
    </sheetView>
  </sheetViews>
  <sheetFormatPr defaultRowHeight="14.4" x14ac:dyDescent="0.3"/>
  <cols>
    <col min="1" max="1" width="20.109375" customWidth="1"/>
    <col min="2" max="2" width="17.33203125" customWidth="1"/>
    <col min="3" max="3" width="20.44140625" customWidth="1"/>
  </cols>
  <sheetData>
    <row r="1" spans="1:3" x14ac:dyDescent="0.3">
      <c r="A1" s="5" t="s">
        <v>93</v>
      </c>
      <c r="B1" s="5" t="s">
        <v>102</v>
      </c>
      <c r="C1" t="s">
        <v>103</v>
      </c>
    </row>
    <row r="2" spans="1:3" x14ac:dyDescent="0.3">
      <c r="A2" t="s">
        <v>94</v>
      </c>
      <c r="B2">
        <v>4</v>
      </c>
      <c r="C2">
        <f>B2</f>
        <v>4</v>
      </c>
    </row>
    <row r="3" spans="1:3" x14ac:dyDescent="0.3">
      <c r="A3" t="s">
        <v>95</v>
      </c>
      <c r="B3">
        <v>6</v>
      </c>
      <c r="C3">
        <f>C2+B3</f>
        <v>10</v>
      </c>
    </row>
    <row r="4" spans="1:3" x14ac:dyDescent="0.3">
      <c r="A4" t="s">
        <v>96</v>
      </c>
      <c r="B4">
        <v>10</v>
      </c>
      <c r="C4">
        <f t="shared" ref="C4:C9" si="0">C3+B4</f>
        <v>20</v>
      </c>
    </row>
    <row r="5" spans="1:3" x14ac:dyDescent="0.3">
      <c r="A5" t="s">
        <v>97</v>
      </c>
      <c r="B5">
        <v>26</v>
      </c>
      <c r="C5">
        <f t="shared" si="0"/>
        <v>46</v>
      </c>
    </row>
    <row r="6" spans="1:3" x14ac:dyDescent="0.3">
      <c r="A6" t="s">
        <v>98</v>
      </c>
      <c r="B6">
        <v>24</v>
      </c>
      <c r="C6">
        <f t="shared" si="0"/>
        <v>70</v>
      </c>
    </row>
    <row r="7" spans="1:3" x14ac:dyDescent="0.3">
      <c r="A7" t="s">
        <v>99</v>
      </c>
      <c r="B7">
        <v>15</v>
      </c>
      <c r="C7">
        <f t="shared" si="0"/>
        <v>85</v>
      </c>
    </row>
    <row r="8" spans="1:3" x14ac:dyDescent="0.3">
      <c r="A8" t="s">
        <v>100</v>
      </c>
      <c r="B8">
        <v>10</v>
      </c>
      <c r="C8">
        <f t="shared" si="0"/>
        <v>95</v>
      </c>
    </row>
    <row r="9" spans="1:3" x14ac:dyDescent="0.3">
      <c r="A9" t="s">
        <v>101</v>
      </c>
      <c r="B9">
        <v>5</v>
      </c>
      <c r="C9">
        <f t="shared" si="0"/>
        <v>100</v>
      </c>
    </row>
    <row r="18" spans="1:2" x14ac:dyDescent="0.3">
      <c r="A18" t="s">
        <v>10</v>
      </c>
      <c r="B18" t="s">
        <v>104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Ramesh mali</cp:lastModifiedBy>
  <dcterms:created xsi:type="dcterms:W3CDTF">2023-01-31T17:31:44Z</dcterms:created>
  <dcterms:modified xsi:type="dcterms:W3CDTF">2023-03-15T10:53:00Z</dcterms:modified>
</cp:coreProperties>
</file>