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CURAJ COLLEGE\First Semester\Statistics\Lab Files\"/>
    </mc:Choice>
  </mc:AlternateContent>
  <xr:revisionPtr revIDLastSave="0" documentId="13_ncr:1_{00EDF17D-7B83-4EFC-99C7-129F6B724D4E}" xr6:coauthVersionLast="47" xr6:coauthVersionMax="47" xr10:uidLastSave="{00000000-0000-0000-0000-000000000000}"/>
  <bookViews>
    <workbookView xWindow="-108" yWindow="-108" windowWidth="23256" windowHeight="12456" activeTab="6" xr2:uid="{00000000-000D-0000-FFFF-FFFF00000000}"/>
  </bookViews>
  <sheets>
    <sheet name="Question 1" sheetId="1" r:id="rId1"/>
    <sheet name="Question 2" sheetId="2" r:id="rId2"/>
    <sheet name="Question 3" sheetId="3" r:id="rId3"/>
    <sheet name="Question 4" sheetId="4" r:id="rId4"/>
    <sheet name="Question 5" sheetId="7" r:id="rId5"/>
    <sheet name="Question 6" sheetId="8" r:id="rId6"/>
    <sheet name="Question 7" sheetId="9" r:id="rId7"/>
  </sheets>
  <definedNames>
    <definedName name="_xlchart.v1.0" hidden="1">'Question 6'!$A$2:$A$9</definedName>
    <definedName name="_xlchart.v1.1" hidden="1">'Question 6'!$C$1</definedName>
    <definedName name="_xlchart.v1.2" hidden="1">'Question 6'!$C$2:$C$9</definedName>
    <definedName name="_xlchart.v1.3" hidden="1">'Question 6'!$A$2:$A$9</definedName>
    <definedName name="_xlchart.v1.4" hidden="1">'Question 6'!$C$1</definedName>
    <definedName name="_xlchart.v1.5" hidden="1">'Question 6'!$C$2:$C$9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9" l="1"/>
  <c r="C16" i="9"/>
  <c r="E10" i="9"/>
  <c r="E8" i="9"/>
  <c r="E7" i="9"/>
  <c r="E6" i="9"/>
  <c r="E5" i="9"/>
  <c r="C14" i="9"/>
  <c r="D10" i="9"/>
  <c r="B10" i="9"/>
  <c r="D3" i="9"/>
  <c r="D4" i="9"/>
  <c r="D5" i="9"/>
  <c r="D6" i="9"/>
  <c r="D7" i="9"/>
  <c r="D8" i="9"/>
  <c r="D9" i="9"/>
  <c r="D2" i="9"/>
  <c r="C9" i="9"/>
  <c r="C8" i="9"/>
  <c r="C7" i="9"/>
  <c r="C6" i="9"/>
  <c r="C5" i="9"/>
  <c r="C4" i="9"/>
  <c r="C3" i="9"/>
  <c r="C2" i="9"/>
  <c r="N3" i="7"/>
  <c r="N4" i="7"/>
  <c r="N5" i="7"/>
  <c r="N6" i="7"/>
  <c r="N7" i="7"/>
  <c r="N8" i="7"/>
  <c r="N2" i="7"/>
  <c r="M2" i="7"/>
  <c r="M5" i="7"/>
  <c r="M4" i="7"/>
  <c r="M3" i="7"/>
  <c r="M6" i="7"/>
  <c r="M7" i="7"/>
  <c r="M8" i="7"/>
  <c r="H16" i="7"/>
  <c r="H15" i="7"/>
  <c r="H14" i="7"/>
  <c r="L7" i="7"/>
  <c r="L6" i="7"/>
  <c r="L5" i="7"/>
  <c r="K3" i="7"/>
  <c r="K4" i="7"/>
  <c r="K5" i="7"/>
  <c r="K6" i="7"/>
  <c r="K7" i="7"/>
  <c r="K8" i="7"/>
  <c r="K2" i="7"/>
  <c r="H8" i="7"/>
  <c r="H6" i="7"/>
  <c r="H7" i="7"/>
  <c r="H5" i="7"/>
  <c r="H4" i="7"/>
  <c r="H3" i="7"/>
  <c r="D48"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H9" i="7" l="1"/>
  <c r="H63" i="4" l="1"/>
  <c r="E115" i="4"/>
  <c r="H61" i="4"/>
  <c r="F114" i="4"/>
  <c r="E114" i="4"/>
  <c r="G113"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62" i="4"/>
  <c r="F113"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62" i="4"/>
  <c r="D113" i="4"/>
  <c r="D63" i="4"/>
  <c r="D62" i="4"/>
  <c r="D68" i="4"/>
  <c r="E113"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62" i="4"/>
  <c r="D64" i="4"/>
  <c r="D65" i="4"/>
  <c r="D66" i="4"/>
  <c r="D67"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C113"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B113" i="4"/>
  <c r="B11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62" i="4"/>
  <c r="A9" i="4"/>
  <c r="A57" i="4" s="1"/>
  <c r="A6" i="4"/>
  <c r="A7" i="4"/>
  <c r="A8"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F57" i="4"/>
  <c r="D57" i="4"/>
  <c r="E57" i="4"/>
  <c r="C57" i="4"/>
  <c r="J31" i="4"/>
  <c r="D6" i="4"/>
  <c r="I13" i="4"/>
  <c r="F10" i="4" s="1"/>
  <c r="I12" i="4"/>
  <c r="D7" i="4"/>
  <c r="D52" i="4" l="1"/>
  <c r="E52" i="4"/>
  <c r="E36" i="4"/>
  <c r="E12" i="4"/>
  <c r="E56" i="4"/>
  <c r="E49" i="4"/>
  <c r="E41" i="4"/>
  <c r="E33" i="4"/>
  <c r="E25" i="4"/>
  <c r="E17" i="4"/>
  <c r="E9" i="4"/>
  <c r="E45" i="4"/>
  <c r="E37" i="4"/>
  <c r="E29" i="4"/>
  <c r="E21" i="4"/>
  <c r="E13" i="4"/>
  <c r="E44" i="4"/>
  <c r="E28" i="4"/>
  <c r="E20" i="4"/>
  <c r="E55" i="4"/>
  <c r="E48" i="4"/>
  <c r="E40" i="4"/>
  <c r="E32" i="4"/>
  <c r="E24" i="4"/>
  <c r="E16" i="4"/>
  <c r="E8" i="4"/>
  <c r="E54" i="4"/>
  <c r="E51" i="4"/>
  <c r="E47" i="4"/>
  <c r="E43" i="4"/>
  <c r="E39" i="4"/>
  <c r="E35" i="4"/>
  <c r="E31" i="4"/>
  <c r="E27" i="4"/>
  <c r="E23" i="4"/>
  <c r="E19" i="4"/>
  <c r="E15" i="4"/>
  <c r="E11" i="4"/>
  <c r="E7" i="4"/>
  <c r="F55" i="4"/>
  <c r="F52" i="4"/>
  <c r="F48" i="4"/>
  <c r="F44" i="4"/>
  <c r="F40" i="4"/>
  <c r="F36" i="4"/>
  <c r="F32" i="4"/>
  <c r="F28" i="4"/>
  <c r="F24" i="4"/>
  <c r="F20" i="4"/>
  <c r="F16" i="4"/>
  <c r="F12" i="4"/>
  <c r="F8" i="4"/>
  <c r="F56" i="4"/>
  <c r="F49" i="4"/>
  <c r="F45" i="4"/>
  <c r="F41" i="4"/>
  <c r="F37" i="4"/>
  <c r="F33" i="4"/>
  <c r="F29" i="4"/>
  <c r="F25" i="4"/>
  <c r="F21" i="4"/>
  <c r="F17" i="4"/>
  <c r="F13" i="4"/>
  <c r="F9" i="4"/>
  <c r="E6" i="4"/>
  <c r="E53" i="4"/>
  <c r="E50" i="4"/>
  <c r="E46" i="4"/>
  <c r="E42" i="4"/>
  <c r="E38" i="4"/>
  <c r="E34" i="4"/>
  <c r="E30" i="4"/>
  <c r="E26" i="4"/>
  <c r="E22" i="4"/>
  <c r="E18" i="4"/>
  <c r="E14" i="4"/>
  <c r="E10" i="4"/>
  <c r="F54" i="4"/>
  <c r="F51" i="4"/>
  <c r="F47" i="4"/>
  <c r="F43" i="4"/>
  <c r="F39" i="4"/>
  <c r="F35" i="4"/>
  <c r="F31" i="4"/>
  <c r="F27" i="4"/>
  <c r="F23" i="4"/>
  <c r="F19" i="4"/>
  <c r="F15" i="4"/>
  <c r="F11" i="4"/>
  <c r="F7" i="4"/>
  <c r="F6" i="4"/>
  <c r="F53" i="4"/>
  <c r="F50" i="4"/>
  <c r="F46" i="4"/>
  <c r="F42" i="4"/>
  <c r="F38" i="4"/>
  <c r="F34" i="4"/>
  <c r="F30" i="4"/>
  <c r="F26" i="4"/>
  <c r="F22" i="4"/>
  <c r="F18" i="4"/>
  <c r="F14" i="4"/>
  <c r="D54" i="4"/>
  <c r="D51" i="4"/>
  <c r="D47" i="4"/>
  <c r="D43" i="4"/>
  <c r="D39" i="4"/>
  <c r="D35" i="4"/>
  <c r="D31" i="4"/>
  <c r="D27" i="4"/>
  <c r="D23" i="4"/>
  <c r="D18" i="4"/>
  <c r="D13" i="4"/>
  <c r="D9" i="4"/>
  <c r="D19" i="4"/>
  <c r="D53" i="4"/>
  <c r="D50" i="4"/>
  <c r="D46" i="4"/>
  <c r="D42" i="4"/>
  <c r="D38" i="4"/>
  <c r="D34" i="4"/>
  <c r="D30" i="4"/>
  <c r="D26" i="4"/>
  <c r="D22" i="4"/>
  <c r="D17" i="4"/>
  <c r="D12" i="4"/>
  <c r="D8" i="4"/>
  <c r="D55" i="4"/>
  <c r="D48" i="4"/>
  <c r="D44" i="4"/>
  <c r="D40" i="4"/>
  <c r="D36" i="4"/>
  <c r="D32" i="4"/>
  <c r="D28" i="4"/>
  <c r="D24" i="4"/>
  <c r="D20" i="4"/>
  <c r="D15" i="4"/>
  <c r="D10" i="4"/>
  <c r="D14" i="4"/>
  <c r="D56" i="4"/>
  <c r="D49" i="4"/>
  <c r="D45" i="4"/>
  <c r="D41" i="4"/>
  <c r="D37" i="4"/>
  <c r="D33" i="4"/>
  <c r="D29" i="4"/>
  <c r="D25" i="4"/>
  <c r="D21" i="4"/>
  <c r="D16" i="4"/>
  <c r="D11" i="4"/>
  <c r="J11" i="1"/>
  <c r="J12" i="1"/>
  <c r="K25" i="1"/>
  <c r="K24" i="1"/>
  <c r="K23" i="1"/>
  <c r="K22" i="1"/>
  <c r="K21" i="1"/>
  <c r="J15" i="1"/>
  <c r="J17" i="1"/>
  <c r="J16" i="1"/>
  <c r="J8" i="1"/>
  <c r="G11" i="1"/>
  <c r="K33" i="4" l="1"/>
  <c r="K34" i="4"/>
  <c r="J32" i="4"/>
</calcChain>
</file>

<file path=xl/sharedStrings.xml><?xml version="1.0" encoding="utf-8"?>
<sst xmlns="http://schemas.openxmlformats.org/spreadsheetml/2006/main" count="123" uniqueCount="99">
  <si>
    <t>Question 01. Students gradute and undergraduate where enrolled in statistics course their age were</t>
  </si>
  <si>
    <t>Ages</t>
  </si>
  <si>
    <t>(a). Enter the above data in MS-Excel</t>
  </si>
  <si>
    <t>(b). Find the median age of all students.</t>
  </si>
  <si>
    <t>Answer</t>
  </si>
  <si>
    <t>( C ). Find median age all students under 25 year and mode of all the student.</t>
  </si>
  <si>
    <t>Median age</t>
  </si>
  <si>
    <t>Mode</t>
  </si>
  <si>
    <t>(d). Find A.M. , G.M. and H.M. of all the students</t>
  </si>
  <si>
    <t>A.M.</t>
  </si>
  <si>
    <t>G.M.</t>
  </si>
  <si>
    <t>H.M.</t>
  </si>
  <si>
    <t>( e ). If 2 more students of age 19 are entered in the class what will be mean,median,mode,H.M. and G.M.</t>
  </si>
  <si>
    <t>Mean</t>
  </si>
  <si>
    <t>Median</t>
  </si>
  <si>
    <t>Question (2). A household with a monthly salary of Rs. 7200 plans his budget for amonth as given below :</t>
  </si>
  <si>
    <t>Item</t>
  </si>
  <si>
    <t>Amount(Rs).</t>
  </si>
  <si>
    <t>Food</t>
  </si>
  <si>
    <t>Rent</t>
  </si>
  <si>
    <t>Education</t>
  </si>
  <si>
    <t>Saving</t>
  </si>
  <si>
    <t>Misc.</t>
  </si>
  <si>
    <t>Total</t>
  </si>
  <si>
    <t>Construct a plot and pie chart for above data</t>
  </si>
  <si>
    <t>Answer :</t>
  </si>
  <si>
    <t>Question (3). Construct the multiple and subdivivided bar plot for the data given below</t>
  </si>
  <si>
    <t>Year</t>
  </si>
  <si>
    <t>Sales (Rs.)</t>
  </si>
  <si>
    <t>Gross Profit (Rs.)</t>
  </si>
  <si>
    <t>Net Profit (Rs.)</t>
  </si>
  <si>
    <t xml:space="preserve"> Question (4). An engineer observing a nuclear reaction measures time intervals b/w emissions of beta 
particles following are the inter arrival time:-.</t>
  </si>
  <si>
    <t>Time</t>
  </si>
  <si>
    <t>a) Find the Mean, Median and plot the histogram of above data.
b) Obtain variance, mean absolute deviation about mean, median absolute deviation about 
median, and standard deviation.
c) Obtain raw, central moments, Pearson’s coefficient of skewness and kurtosis</t>
  </si>
  <si>
    <t>( a ) .</t>
  </si>
  <si>
    <t>(x - mean)^2</t>
  </si>
  <si>
    <t>( b ).</t>
  </si>
  <si>
    <t>variance</t>
  </si>
  <si>
    <t>Standard Deviation</t>
  </si>
  <si>
    <t>|x-mean|</t>
  </si>
  <si>
    <t>Mean absolute deviation about mean</t>
  </si>
  <si>
    <t>mean absolute deviation about median</t>
  </si>
  <si>
    <t>|x-median|</t>
  </si>
  <si>
    <t>Sum</t>
  </si>
  <si>
    <t>x^2</t>
  </si>
  <si>
    <t>U1</t>
  </si>
  <si>
    <t>Row movement</t>
  </si>
  <si>
    <t>µ'2</t>
  </si>
  <si>
    <t>µ'3</t>
  </si>
  <si>
    <t>y=x-x bar</t>
  </si>
  <si>
    <r>
      <t xml:space="preserve">Centran movement  </t>
    </r>
    <r>
      <rPr>
        <sz val="11"/>
        <color theme="1"/>
        <rFont val="Calibri"/>
        <family val="2"/>
      </rPr>
      <t>µr</t>
    </r>
  </si>
  <si>
    <t>Central movement</t>
  </si>
  <si>
    <t>y=x-x bar / µ1</t>
  </si>
  <si>
    <t>µ1^2</t>
  </si>
  <si>
    <t>µ1^3</t>
  </si>
  <si>
    <t>µ^4</t>
  </si>
  <si>
    <r>
      <t xml:space="preserve">Cofficient of Skewness / </t>
    </r>
    <r>
      <rPr>
        <sz val="11"/>
        <color theme="1"/>
        <rFont val="Calibri"/>
        <family val="2"/>
      </rPr>
      <t>β1</t>
    </r>
  </si>
  <si>
    <t>Kurtosis /β2</t>
  </si>
  <si>
    <t>Frequency Table</t>
  </si>
  <si>
    <t>Continuous Frequency table</t>
  </si>
  <si>
    <t>0 - 10</t>
  </si>
  <si>
    <t>10 20</t>
  </si>
  <si>
    <t>20 - 30</t>
  </si>
  <si>
    <t>30 - 40</t>
  </si>
  <si>
    <t>40 - 50</t>
  </si>
  <si>
    <t>50 - 60</t>
  </si>
  <si>
    <t>60 - 70</t>
  </si>
  <si>
    <t>Xi</t>
  </si>
  <si>
    <t>Fi. * Xi</t>
  </si>
  <si>
    <t>C.F.</t>
  </si>
  <si>
    <t>(x -x bar)^2</t>
  </si>
  <si>
    <t>(x-xbar)^2 * fr</t>
  </si>
  <si>
    <t>Seed Yield</t>
  </si>
  <si>
    <t>No. of Plants</t>
  </si>
  <si>
    <t>2.5-3.5</t>
  </si>
  <si>
    <t>3.5-4.5</t>
  </si>
  <si>
    <t>4.5-5.5</t>
  </si>
  <si>
    <t>5.5-6.5</t>
  </si>
  <si>
    <t>6.5-7.5</t>
  </si>
  <si>
    <t>7.5 - 8.5</t>
  </si>
  <si>
    <t>8.5 - 9.5</t>
  </si>
  <si>
    <t>9.5 - 10.5</t>
  </si>
  <si>
    <t>Cumulative Frequency</t>
  </si>
  <si>
    <t>X</t>
  </si>
  <si>
    <t>145 - 150</t>
  </si>
  <si>
    <t>150 - 155</t>
  </si>
  <si>
    <t>155 - 160</t>
  </si>
  <si>
    <t>165 - 170</t>
  </si>
  <si>
    <t>170 - 175</t>
  </si>
  <si>
    <t>160 - 165</t>
  </si>
  <si>
    <t>180 - 185</t>
  </si>
  <si>
    <t>F</t>
  </si>
  <si>
    <t>175  - 180</t>
  </si>
  <si>
    <t>XF</t>
  </si>
  <si>
    <t>Cumulative frequency</t>
  </si>
  <si>
    <t>median class</t>
  </si>
  <si>
    <t>Q1= 1* CF/4</t>
  </si>
  <si>
    <t>Q2 = 2* CF/4</t>
  </si>
  <si>
    <t>Q3 = 3* CF/4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</si>
</sst>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1"/>
      <color theme="1"/>
      <name val="Calibri"/>
      <family val="2"/>
      <scheme val="minor"/>
    </font>
    <font>
      <sz val="11"/>
      <color theme="0"/>
      <name val="Calibri"/>
      <family val="2"/>
      <scheme val="minor"/>
    </font>
    <font>
      <b/>
      <i/>
      <sz val="16"/>
      <color theme="1"/>
      <name val="Calibri"/>
      <family val="2"/>
      <scheme val="minor"/>
    </font>
    <font>
      <sz val="12"/>
      <color theme="0"/>
      <name val="Calibri"/>
      <family val="2"/>
      <scheme val="minor"/>
    </font>
    <font>
      <sz val="18"/>
      <color theme="0"/>
      <name val="Calibri"/>
      <family val="2"/>
      <scheme val="minor"/>
    </font>
    <font>
      <b/>
      <i/>
      <sz val="20"/>
      <color theme="0"/>
      <name val="Calibri"/>
      <family val="2"/>
      <scheme val="minor"/>
    </font>
    <font>
      <b/>
      <sz val="12"/>
      <color theme="1"/>
      <name val="Calibri"/>
      <family val="2"/>
      <scheme val="minor"/>
    </font>
    <font>
      <b/>
      <i/>
      <sz val="14"/>
      <color theme="1"/>
      <name val="Calibri"/>
      <family val="2"/>
      <scheme val="minor"/>
    </font>
    <font>
      <b/>
      <sz val="11"/>
      <color theme="1"/>
      <name val="Calibri"/>
      <family val="2"/>
    </font>
    <font>
      <sz val="11"/>
      <color theme="1"/>
      <name val="Calibri"/>
      <family val="2"/>
    </font>
  </fonts>
  <fills count="6">
    <fill>
      <patternFill patternType="none"/>
    </fill>
    <fill>
      <patternFill patternType="gray125"/>
    </fill>
    <fill>
      <patternFill patternType="solid">
        <fgColor rgb="FFC6EFCE"/>
      </patternFill>
    </fill>
    <fill>
      <patternFill patternType="solid">
        <fgColor theme="0" tint="-0.14999847407452621"/>
        <bgColor indexed="64"/>
      </patternFill>
    </fill>
    <fill>
      <patternFill patternType="solid">
        <fgColor theme="8"/>
        <bgColor indexed="64"/>
      </patternFill>
    </fill>
    <fill>
      <patternFill patternType="solid">
        <fgColor theme="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2" borderId="0" applyNumberFormat="0" applyBorder="0" applyAlignment="0" applyProtection="0"/>
    <xf numFmtId="0" fontId="3" fillId="5" borderId="0" applyNumberFormat="0" applyBorder="0" applyAlignment="0" applyProtection="0"/>
  </cellStyleXfs>
  <cellXfs count="176">
    <xf numFmtId="0" fontId="0" fillId="0" borderId="0" xfId="0"/>
    <xf numFmtId="0" fontId="0" fillId="3" borderId="14" xfId="0" applyFill="1" applyBorder="1"/>
    <xf numFmtId="0" fontId="0" fillId="3" borderId="13" xfId="0" applyFill="1" applyBorder="1"/>
    <xf numFmtId="0" fontId="0" fillId="3" borderId="0" xfId="0" applyFill="1"/>
    <xf numFmtId="0" fontId="2" fillId="3" borderId="1" xfId="0" applyFont="1" applyFill="1" applyBorder="1" applyAlignment="1">
      <alignment horizontal="center" vertical="center"/>
    </xf>
    <xf numFmtId="0" fontId="0" fillId="3" borderId="2" xfId="0" applyFill="1" applyBorder="1" applyAlignment="1">
      <alignment horizontal="center" vertical="center"/>
    </xf>
    <xf numFmtId="0" fontId="0" fillId="3" borderId="1" xfId="0" applyFill="1" applyBorder="1"/>
    <xf numFmtId="0" fontId="0" fillId="3" borderId="3" xfId="0" applyFill="1" applyBorder="1" applyAlignment="1">
      <alignment horizontal="center" vertical="center"/>
    </xf>
    <xf numFmtId="0" fontId="0" fillId="3" borderId="10" xfId="0" applyFill="1" applyBorder="1"/>
    <xf numFmtId="0" fontId="0" fillId="3" borderId="11" xfId="0" applyFill="1" applyBorder="1"/>
    <xf numFmtId="0" fontId="0" fillId="3" borderId="12" xfId="0" applyFill="1" applyBorder="1"/>
    <xf numFmtId="0" fontId="3" fillId="4" borderId="9" xfId="1" applyFont="1" applyFill="1" applyBorder="1"/>
    <xf numFmtId="0" fontId="3" fillId="4" borderId="14" xfId="1" applyFont="1" applyFill="1" applyBorder="1"/>
    <xf numFmtId="0" fontId="3" fillId="4" borderId="13" xfId="1" applyFont="1" applyFill="1" applyBorder="1"/>
    <xf numFmtId="0" fontId="3" fillId="4" borderId="0" xfId="1" applyFont="1" applyFill="1" applyBorder="1"/>
    <xf numFmtId="0" fontId="3" fillId="4" borderId="10" xfId="1" applyFont="1" applyFill="1" applyBorder="1" applyAlignment="1">
      <alignment horizontal="center"/>
    </xf>
    <xf numFmtId="0" fontId="3" fillId="4" borderId="11" xfId="1" applyFont="1" applyFill="1" applyBorder="1" applyAlignment="1">
      <alignment horizontal="center"/>
    </xf>
    <xf numFmtId="0" fontId="3" fillId="4" borderId="12" xfId="1" applyFont="1" applyFill="1" applyBorder="1" applyAlignment="1">
      <alignment horizontal="center"/>
    </xf>
    <xf numFmtId="0" fontId="3" fillId="4" borderId="0" xfId="1" applyFont="1" applyFill="1" applyBorder="1" applyAlignment="1"/>
    <xf numFmtId="0" fontId="3" fillId="4" borderId="10" xfId="1" applyFont="1" applyFill="1" applyBorder="1"/>
    <xf numFmtId="0" fontId="3" fillId="4" borderId="11" xfId="1" applyFont="1" applyFill="1" applyBorder="1"/>
    <xf numFmtId="0" fontId="3" fillId="4" borderId="12" xfId="1" applyFont="1" applyFill="1" applyBorder="1"/>
    <xf numFmtId="0" fontId="3" fillId="4" borderId="1" xfId="1" applyFont="1" applyFill="1" applyBorder="1" applyAlignment="1">
      <alignment horizontal="center"/>
    </xf>
    <xf numFmtId="0" fontId="3" fillId="4" borderId="5" xfId="1" applyFont="1" applyFill="1" applyBorder="1" applyAlignment="1">
      <alignment horizontal="center"/>
    </xf>
    <xf numFmtId="0" fontId="3" fillId="4" borderId="6" xfId="1" applyFont="1" applyFill="1" applyBorder="1" applyAlignment="1">
      <alignment horizontal="center"/>
    </xf>
    <xf numFmtId="0" fontId="3" fillId="5" borderId="0" xfId="2"/>
    <xf numFmtId="0" fontId="3" fillId="5" borderId="15" xfId="2" applyBorder="1" applyAlignment="1">
      <alignment horizontal="center"/>
    </xf>
    <xf numFmtId="0" fontId="2" fillId="0" borderId="1" xfId="0" applyFont="1" applyBorder="1"/>
    <xf numFmtId="0" fontId="0" fillId="0" borderId="9" xfId="0" applyBorder="1" applyAlignment="1">
      <alignment horizontal="center" vertical="center"/>
    </xf>
    <xf numFmtId="0" fontId="0" fillId="0" borderId="12" xfId="0" applyBorder="1" applyAlignment="1">
      <alignment horizontal="center" vertical="center"/>
    </xf>
    <xf numFmtId="0" fontId="0" fillId="0" borderId="1" xfId="0" applyBorder="1"/>
    <xf numFmtId="0" fontId="2" fillId="0" borderId="16"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xf>
    <xf numFmtId="0" fontId="2" fillId="0" borderId="6" xfId="0" applyFont="1" applyBorder="1" applyAlignment="1">
      <alignment horizontal="center"/>
    </xf>
    <xf numFmtId="0" fontId="0" fillId="0" borderId="0" xfId="0" applyAlignment="1">
      <alignment horizontal="center"/>
    </xf>
    <xf numFmtId="0" fontId="2" fillId="0" borderId="6" xfId="0" applyFont="1" applyBorder="1"/>
    <xf numFmtId="0" fontId="0" fillId="0" borderId="6" xfId="0" applyBorder="1" applyAlignment="1">
      <alignment horizontal="center"/>
    </xf>
    <xf numFmtId="0" fontId="0" fillId="0" borderId="15" xfId="0" applyBorder="1" applyAlignment="1">
      <alignment horizontal="center"/>
    </xf>
    <xf numFmtId="0" fontId="0" fillId="0" borderId="15" xfId="0" applyBorder="1" applyAlignment="1">
      <alignment horizontal="center" vertical="center"/>
    </xf>
    <xf numFmtId="0" fontId="0" fillId="0" borderId="17" xfId="0" applyBorder="1" applyAlignment="1">
      <alignment horizontal="center"/>
    </xf>
    <xf numFmtId="0" fontId="0" fillId="0" borderId="18" xfId="0" applyBorder="1"/>
    <xf numFmtId="0" fontId="0" fillId="0" borderId="19" xfId="0" applyBorder="1" applyAlignment="1">
      <alignment horizontal="center"/>
    </xf>
    <xf numFmtId="0" fontId="0" fillId="0" borderId="20" xfId="0" applyBorder="1" applyAlignment="1">
      <alignment horizontal="center"/>
    </xf>
    <xf numFmtId="0" fontId="0" fillId="0" borderId="20" xfId="0" applyBorder="1" applyAlignment="1">
      <alignment horizontal="center" vertical="center"/>
    </xf>
    <xf numFmtId="0" fontId="0" fillId="0" borderId="21" xfId="0" applyBorder="1"/>
    <xf numFmtId="0" fontId="0" fillId="0" borderId="22" xfId="0" applyBorder="1" applyAlignment="1">
      <alignment horizontal="center"/>
    </xf>
    <xf numFmtId="0" fontId="0" fillId="0" borderId="23" xfId="0" applyBorder="1" applyAlignment="1">
      <alignment horizontal="center"/>
    </xf>
    <xf numFmtId="0" fontId="0" fillId="0" borderId="23" xfId="0" applyBorder="1" applyAlignment="1">
      <alignment horizontal="center" vertical="center"/>
    </xf>
    <xf numFmtId="0" fontId="0" fillId="0" borderId="24" xfId="0" applyBorder="1"/>
    <xf numFmtId="0" fontId="2" fillId="0" borderId="25" xfId="0" applyFont="1" applyBorder="1" applyAlignment="1">
      <alignment horizontal="center"/>
    </xf>
    <xf numFmtId="0" fontId="2" fillId="0" borderId="26" xfId="0" applyFont="1" applyBorder="1" applyAlignment="1">
      <alignment horizontal="center"/>
    </xf>
    <xf numFmtId="0" fontId="0" fillId="0" borderId="5" xfId="0" applyBorder="1" applyAlignment="1">
      <alignment horizontal="center"/>
    </xf>
    <xf numFmtId="0" fontId="2" fillId="0" borderId="27" xfId="0" applyFont="1" applyBorder="1" applyAlignment="1">
      <alignment horizontal="center"/>
    </xf>
    <xf numFmtId="0" fontId="0" fillId="0" borderId="1"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 fillId="0" borderId="1" xfId="0" applyFont="1" applyBorder="1" applyAlignment="1">
      <alignment horizontal="center"/>
    </xf>
    <xf numFmtId="0" fontId="0" fillId="0" borderId="2" xfId="0" applyBorder="1"/>
    <xf numFmtId="0" fontId="0" fillId="0" borderId="3" xfId="0" applyBorder="1"/>
    <xf numFmtId="0" fontId="0" fillId="0" borderId="30" xfId="0" applyBorder="1" applyAlignment="1">
      <alignment horizontal="center"/>
    </xf>
    <xf numFmtId="0" fontId="0" fillId="0" borderId="26" xfId="0" applyBorder="1" applyAlignment="1">
      <alignment horizontal="center"/>
    </xf>
    <xf numFmtId="0" fontId="10" fillId="0" borderId="1" xfId="0" applyFont="1" applyBorder="1" applyAlignment="1">
      <alignment horizontal="center"/>
    </xf>
    <xf numFmtId="0" fontId="0" fillId="0" borderId="25" xfId="0" applyBorder="1" applyAlignment="1">
      <alignment horizontal="center"/>
    </xf>
    <xf numFmtId="0" fontId="0" fillId="0" borderId="27" xfId="0" applyBorder="1" applyAlignment="1">
      <alignment horizontal="center"/>
    </xf>
    <xf numFmtId="0" fontId="0" fillId="0" borderId="16" xfId="0" applyBorder="1"/>
    <xf numFmtId="0" fontId="10" fillId="0" borderId="13" xfId="0" applyFont="1" applyBorder="1" applyAlignment="1">
      <alignment horizontal="center"/>
    </xf>
    <xf numFmtId="0" fontId="0" fillId="0" borderId="4" xfId="0" applyBorder="1" applyAlignment="1">
      <alignment horizontal="center"/>
    </xf>
    <xf numFmtId="0" fontId="0" fillId="0" borderId="13" xfId="0" applyBorder="1"/>
    <xf numFmtId="0" fontId="0" fillId="0" borderId="14" xfId="0" applyBorder="1"/>
    <xf numFmtId="0" fontId="0" fillId="0" borderId="7" xfId="0" applyBorder="1" applyAlignment="1">
      <alignment horizontal="center"/>
    </xf>
    <xf numFmtId="0" fontId="0" fillId="0" borderId="9"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5" xfId="0" applyBorder="1"/>
    <xf numFmtId="0" fontId="0" fillId="0" borderId="10" xfId="0" applyBorder="1"/>
    <xf numFmtId="0" fontId="0" fillId="0" borderId="12" xfId="0" applyBorder="1"/>
    <xf numFmtId="0" fontId="0" fillId="3" borderId="13" xfId="0" applyFill="1" applyBorder="1" applyAlignment="1">
      <alignment horizontal="center"/>
    </xf>
    <xf numFmtId="0" fontId="0" fillId="3" borderId="14" xfId="0" applyFill="1" applyBorder="1" applyAlignment="1">
      <alignment horizontal="center"/>
    </xf>
    <xf numFmtId="0" fontId="0" fillId="3" borderId="0" xfId="0" applyFill="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3" borderId="12"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2" fillId="3" borderId="7" xfId="0" applyFont="1" applyFill="1" applyBorder="1" applyAlignment="1">
      <alignment horizontal="center"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0" xfId="0" applyFont="1" applyFill="1" applyBorder="1" applyAlignment="1">
      <alignment horizontal="center"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6" fillId="4" borderId="7" xfId="1" applyFont="1" applyFill="1" applyBorder="1" applyAlignment="1">
      <alignment horizontal="center" wrapText="1"/>
    </xf>
    <xf numFmtId="0" fontId="6" fillId="4" borderId="8" xfId="1" applyFont="1" applyFill="1" applyBorder="1" applyAlignment="1">
      <alignment horizontal="center" wrapText="1"/>
    </xf>
    <xf numFmtId="0" fontId="6" fillId="4" borderId="9" xfId="1" applyFont="1" applyFill="1" applyBorder="1" applyAlignment="1">
      <alignment horizontal="center" wrapText="1"/>
    </xf>
    <xf numFmtId="0" fontId="6" fillId="4" borderId="13" xfId="1" applyFont="1" applyFill="1" applyBorder="1" applyAlignment="1">
      <alignment horizontal="center" wrapText="1"/>
    </xf>
    <xf numFmtId="0" fontId="6" fillId="4" borderId="0" xfId="1" applyFont="1" applyFill="1" applyBorder="1" applyAlignment="1">
      <alignment horizontal="center" wrapText="1"/>
    </xf>
    <xf numFmtId="0" fontId="6" fillId="4" borderId="14" xfId="1" applyFont="1" applyFill="1" applyBorder="1" applyAlignment="1">
      <alignment horizontal="center" wrapText="1"/>
    </xf>
    <xf numFmtId="0" fontId="6" fillId="4" borderId="10" xfId="1" applyFont="1" applyFill="1" applyBorder="1" applyAlignment="1">
      <alignment horizontal="center" wrapText="1"/>
    </xf>
    <xf numFmtId="0" fontId="6" fillId="4" borderId="11" xfId="1" applyFont="1" applyFill="1" applyBorder="1" applyAlignment="1">
      <alignment horizontal="center" wrapText="1"/>
    </xf>
    <xf numFmtId="0" fontId="6" fillId="4" borderId="12" xfId="1" applyFont="1" applyFill="1" applyBorder="1" applyAlignment="1">
      <alignment horizontal="center" wrapText="1"/>
    </xf>
    <xf numFmtId="0" fontId="5" fillId="4" borderId="4" xfId="1" applyFont="1" applyFill="1" applyBorder="1" applyAlignment="1">
      <alignment horizontal="center"/>
    </xf>
    <xf numFmtId="0" fontId="5" fillId="4" borderId="5" xfId="1" applyFont="1" applyFill="1" applyBorder="1" applyAlignment="1">
      <alignment horizontal="center"/>
    </xf>
    <xf numFmtId="0" fontId="5" fillId="4" borderId="6" xfId="1" applyFont="1" applyFill="1" applyBorder="1" applyAlignment="1">
      <alignment horizontal="center"/>
    </xf>
    <xf numFmtId="0" fontId="3" fillId="4" borderId="4" xfId="1" applyFont="1" applyFill="1" applyBorder="1" applyAlignment="1">
      <alignment horizontal="center"/>
    </xf>
    <xf numFmtId="0" fontId="3" fillId="4" borderId="6" xfId="1" applyFont="1" applyFill="1" applyBorder="1" applyAlignment="1">
      <alignment horizontal="center"/>
    </xf>
    <xf numFmtId="0" fontId="7" fillId="5" borderId="7" xfId="2" applyFont="1" applyBorder="1" applyAlignment="1">
      <alignment horizontal="center" wrapText="1"/>
    </xf>
    <xf numFmtId="0" fontId="3" fillId="5" borderId="8" xfId="2" applyBorder="1" applyAlignment="1">
      <alignment horizontal="center" wrapText="1"/>
    </xf>
    <xf numFmtId="0" fontId="3" fillId="5" borderId="9" xfId="2" applyBorder="1" applyAlignment="1">
      <alignment horizontal="center" wrapText="1"/>
    </xf>
    <xf numFmtId="0" fontId="3" fillId="5" borderId="13" xfId="2" applyBorder="1" applyAlignment="1">
      <alignment horizontal="center" wrapText="1"/>
    </xf>
    <xf numFmtId="0" fontId="3" fillId="5" borderId="0" xfId="2" applyBorder="1" applyAlignment="1">
      <alignment horizontal="center" wrapText="1"/>
    </xf>
    <xf numFmtId="0" fontId="3" fillId="5" borderId="14" xfId="2" applyBorder="1" applyAlignment="1">
      <alignment horizontal="center" wrapText="1"/>
    </xf>
    <xf numFmtId="0" fontId="3" fillId="5" borderId="10" xfId="2" applyBorder="1" applyAlignment="1">
      <alignment horizontal="center" wrapText="1"/>
    </xf>
    <xf numFmtId="0" fontId="3" fillId="5" borderId="11" xfId="2" applyBorder="1" applyAlignment="1">
      <alignment horizontal="center" wrapText="1"/>
    </xf>
    <xf numFmtId="0" fontId="3" fillId="5" borderId="12" xfId="2" applyBorder="1" applyAlignment="1">
      <alignment horizontal="center" wrapText="1"/>
    </xf>
    <xf numFmtId="0" fontId="3" fillId="5" borderId="15" xfId="2" applyBorder="1" applyAlignment="1">
      <alignment horizont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9" fillId="0" borderId="14"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0" fillId="0" borderId="16"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0" xfId="0" applyFont="1" applyAlignment="1">
      <alignment horizontal="center" vertical="center" wrapText="1"/>
    </xf>
    <xf numFmtId="0" fontId="8" fillId="0" borderId="1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14" xfId="0" applyBorder="1" applyAlignment="1">
      <alignment horizontal="center"/>
    </xf>
    <xf numFmtId="0" fontId="0" fillId="0" borderId="5" xfId="0" applyBorder="1" applyAlignment="1">
      <alignment horizontal="center"/>
    </xf>
    <xf numFmtId="17" fontId="0" fillId="0" borderId="13" xfId="0" applyNumberFormat="1" applyBorder="1" applyAlignment="1">
      <alignment horizontal="center"/>
    </xf>
    <xf numFmtId="0" fontId="2" fillId="0" borderId="31" xfId="0" applyFon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2" fillId="0" borderId="15" xfId="0" applyFont="1" applyBorder="1" applyAlignment="1">
      <alignment horizontal="center"/>
    </xf>
    <xf numFmtId="0" fontId="0" fillId="0" borderId="0" xfId="0" applyFill="1" applyBorder="1" applyAlignment="1">
      <alignment horizontal="center"/>
    </xf>
    <xf numFmtId="0" fontId="2" fillId="0" borderId="1" xfId="0" applyFont="1" applyFill="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27" xfId="0" applyFill="1" applyBorder="1" applyAlignment="1">
      <alignment horizontal="center"/>
    </xf>
    <xf numFmtId="0" fontId="2" fillId="0" borderId="25" xfId="0" applyFont="1" applyFill="1" applyBorder="1" applyAlignment="1">
      <alignment horizontal="center"/>
    </xf>
  </cellXfs>
  <cellStyles count="3">
    <cellStyle name="Accent1" xfId="2" builtinId="29"/>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Bar</a:t>
            </a:r>
            <a:r>
              <a:rPr lang="en-US" baseline="0"/>
              <a:t> PLot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BS"/>
        </a:p>
      </c:txPr>
    </c:title>
    <c:autoTitleDeleted val="0"/>
    <c:plotArea>
      <c:layout/>
      <c:barChart>
        <c:barDir val="col"/>
        <c:grouping val="stacked"/>
        <c:varyColors val="0"/>
        <c:ser>
          <c:idx val="0"/>
          <c:order val="0"/>
          <c:tx>
            <c:strRef>
              <c:f>'Question 2'!$B$6</c:f>
              <c:strCache>
                <c:ptCount val="1"/>
                <c:pt idx="0">
                  <c:v>Amount(Rs).</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'Question 2'!$C$5:$G$5</c:f>
              <c:strCache>
                <c:ptCount val="5"/>
                <c:pt idx="0">
                  <c:v>Food</c:v>
                </c:pt>
                <c:pt idx="1">
                  <c:v>Rent</c:v>
                </c:pt>
                <c:pt idx="2">
                  <c:v>Education</c:v>
                </c:pt>
                <c:pt idx="3">
                  <c:v>Saving</c:v>
                </c:pt>
                <c:pt idx="4">
                  <c:v>Misc.</c:v>
                </c:pt>
              </c:strCache>
            </c:strRef>
          </c:cat>
          <c:val>
            <c:numRef>
              <c:f>'Question 2'!$C$6:$G$6</c:f>
              <c:numCache>
                <c:formatCode>General</c:formatCode>
                <c:ptCount val="5"/>
                <c:pt idx="0">
                  <c:v>3000</c:v>
                </c:pt>
                <c:pt idx="1">
                  <c:v>800</c:v>
                </c:pt>
                <c:pt idx="2">
                  <c:v>1200</c:v>
                </c:pt>
                <c:pt idx="3">
                  <c:v>1500</c:v>
                </c:pt>
                <c:pt idx="4">
                  <c:v>700</c:v>
                </c:pt>
              </c:numCache>
            </c:numRef>
          </c:val>
          <c:extLst>
            <c:ext xmlns:c16="http://schemas.microsoft.com/office/drawing/2014/chart" uri="{C3380CC4-5D6E-409C-BE32-E72D297353CC}">
              <c16:uniqueId val="{00000000-EF53-45F4-B3C0-98E609C79EA4}"/>
            </c:ext>
          </c:extLst>
        </c:ser>
        <c:dLbls>
          <c:dLblPos val="ctr"/>
          <c:showLegendKey val="0"/>
          <c:showVal val="1"/>
          <c:showCatName val="0"/>
          <c:showSerName val="0"/>
          <c:showPercent val="0"/>
          <c:showBubbleSize val="0"/>
        </c:dLbls>
        <c:gapWidth val="55"/>
        <c:overlap val="100"/>
        <c:axId val="409321712"/>
        <c:axId val="406296736"/>
      </c:barChart>
      <c:catAx>
        <c:axId val="409321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Item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B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BS"/>
          </a:p>
        </c:txPr>
        <c:crossAx val="406296736"/>
        <c:crosses val="autoZero"/>
        <c:auto val="1"/>
        <c:lblAlgn val="ctr"/>
        <c:lblOffset val="100"/>
        <c:noMultiLvlLbl val="0"/>
      </c:catAx>
      <c:valAx>
        <c:axId val="40629673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Amount   (Rs.)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B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BS"/>
          </a:p>
        </c:txPr>
        <c:crossAx val="40932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B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Pie</a:t>
            </a:r>
            <a:r>
              <a:rPr lang="en-US" baseline="0"/>
              <a:t> Chart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BS"/>
        </a:p>
      </c:txPr>
    </c:title>
    <c:autoTitleDeleted val="0"/>
    <c:plotArea>
      <c:layout/>
      <c:pieChart>
        <c:varyColors val="1"/>
        <c:ser>
          <c:idx val="0"/>
          <c:order val="0"/>
          <c:tx>
            <c:strRef>
              <c:f>'Question 2'!$B$6</c:f>
              <c:strCache>
                <c:ptCount val="1"/>
                <c:pt idx="0">
                  <c:v>Amount(Rs).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15-4EC3-A924-02E509AC978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B15-4EC3-A924-02E509AC978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B15-4EC3-A924-02E509AC978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B15-4EC3-A924-02E509AC978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B15-4EC3-A924-02E509AC9787}"/>
              </c:ext>
            </c:extLst>
          </c:dPt>
          <c:cat>
            <c:strRef>
              <c:f>'Question 2'!$C$5:$G$5</c:f>
              <c:strCache>
                <c:ptCount val="5"/>
                <c:pt idx="0">
                  <c:v>Food</c:v>
                </c:pt>
                <c:pt idx="1">
                  <c:v>Rent</c:v>
                </c:pt>
                <c:pt idx="2">
                  <c:v>Education</c:v>
                </c:pt>
                <c:pt idx="3">
                  <c:v>Saving</c:v>
                </c:pt>
                <c:pt idx="4">
                  <c:v>Misc.</c:v>
                </c:pt>
              </c:strCache>
            </c:strRef>
          </c:cat>
          <c:val>
            <c:numRef>
              <c:f>'Question 2'!$C$6:$G$6</c:f>
              <c:numCache>
                <c:formatCode>General</c:formatCode>
                <c:ptCount val="5"/>
                <c:pt idx="0">
                  <c:v>3000</c:v>
                </c:pt>
                <c:pt idx="1">
                  <c:v>800</c:v>
                </c:pt>
                <c:pt idx="2">
                  <c:v>1200</c:v>
                </c:pt>
                <c:pt idx="3">
                  <c:v>1500</c:v>
                </c:pt>
                <c:pt idx="4">
                  <c:v>700</c:v>
                </c:pt>
              </c:numCache>
            </c:numRef>
          </c:val>
          <c:extLst>
            <c:ext xmlns:c16="http://schemas.microsoft.com/office/drawing/2014/chart" uri="{C3380CC4-5D6E-409C-BE32-E72D297353CC}">
              <c16:uniqueId val="{00000000-002C-469E-8FEB-D8EB50D6895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Multiple</a:t>
            </a:r>
            <a:r>
              <a:rPr lang="en-IN" baseline="0"/>
              <a:t> Bar plot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BS"/>
        </a:p>
      </c:txPr>
    </c:title>
    <c:autoTitleDeleted val="0"/>
    <c:plotArea>
      <c:layout/>
      <c:barChart>
        <c:barDir val="col"/>
        <c:grouping val="clustered"/>
        <c:varyColors val="0"/>
        <c:ser>
          <c:idx val="0"/>
          <c:order val="0"/>
          <c:tx>
            <c:strRef>
              <c:f>'Question 3'!$C$5</c:f>
              <c:strCache>
                <c:ptCount val="1"/>
                <c:pt idx="0">
                  <c:v>Sales (Rs.)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3'!$B$6:$B$9</c:f>
              <c:numCache>
                <c:formatCode>General</c:formatCode>
                <c:ptCount val="4"/>
                <c:pt idx="0">
                  <c:v>1947</c:v>
                </c:pt>
                <c:pt idx="1">
                  <c:v>1957</c:v>
                </c:pt>
                <c:pt idx="2">
                  <c:v>1967</c:v>
                </c:pt>
                <c:pt idx="3">
                  <c:v>1977</c:v>
                </c:pt>
              </c:numCache>
            </c:numRef>
          </c:cat>
          <c:val>
            <c:numRef>
              <c:f>'Question 3'!$C$6:$C$9</c:f>
              <c:numCache>
                <c:formatCode>General</c:formatCode>
                <c:ptCount val="4"/>
                <c:pt idx="0">
                  <c:v>100</c:v>
                </c:pt>
                <c:pt idx="1">
                  <c:v>120</c:v>
                </c:pt>
                <c:pt idx="2">
                  <c:v>130</c:v>
                </c:pt>
                <c:pt idx="3">
                  <c:v>150</c:v>
                </c:pt>
              </c:numCache>
            </c:numRef>
          </c:val>
          <c:extLst>
            <c:ext xmlns:c16="http://schemas.microsoft.com/office/drawing/2014/chart" uri="{C3380CC4-5D6E-409C-BE32-E72D297353CC}">
              <c16:uniqueId val="{00000000-91E9-4244-98E3-B13B65B1BB46}"/>
            </c:ext>
          </c:extLst>
        </c:ser>
        <c:ser>
          <c:idx val="1"/>
          <c:order val="1"/>
          <c:tx>
            <c:strRef>
              <c:f>'Question 3'!$D$5</c:f>
              <c:strCache>
                <c:ptCount val="1"/>
                <c:pt idx="0">
                  <c:v>Gross Profit (Rs.)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3'!$B$6:$B$9</c:f>
              <c:numCache>
                <c:formatCode>General</c:formatCode>
                <c:ptCount val="4"/>
                <c:pt idx="0">
                  <c:v>1947</c:v>
                </c:pt>
                <c:pt idx="1">
                  <c:v>1957</c:v>
                </c:pt>
                <c:pt idx="2">
                  <c:v>1967</c:v>
                </c:pt>
                <c:pt idx="3">
                  <c:v>1977</c:v>
                </c:pt>
              </c:numCache>
            </c:numRef>
          </c:cat>
          <c:val>
            <c:numRef>
              <c:f>'Question 3'!$D$6:$D$9</c:f>
              <c:numCache>
                <c:formatCode>General</c:formatCode>
                <c:ptCount val="4"/>
                <c:pt idx="0">
                  <c:v>30</c:v>
                </c:pt>
                <c:pt idx="1">
                  <c:v>40</c:v>
                </c:pt>
                <c:pt idx="2">
                  <c:v>45</c:v>
                </c:pt>
                <c:pt idx="3">
                  <c:v>50</c:v>
                </c:pt>
              </c:numCache>
            </c:numRef>
          </c:val>
          <c:extLst>
            <c:ext xmlns:c16="http://schemas.microsoft.com/office/drawing/2014/chart" uri="{C3380CC4-5D6E-409C-BE32-E72D297353CC}">
              <c16:uniqueId val="{00000001-91E9-4244-98E3-B13B65B1BB46}"/>
            </c:ext>
          </c:extLst>
        </c:ser>
        <c:ser>
          <c:idx val="2"/>
          <c:order val="2"/>
          <c:tx>
            <c:strRef>
              <c:f>'Question 3'!$E$5</c:f>
              <c:strCache>
                <c:ptCount val="1"/>
                <c:pt idx="0">
                  <c:v>Net Profit (Rs.)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3'!$B$6:$B$9</c:f>
              <c:numCache>
                <c:formatCode>General</c:formatCode>
                <c:ptCount val="4"/>
                <c:pt idx="0">
                  <c:v>1947</c:v>
                </c:pt>
                <c:pt idx="1">
                  <c:v>1957</c:v>
                </c:pt>
                <c:pt idx="2">
                  <c:v>1967</c:v>
                </c:pt>
                <c:pt idx="3">
                  <c:v>1977</c:v>
                </c:pt>
              </c:numCache>
            </c:numRef>
          </c:cat>
          <c:val>
            <c:numRef>
              <c:f>'Question 3'!$E$6:$E$9</c:f>
              <c:numCache>
                <c:formatCode>General</c:formatCode>
                <c:ptCount val="4"/>
                <c:pt idx="0">
                  <c:v>10</c:v>
                </c:pt>
                <c:pt idx="1">
                  <c:v>15</c:v>
                </c:pt>
                <c:pt idx="2">
                  <c:v>25</c:v>
                </c:pt>
                <c:pt idx="3">
                  <c:v>25</c:v>
                </c:pt>
              </c:numCache>
            </c:numRef>
          </c:val>
          <c:extLst>
            <c:ext xmlns:c16="http://schemas.microsoft.com/office/drawing/2014/chart" uri="{C3380CC4-5D6E-409C-BE32-E72D297353CC}">
              <c16:uniqueId val="{00000002-91E9-4244-98E3-B13B65B1BB46}"/>
            </c:ext>
          </c:extLst>
        </c:ser>
        <c:dLbls>
          <c:showLegendKey val="0"/>
          <c:showVal val="0"/>
          <c:showCatName val="0"/>
          <c:showSerName val="0"/>
          <c:showPercent val="0"/>
          <c:showBubbleSize val="0"/>
        </c:dLbls>
        <c:gapWidth val="100"/>
        <c:overlap val="-24"/>
        <c:axId val="1158717888"/>
        <c:axId val="418354576"/>
      </c:barChart>
      <c:catAx>
        <c:axId val="1158717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B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S"/>
          </a:p>
        </c:txPr>
        <c:crossAx val="418354576"/>
        <c:crosses val="autoZero"/>
        <c:auto val="1"/>
        <c:lblAlgn val="ctr"/>
        <c:lblOffset val="100"/>
        <c:noMultiLvlLbl val="0"/>
      </c:catAx>
      <c:valAx>
        <c:axId val="4183545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r>
                  <a:rPr lang="en-IN" baseline="0"/>
                  <a:t> (Rs.)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B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S"/>
          </a:p>
        </c:txPr>
        <c:crossAx val="115871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Subdivided</a:t>
            </a:r>
            <a:r>
              <a:rPr lang="en-IN" baseline="0"/>
              <a:t> Bar Plot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BS"/>
        </a:p>
      </c:txPr>
    </c:title>
    <c:autoTitleDeleted val="0"/>
    <c:plotArea>
      <c:layout/>
      <c:barChart>
        <c:barDir val="col"/>
        <c:grouping val="stacked"/>
        <c:varyColors val="0"/>
        <c:ser>
          <c:idx val="0"/>
          <c:order val="0"/>
          <c:tx>
            <c:strRef>
              <c:f>'Question 3'!$C$5</c:f>
              <c:strCache>
                <c:ptCount val="1"/>
                <c:pt idx="0">
                  <c:v>Sales (Rs.)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3'!$B$6:$B$9</c:f>
              <c:numCache>
                <c:formatCode>General</c:formatCode>
                <c:ptCount val="4"/>
                <c:pt idx="0">
                  <c:v>1947</c:v>
                </c:pt>
                <c:pt idx="1">
                  <c:v>1957</c:v>
                </c:pt>
                <c:pt idx="2">
                  <c:v>1967</c:v>
                </c:pt>
                <c:pt idx="3">
                  <c:v>1977</c:v>
                </c:pt>
              </c:numCache>
            </c:numRef>
          </c:cat>
          <c:val>
            <c:numRef>
              <c:f>'Question 3'!$C$6:$C$9</c:f>
              <c:numCache>
                <c:formatCode>General</c:formatCode>
                <c:ptCount val="4"/>
                <c:pt idx="0">
                  <c:v>100</c:v>
                </c:pt>
                <c:pt idx="1">
                  <c:v>120</c:v>
                </c:pt>
                <c:pt idx="2">
                  <c:v>130</c:v>
                </c:pt>
                <c:pt idx="3">
                  <c:v>150</c:v>
                </c:pt>
              </c:numCache>
            </c:numRef>
          </c:val>
          <c:extLst>
            <c:ext xmlns:c16="http://schemas.microsoft.com/office/drawing/2014/chart" uri="{C3380CC4-5D6E-409C-BE32-E72D297353CC}">
              <c16:uniqueId val="{00000000-4EA3-4A7E-97F0-E94B3AA3D420}"/>
            </c:ext>
          </c:extLst>
        </c:ser>
        <c:ser>
          <c:idx val="1"/>
          <c:order val="1"/>
          <c:tx>
            <c:strRef>
              <c:f>'Question 3'!$D$5</c:f>
              <c:strCache>
                <c:ptCount val="1"/>
                <c:pt idx="0">
                  <c:v>Gross Profit (Rs.)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3'!$B$6:$B$9</c:f>
              <c:numCache>
                <c:formatCode>General</c:formatCode>
                <c:ptCount val="4"/>
                <c:pt idx="0">
                  <c:v>1947</c:v>
                </c:pt>
                <c:pt idx="1">
                  <c:v>1957</c:v>
                </c:pt>
                <c:pt idx="2">
                  <c:v>1967</c:v>
                </c:pt>
                <c:pt idx="3">
                  <c:v>1977</c:v>
                </c:pt>
              </c:numCache>
            </c:numRef>
          </c:cat>
          <c:val>
            <c:numRef>
              <c:f>'Question 3'!$D$6:$D$9</c:f>
              <c:numCache>
                <c:formatCode>General</c:formatCode>
                <c:ptCount val="4"/>
                <c:pt idx="0">
                  <c:v>30</c:v>
                </c:pt>
                <c:pt idx="1">
                  <c:v>40</c:v>
                </c:pt>
                <c:pt idx="2">
                  <c:v>45</c:v>
                </c:pt>
                <c:pt idx="3">
                  <c:v>50</c:v>
                </c:pt>
              </c:numCache>
            </c:numRef>
          </c:val>
          <c:extLst>
            <c:ext xmlns:c16="http://schemas.microsoft.com/office/drawing/2014/chart" uri="{C3380CC4-5D6E-409C-BE32-E72D297353CC}">
              <c16:uniqueId val="{00000001-4EA3-4A7E-97F0-E94B3AA3D420}"/>
            </c:ext>
          </c:extLst>
        </c:ser>
        <c:ser>
          <c:idx val="2"/>
          <c:order val="2"/>
          <c:tx>
            <c:strRef>
              <c:f>'Question 3'!$E$5</c:f>
              <c:strCache>
                <c:ptCount val="1"/>
                <c:pt idx="0">
                  <c:v>Net Profit (Rs.)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3'!$B$6:$B$9</c:f>
              <c:numCache>
                <c:formatCode>General</c:formatCode>
                <c:ptCount val="4"/>
                <c:pt idx="0">
                  <c:v>1947</c:v>
                </c:pt>
                <c:pt idx="1">
                  <c:v>1957</c:v>
                </c:pt>
                <c:pt idx="2">
                  <c:v>1967</c:v>
                </c:pt>
                <c:pt idx="3">
                  <c:v>1977</c:v>
                </c:pt>
              </c:numCache>
            </c:numRef>
          </c:cat>
          <c:val>
            <c:numRef>
              <c:f>'Question 3'!$E$6:$E$9</c:f>
              <c:numCache>
                <c:formatCode>General</c:formatCode>
                <c:ptCount val="4"/>
                <c:pt idx="0">
                  <c:v>10</c:v>
                </c:pt>
                <c:pt idx="1">
                  <c:v>15</c:v>
                </c:pt>
                <c:pt idx="2">
                  <c:v>25</c:v>
                </c:pt>
                <c:pt idx="3">
                  <c:v>25</c:v>
                </c:pt>
              </c:numCache>
            </c:numRef>
          </c:val>
          <c:extLst>
            <c:ext xmlns:c16="http://schemas.microsoft.com/office/drawing/2014/chart" uri="{C3380CC4-5D6E-409C-BE32-E72D297353CC}">
              <c16:uniqueId val="{00000002-4EA3-4A7E-97F0-E94B3AA3D420}"/>
            </c:ext>
          </c:extLst>
        </c:ser>
        <c:dLbls>
          <c:showLegendKey val="0"/>
          <c:showVal val="0"/>
          <c:showCatName val="0"/>
          <c:showSerName val="0"/>
          <c:showPercent val="0"/>
          <c:showBubbleSize val="0"/>
        </c:dLbls>
        <c:gapWidth val="55"/>
        <c:overlap val="100"/>
        <c:axId val="1904698015"/>
        <c:axId val="1894605167"/>
      </c:barChart>
      <c:catAx>
        <c:axId val="19046980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B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S"/>
          </a:p>
        </c:txPr>
        <c:crossAx val="1894605167"/>
        <c:crosses val="autoZero"/>
        <c:auto val="1"/>
        <c:lblAlgn val="ctr"/>
        <c:lblOffset val="100"/>
        <c:noMultiLvlLbl val="0"/>
      </c:catAx>
      <c:valAx>
        <c:axId val="18946051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r>
                  <a:rPr lang="en-IN" baseline="0"/>
                  <a:t> (Rs.)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B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S"/>
          </a:p>
        </c:txPr>
        <c:crossAx val="190469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Histogram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BS"/>
        </a:p>
      </c:txPr>
    </c:title>
    <c:autoTitleDeleted val="0"/>
    <c:plotArea>
      <c:layout/>
      <c:barChart>
        <c:barDir val="col"/>
        <c:grouping val="stack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'Question 4'!$B$6:$B$56</c:f>
              <c:numCache>
                <c:formatCode>General</c:formatCode>
                <c:ptCount val="51"/>
                <c:pt idx="0">
                  <c:v>0.89400000000000002</c:v>
                </c:pt>
                <c:pt idx="1">
                  <c:v>0.23499999999999999</c:v>
                </c:pt>
                <c:pt idx="2">
                  <c:v>7.0999999999999994E-2</c:v>
                </c:pt>
                <c:pt idx="3">
                  <c:v>0.45900000000000002</c:v>
                </c:pt>
                <c:pt idx="4">
                  <c:v>0.1</c:v>
                </c:pt>
                <c:pt idx="5">
                  <c:v>0.99099999999999999</c:v>
                </c:pt>
                <c:pt idx="6">
                  <c:v>0.42399999999999999</c:v>
                </c:pt>
                <c:pt idx="7">
                  <c:v>0.159</c:v>
                </c:pt>
                <c:pt idx="8">
                  <c:v>0.43099999999999999</c:v>
                </c:pt>
                <c:pt idx="9">
                  <c:v>0.91900000000000004</c:v>
                </c:pt>
                <c:pt idx="10">
                  <c:v>0</c:v>
                </c:pt>
                <c:pt idx="11">
                  <c:v>6.0999999999999999E-2</c:v>
                </c:pt>
                <c:pt idx="12">
                  <c:v>0.216</c:v>
                </c:pt>
                <c:pt idx="13">
                  <c:v>8.2000000000000003E-2</c:v>
                </c:pt>
                <c:pt idx="14">
                  <c:v>9.1999999999999998E-2</c:v>
                </c:pt>
                <c:pt idx="15">
                  <c:v>0.9</c:v>
                </c:pt>
                <c:pt idx="16">
                  <c:v>0.186</c:v>
                </c:pt>
                <c:pt idx="17">
                  <c:v>0.57899999999999996</c:v>
                </c:pt>
                <c:pt idx="18">
                  <c:v>1.653</c:v>
                </c:pt>
                <c:pt idx="19">
                  <c:v>0.83</c:v>
                </c:pt>
                <c:pt idx="20">
                  <c:v>9.2999999999999999E-2</c:v>
                </c:pt>
                <c:pt idx="21">
                  <c:v>0.311</c:v>
                </c:pt>
                <c:pt idx="22">
                  <c:v>0.42899999999999999</c:v>
                </c:pt>
                <c:pt idx="23">
                  <c:v>2.0099999999999998</c:v>
                </c:pt>
                <c:pt idx="24">
                  <c:v>1.718</c:v>
                </c:pt>
                <c:pt idx="25">
                  <c:v>4.1000000000000002E-2</c:v>
                </c:pt>
                <c:pt idx="26">
                  <c:v>0.81699999999999995</c:v>
                </c:pt>
                <c:pt idx="27">
                  <c:v>0.61199999999999999</c:v>
                </c:pt>
                <c:pt idx="28">
                  <c:v>0.158</c:v>
                </c:pt>
                <c:pt idx="29">
                  <c:v>9.9000000000000005E-2</c:v>
                </c:pt>
                <c:pt idx="30">
                  <c:v>0.71199999999999997</c:v>
                </c:pt>
                <c:pt idx="31">
                  <c:v>2.2669999999999999</c:v>
                </c:pt>
                <c:pt idx="32">
                  <c:v>0.14299999999999999</c:v>
                </c:pt>
                <c:pt idx="33">
                  <c:v>0.52700000000000002</c:v>
                </c:pt>
                <c:pt idx="34">
                  <c:v>0.16200000000000001</c:v>
                </c:pt>
                <c:pt idx="35">
                  <c:v>0.99399999999999999</c:v>
                </c:pt>
                <c:pt idx="36">
                  <c:v>9.0999999999999998E-2</c:v>
                </c:pt>
                <c:pt idx="37">
                  <c:v>5.5E-2</c:v>
                </c:pt>
                <c:pt idx="38">
                  <c:v>1.0329999999999999</c:v>
                </c:pt>
                <c:pt idx="39">
                  <c:v>7.5999999999999998E-2</c:v>
                </c:pt>
                <c:pt idx="40">
                  <c:v>0.14899999999999999</c:v>
                </c:pt>
                <c:pt idx="41">
                  <c:v>0.13900000000000001</c:v>
                </c:pt>
                <c:pt idx="42">
                  <c:v>0.752</c:v>
                </c:pt>
                <c:pt idx="43">
                  <c:v>2.863</c:v>
                </c:pt>
                <c:pt idx="44">
                  <c:v>0.107</c:v>
                </c:pt>
                <c:pt idx="45">
                  <c:v>0.86599999999999999</c:v>
                </c:pt>
                <c:pt idx="46">
                  <c:v>8.3000000000000004E-2</c:v>
                </c:pt>
                <c:pt idx="47">
                  <c:v>0.188</c:v>
                </c:pt>
                <c:pt idx="48">
                  <c:v>0.36499999999999999</c:v>
                </c:pt>
                <c:pt idx="49">
                  <c:v>0.27800000000000002</c:v>
                </c:pt>
                <c:pt idx="50">
                  <c:v>5.3999999999999999E-2</c:v>
                </c:pt>
              </c:numCache>
            </c:numRef>
          </c:val>
          <c:extLst>
            <c:ext xmlns:c16="http://schemas.microsoft.com/office/drawing/2014/chart" uri="{C3380CC4-5D6E-409C-BE32-E72D297353CC}">
              <c16:uniqueId val="{00000000-20C2-4959-AD86-AC2767273031}"/>
            </c:ext>
          </c:extLst>
        </c:ser>
        <c:dLbls>
          <c:showLegendKey val="0"/>
          <c:showVal val="0"/>
          <c:showCatName val="0"/>
          <c:showSerName val="0"/>
          <c:showPercent val="0"/>
          <c:showBubbleSize val="0"/>
        </c:dLbls>
        <c:gapWidth val="150"/>
        <c:overlap val="-8"/>
        <c:axId val="531736992"/>
        <c:axId val="151212976"/>
      </c:barChart>
      <c:catAx>
        <c:axId val="531736992"/>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S"/>
          </a:p>
        </c:txPr>
        <c:crossAx val="151212976"/>
        <c:crosses val="autoZero"/>
        <c:auto val="1"/>
        <c:lblAlgn val="ctr"/>
        <c:lblOffset val="100"/>
        <c:noMultiLvlLbl val="0"/>
      </c:catAx>
      <c:valAx>
        <c:axId val="1512129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Time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B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S"/>
          </a:p>
        </c:txPr>
        <c:crossAx val="53173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Polygon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S"/>
        </a:p>
      </c:txPr>
    </c:title>
    <c:autoTitleDeleted val="0"/>
    <c:plotArea>
      <c:layout/>
      <c:barChart>
        <c:barDir val="col"/>
        <c:grouping val="clustered"/>
        <c:varyColors val="0"/>
        <c:ser>
          <c:idx val="0"/>
          <c:order val="0"/>
          <c:spPr>
            <a:solidFill>
              <a:schemeClr val="accent1"/>
            </a:solidFill>
            <a:ln>
              <a:noFill/>
            </a:ln>
            <a:effectLst/>
          </c:spPr>
          <c:invertIfNegative val="0"/>
          <c:cat>
            <c:strRef>
              <c:f>'Question 6'!$A$2:$A$9</c:f>
              <c:strCache>
                <c:ptCount val="8"/>
                <c:pt idx="0">
                  <c:v>2.5-3.5</c:v>
                </c:pt>
                <c:pt idx="1">
                  <c:v>3.5-4.5</c:v>
                </c:pt>
                <c:pt idx="2">
                  <c:v>4.5-5.5</c:v>
                </c:pt>
                <c:pt idx="3">
                  <c:v>5.5-6.5</c:v>
                </c:pt>
                <c:pt idx="4">
                  <c:v>6.5-7.5</c:v>
                </c:pt>
                <c:pt idx="5">
                  <c:v>7.5 - 8.5</c:v>
                </c:pt>
                <c:pt idx="6">
                  <c:v>8.5 - 9.5</c:v>
                </c:pt>
                <c:pt idx="7">
                  <c:v>9.5 - 10.5</c:v>
                </c:pt>
              </c:strCache>
            </c:strRef>
          </c:cat>
          <c:val>
            <c:numRef>
              <c:f>'Question 6'!$B$2:$B$9</c:f>
              <c:numCache>
                <c:formatCode>General</c:formatCode>
                <c:ptCount val="8"/>
                <c:pt idx="0">
                  <c:v>4</c:v>
                </c:pt>
                <c:pt idx="1">
                  <c:v>6</c:v>
                </c:pt>
                <c:pt idx="2">
                  <c:v>10</c:v>
                </c:pt>
                <c:pt idx="3">
                  <c:v>26</c:v>
                </c:pt>
                <c:pt idx="4">
                  <c:v>24</c:v>
                </c:pt>
                <c:pt idx="5">
                  <c:v>15</c:v>
                </c:pt>
                <c:pt idx="6">
                  <c:v>10</c:v>
                </c:pt>
                <c:pt idx="7">
                  <c:v>5</c:v>
                </c:pt>
              </c:numCache>
            </c:numRef>
          </c:val>
          <c:extLst>
            <c:ext xmlns:c16="http://schemas.microsoft.com/office/drawing/2014/chart" uri="{C3380CC4-5D6E-409C-BE32-E72D297353CC}">
              <c16:uniqueId val="{00000000-1A5F-40B8-A8FC-872CAF70CE06}"/>
            </c:ext>
          </c:extLst>
        </c:ser>
        <c:dLbls>
          <c:showLegendKey val="0"/>
          <c:showVal val="0"/>
          <c:showCatName val="0"/>
          <c:showSerName val="0"/>
          <c:showPercent val="0"/>
          <c:showBubbleSize val="0"/>
        </c:dLbls>
        <c:gapWidth val="150"/>
        <c:axId val="166651536"/>
        <c:axId val="54199328"/>
      </c:barChart>
      <c:catAx>
        <c:axId val="16665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Seed</a:t>
                </a:r>
                <a:r>
                  <a:rPr lang="en-IN" baseline="0"/>
                  <a:t> Yield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54199328"/>
        <c:crosses val="autoZero"/>
        <c:auto val="1"/>
        <c:lblAlgn val="ctr"/>
        <c:lblOffset val="100"/>
        <c:noMultiLvlLbl val="0"/>
      </c:catAx>
      <c:valAx>
        <c:axId val="5419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plants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6665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Ogives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S"/>
        </a:p>
      </c:txPr>
    </c:title>
    <c:autoTitleDeleted val="0"/>
    <c:plotArea>
      <c:layout/>
      <c:lineChart>
        <c:grouping val="stacked"/>
        <c:varyColors val="0"/>
        <c:ser>
          <c:idx val="1"/>
          <c:order val="0"/>
          <c:tx>
            <c:strRef>
              <c:f>'Question 6'!$C$1</c:f>
              <c:strCache>
                <c:ptCount val="1"/>
                <c:pt idx="0">
                  <c:v>Cumulative Frequency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'Question 6'!$A$2:$A$9</c:f>
              <c:strCache>
                <c:ptCount val="8"/>
                <c:pt idx="0">
                  <c:v>2.5-3.5</c:v>
                </c:pt>
                <c:pt idx="1">
                  <c:v>3.5-4.5</c:v>
                </c:pt>
                <c:pt idx="2">
                  <c:v>4.5-5.5</c:v>
                </c:pt>
                <c:pt idx="3">
                  <c:v>5.5-6.5</c:v>
                </c:pt>
                <c:pt idx="4">
                  <c:v>6.5-7.5</c:v>
                </c:pt>
                <c:pt idx="5">
                  <c:v>7.5 - 8.5</c:v>
                </c:pt>
                <c:pt idx="6">
                  <c:v>8.5 - 9.5</c:v>
                </c:pt>
                <c:pt idx="7">
                  <c:v>9.5 - 10.5</c:v>
                </c:pt>
              </c:strCache>
            </c:strRef>
          </c:cat>
          <c:val>
            <c:numRef>
              <c:f>'Question 6'!$C$2:$C$9</c:f>
              <c:numCache>
                <c:formatCode>General</c:formatCode>
                <c:ptCount val="8"/>
                <c:pt idx="0">
                  <c:v>4</c:v>
                </c:pt>
                <c:pt idx="1">
                  <c:v>10</c:v>
                </c:pt>
                <c:pt idx="2">
                  <c:v>20</c:v>
                </c:pt>
                <c:pt idx="3">
                  <c:v>46</c:v>
                </c:pt>
                <c:pt idx="4">
                  <c:v>70</c:v>
                </c:pt>
                <c:pt idx="5">
                  <c:v>85</c:v>
                </c:pt>
                <c:pt idx="6">
                  <c:v>95</c:v>
                </c:pt>
                <c:pt idx="7">
                  <c:v>100</c:v>
                </c:pt>
              </c:numCache>
            </c:numRef>
          </c:val>
          <c:smooth val="0"/>
          <c:extLst>
            <c:ext xmlns:c16="http://schemas.microsoft.com/office/drawing/2014/chart" uri="{C3380CC4-5D6E-409C-BE32-E72D297353CC}">
              <c16:uniqueId val="{00000001-2FF4-433B-BD87-F9C597F98C63}"/>
            </c:ext>
          </c:extLst>
        </c:ser>
        <c:dLbls>
          <c:showLegendKey val="0"/>
          <c:showVal val="0"/>
          <c:showCatName val="0"/>
          <c:showSerName val="0"/>
          <c:showPercent val="0"/>
          <c:showBubbleSize val="0"/>
        </c:dLbls>
        <c:marker val="1"/>
        <c:smooth val="0"/>
        <c:axId val="408638368"/>
        <c:axId val="169902080"/>
      </c:lineChart>
      <c:catAx>
        <c:axId val="40863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69902080"/>
        <c:crosses val="autoZero"/>
        <c:auto val="1"/>
        <c:lblAlgn val="ctr"/>
        <c:lblOffset val="100"/>
        <c:noMultiLvlLbl val="0"/>
      </c:catAx>
      <c:valAx>
        <c:axId val="16990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408638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15240</xdr:rowOff>
    </xdr:from>
    <xdr:to>
      <xdr:col>7</xdr:col>
      <xdr:colOff>38100</xdr:colOff>
      <xdr:row>24</xdr:row>
      <xdr:rowOff>15240</xdr:rowOff>
    </xdr:to>
    <xdr:graphicFrame macro="">
      <xdr:nvGraphicFramePr>
        <xdr:cNvPr id="3" name="Chart 2">
          <a:extLst>
            <a:ext uri="{FF2B5EF4-FFF2-40B4-BE49-F238E27FC236}">
              <a16:creationId xmlns:a16="http://schemas.microsoft.com/office/drawing/2014/main" id="{9B4BA555-8C16-45AD-8C31-95EF7265B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68580</xdr:colOff>
      <xdr:row>9</xdr:row>
      <xdr:rowOff>45720</xdr:rowOff>
    </xdr:from>
    <xdr:to>
      <xdr:col>14</xdr:col>
      <xdr:colOff>373380</xdr:colOff>
      <xdr:row>24</xdr:row>
      <xdr:rowOff>45720</xdr:rowOff>
    </xdr:to>
    <xdr:graphicFrame macro="">
      <xdr:nvGraphicFramePr>
        <xdr:cNvPr id="4" name="Chart 3">
          <a:extLst>
            <a:ext uri="{FF2B5EF4-FFF2-40B4-BE49-F238E27FC236}">
              <a16:creationId xmlns:a16="http://schemas.microsoft.com/office/drawing/2014/main" id="{E224AEE0-4B45-4DCA-A7EA-BA1E8014C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12</xdr:row>
      <xdr:rowOff>7620</xdr:rowOff>
    </xdr:from>
    <xdr:to>
      <xdr:col>6</xdr:col>
      <xdr:colOff>457200</xdr:colOff>
      <xdr:row>27</xdr:row>
      <xdr:rowOff>7620</xdr:rowOff>
    </xdr:to>
    <xdr:graphicFrame macro="">
      <xdr:nvGraphicFramePr>
        <xdr:cNvPr id="2" name="Chart 1">
          <a:extLst>
            <a:ext uri="{FF2B5EF4-FFF2-40B4-BE49-F238E27FC236}">
              <a16:creationId xmlns:a16="http://schemas.microsoft.com/office/drawing/2014/main" id="{13BF1CE7-9C1C-43F1-B8C8-F36D80F04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xdr:colOff>
      <xdr:row>12</xdr:row>
      <xdr:rowOff>7620</xdr:rowOff>
    </xdr:from>
    <xdr:to>
      <xdr:col>15</xdr:col>
      <xdr:colOff>236220</xdr:colOff>
      <xdr:row>27</xdr:row>
      <xdr:rowOff>7620</xdr:rowOff>
    </xdr:to>
    <xdr:graphicFrame macro="">
      <xdr:nvGraphicFramePr>
        <xdr:cNvPr id="3" name="Chart 2">
          <a:extLst>
            <a:ext uri="{FF2B5EF4-FFF2-40B4-BE49-F238E27FC236}">
              <a16:creationId xmlns:a16="http://schemas.microsoft.com/office/drawing/2014/main" id="{013E0A5E-4FEB-491E-B9A2-975C9545C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114300</xdr:colOff>
      <xdr:row>13</xdr:row>
      <xdr:rowOff>99060</xdr:rowOff>
    </xdr:from>
    <xdr:to>
      <xdr:col>20</xdr:col>
      <xdr:colOff>373380</xdr:colOff>
      <xdr:row>28</xdr:row>
      <xdr:rowOff>99060</xdr:rowOff>
    </xdr:to>
    <xdr:graphicFrame macro="">
      <xdr:nvGraphicFramePr>
        <xdr:cNvPr id="2" name="Chart 1">
          <a:extLst>
            <a:ext uri="{FF2B5EF4-FFF2-40B4-BE49-F238E27FC236}">
              <a16:creationId xmlns:a16="http://schemas.microsoft.com/office/drawing/2014/main" id="{CCD23C57-3CBF-450B-98E5-0F9C432B3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586740</xdr:colOff>
      <xdr:row>0</xdr:row>
      <xdr:rowOff>0</xdr:rowOff>
    </xdr:from>
    <xdr:to>
      <xdr:col>12</xdr:col>
      <xdr:colOff>281940</xdr:colOff>
      <xdr:row>14</xdr:row>
      <xdr:rowOff>175260</xdr:rowOff>
    </xdr:to>
    <xdr:graphicFrame macro="">
      <xdr:nvGraphicFramePr>
        <xdr:cNvPr id="2" name="Chart 1">
          <a:extLst>
            <a:ext uri="{FF2B5EF4-FFF2-40B4-BE49-F238E27FC236}">
              <a16:creationId xmlns:a16="http://schemas.microsoft.com/office/drawing/2014/main" id="{5F983737-3CE6-7FEB-A345-1195F616A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533400</xdr:colOff>
      <xdr:row>0</xdr:row>
      <xdr:rowOff>7620</xdr:rowOff>
    </xdr:from>
    <xdr:to>
      <xdr:col>20</xdr:col>
      <xdr:colOff>228600</xdr:colOff>
      <xdr:row>15</xdr:row>
      <xdr:rowOff>0</xdr:rowOff>
    </xdr:to>
    <xdr:graphicFrame macro="">
      <xdr:nvGraphicFramePr>
        <xdr:cNvPr id="4" name="Chart 3">
          <a:extLst>
            <a:ext uri="{FF2B5EF4-FFF2-40B4-BE49-F238E27FC236}">
              <a16:creationId xmlns:a16="http://schemas.microsoft.com/office/drawing/2014/main" id="{E8699CA6-6151-EE16-40A3-F406B2028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workbookViewId="0">
      <selection activeCell="G17" sqref="G17:I17"/>
    </sheetView>
  </sheetViews>
  <sheetFormatPr defaultRowHeight="14.4" x14ac:dyDescent="0.3"/>
  <sheetData>
    <row r="1" spans="1:15" ht="14.4" customHeight="1" x14ac:dyDescent="0.3">
      <c r="A1" s="101" t="s">
        <v>0</v>
      </c>
      <c r="B1" s="102"/>
      <c r="C1" s="102"/>
      <c r="D1" s="102"/>
      <c r="E1" s="102"/>
      <c r="F1" s="102"/>
      <c r="G1" s="102"/>
      <c r="H1" s="102"/>
      <c r="I1" s="102"/>
      <c r="J1" s="102"/>
      <c r="K1" s="102"/>
      <c r="L1" s="102"/>
      <c r="M1" s="102"/>
      <c r="N1" s="102"/>
      <c r="O1" s="88"/>
    </row>
    <row r="2" spans="1:15" ht="15" customHeight="1" thickBot="1" x14ac:dyDescent="0.35">
      <c r="A2" s="103"/>
      <c r="B2" s="104"/>
      <c r="C2" s="104"/>
      <c r="D2" s="104"/>
      <c r="E2" s="104"/>
      <c r="F2" s="104"/>
      <c r="G2" s="104"/>
      <c r="H2" s="104"/>
      <c r="I2" s="104"/>
      <c r="J2" s="104"/>
      <c r="K2" s="104"/>
      <c r="L2" s="104"/>
      <c r="M2" s="104"/>
      <c r="N2" s="104"/>
      <c r="O2" s="89"/>
    </row>
    <row r="3" spans="1:15" ht="15" thickBot="1" x14ac:dyDescent="0.35">
      <c r="A3" s="2"/>
      <c r="B3" s="3"/>
      <c r="C3" s="3"/>
      <c r="D3" s="3"/>
      <c r="E3" s="3"/>
      <c r="F3" s="3"/>
      <c r="G3" s="3"/>
      <c r="H3" s="3"/>
      <c r="I3" s="3"/>
      <c r="J3" s="3"/>
      <c r="K3" s="3"/>
      <c r="L3" s="3"/>
      <c r="M3" s="3"/>
      <c r="N3" s="3"/>
      <c r="O3" s="1"/>
    </row>
    <row r="4" spans="1:15" ht="15" thickBot="1" x14ac:dyDescent="0.35">
      <c r="A4" s="2"/>
      <c r="B4" s="4" t="s">
        <v>1</v>
      </c>
      <c r="C4" s="3"/>
      <c r="D4" s="3"/>
      <c r="E4" s="3"/>
      <c r="F4" s="3"/>
      <c r="G4" s="3"/>
      <c r="H4" s="3"/>
      <c r="I4" s="3"/>
      <c r="J4" s="3"/>
      <c r="K4" s="3"/>
      <c r="L4" s="3"/>
      <c r="M4" s="3"/>
      <c r="N4" s="3"/>
      <c r="O4" s="1"/>
    </row>
    <row r="5" spans="1:15" ht="15" thickBot="1" x14ac:dyDescent="0.35">
      <c r="A5" s="2"/>
      <c r="B5" s="5">
        <v>18</v>
      </c>
      <c r="C5" s="3"/>
      <c r="D5" s="3"/>
      <c r="E5" s="3"/>
      <c r="F5" s="3"/>
      <c r="G5" s="3"/>
      <c r="H5" s="3"/>
      <c r="I5" s="3"/>
      <c r="J5" s="3"/>
      <c r="K5" s="3"/>
      <c r="L5" s="3"/>
      <c r="M5" s="3"/>
      <c r="N5" s="3"/>
      <c r="O5" s="1"/>
    </row>
    <row r="6" spans="1:15" ht="15" thickBot="1" x14ac:dyDescent="0.35">
      <c r="A6" s="2"/>
      <c r="B6" s="5">
        <v>19</v>
      </c>
      <c r="C6" s="3"/>
      <c r="D6" s="3"/>
      <c r="E6" s="98" t="s">
        <v>2</v>
      </c>
      <c r="F6" s="99"/>
      <c r="G6" s="99"/>
      <c r="H6" s="99"/>
      <c r="I6" s="99"/>
      <c r="J6" s="99"/>
      <c r="K6" s="99"/>
      <c r="L6" s="99"/>
      <c r="M6" s="100"/>
      <c r="N6" s="3"/>
      <c r="O6" s="1"/>
    </row>
    <row r="7" spans="1:15" ht="15" thickBot="1" x14ac:dyDescent="0.35">
      <c r="A7" s="2"/>
      <c r="B7" s="5">
        <v>19</v>
      </c>
      <c r="C7" s="3"/>
      <c r="D7" s="3"/>
      <c r="E7" s="98" t="s">
        <v>3</v>
      </c>
      <c r="F7" s="99"/>
      <c r="G7" s="99"/>
      <c r="H7" s="99"/>
      <c r="I7" s="99"/>
      <c r="J7" s="99"/>
      <c r="K7" s="99"/>
      <c r="L7" s="99"/>
      <c r="M7" s="100"/>
      <c r="N7" s="3"/>
      <c r="O7" s="1"/>
    </row>
    <row r="8" spans="1:15" ht="15" thickBot="1" x14ac:dyDescent="0.35">
      <c r="A8" s="2"/>
      <c r="B8" s="5">
        <v>19</v>
      </c>
      <c r="C8" s="3"/>
      <c r="D8" s="3"/>
      <c r="E8" s="6" t="s">
        <v>4</v>
      </c>
      <c r="F8" s="3"/>
      <c r="G8" s="85" t="s">
        <v>6</v>
      </c>
      <c r="H8" s="86"/>
      <c r="I8" s="86"/>
      <c r="J8" s="85">
        <f>MEDIAN(B5:B24)</f>
        <v>20.5</v>
      </c>
      <c r="K8" s="87"/>
      <c r="L8" s="3"/>
      <c r="M8" s="3"/>
      <c r="N8" s="3"/>
      <c r="O8" s="1"/>
    </row>
    <row r="9" spans="1:15" ht="15" thickBot="1" x14ac:dyDescent="0.35">
      <c r="A9" s="2"/>
      <c r="B9" s="5">
        <v>19</v>
      </c>
      <c r="C9" s="3"/>
      <c r="D9" s="3"/>
      <c r="E9" s="3"/>
      <c r="F9" s="3"/>
      <c r="G9" s="3"/>
      <c r="H9" s="3"/>
      <c r="I9" s="3"/>
      <c r="J9" s="3"/>
      <c r="K9" s="3"/>
      <c r="L9" s="3"/>
      <c r="M9" s="3"/>
      <c r="N9" s="3"/>
      <c r="O9" s="1"/>
    </row>
    <row r="10" spans="1:15" ht="15" thickBot="1" x14ac:dyDescent="0.35">
      <c r="A10" s="2"/>
      <c r="B10" s="5">
        <v>20</v>
      </c>
      <c r="C10" s="3"/>
      <c r="D10" s="3"/>
      <c r="E10" s="98" t="s">
        <v>5</v>
      </c>
      <c r="F10" s="99"/>
      <c r="G10" s="99"/>
      <c r="H10" s="99"/>
      <c r="I10" s="99"/>
      <c r="J10" s="99"/>
      <c r="K10" s="99"/>
      <c r="L10" s="99"/>
      <c r="M10" s="100"/>
      <c r="N10" s="3"/>
      <c r="O10" s="1"/>
    </row>
    <row r="11" spans="1:15" ht="15" thickBot="1" x14ac:dyDescent="0.35">
      <c r="A11" s="2"/>
      <c r="B11" s="5">
        <v>20</v>
      </c>
      <c r="C11" s="3"/>
      <c r="D11" s="3"/>
      <c r="E11" s="6" t="s">
        <v>4</v>
      </c>
      <c r="F11" s="3"/>
      <c r="G11" s="85" t="str">
        <f>G8</f>
        <v>Median age</v>
      </c>
      <c r="H11" s="86"/>
      <c r="I11" s="86"/>
      <c r="J11" s="85">
        <f>MEDIAN(B5:B24)</f>
        <v>20.5</v>
      </c>
      <c r="K11" s="87"/>
      <c r="L11" s="3"/>
      <c r="M11" s="3"/>
      <c r="N11" s="3"/>
      <c r="O11" s="1"/>
    </row>
    <row r="12" spans="1:15" ht="15" thickBot="1" x14ac:dyDescent="0.35">
      <c r="A12" s="2"/>
      <c r="B12" s="5">
        <v>20</v>
      </c>
      <c r="C12" s="3"/>
      <c r="D12" s="3"/>
      <c r="E12" s="3"/>
      <c r="F12" s="3"/>
      <c r="G12" s="90" t="s">
        <v>7</v>
      </c>
      <c r="H12" s="91"/>
      <c r="I12" s="91"/>
      <c r="J12" s="85">
        <f>MODE(B5:B24)</f>
        <v>20</v>
      </c>
      <c r="K12" s="87"/>
      <c r="L12" s="3"/>
      <c r="M12" s="3"/>
      <c r="N12" s="3"/>
      <c r="O12" s="1"/>
    </row>
    <row r="13" spans="1:15" ht="15" thickBot="1" x14ac:dyDescent="0.35">
      <c r="A13" s="2"/>
      <c r="B13" s="5">
        <v>20</v>
      </c>
      <c r="C13" s="3"/>
      <c r="D13" s="3"/>
      <c r="E13" s="3"/>
      <c r="F13" s="3"/>
      <c r="G13" s="3"/>
      <c r="H13" s="3"/>
      <c r="I13" s="3"/>
      <c r="J13" s="3"/>
      <c r="K13" s="3"/>
      <c r="L13" s="3"/>
      <c r="M13" s="3"/>
      <c r="N13" s="3"/>
      <c r="O13" s="1"/>
    </row>
    <row r="14" spans="1:15" ht="15" thickBot="1" x14ac:dyDescent="0.35">
      <c r="A14" s="2"/>
      <c r="B14" s="5">
        <v>20</v>
      </c>
      <c r="C14" s="3"/>
      <c r="D14" s="3"/>
      <c r="E14" s="98" t="s">
        <v>8</v>
      </c>
      <c r="F14" s="99"/>
      <c r="G14" s="99"/>
      <c r="H14" s="99"/>
      <c r="I14" s="99"/>
      <c r="J14" s="99"/>
      <c r="K14" s="99"/>
      <c r="L14" s="99"/>
      <c r="M14" s="100"/>
      <c r="N14" s="3"/>
      <c r="O14" s="1"/>
    </row>
    <row r="15" spans="1:15" ht="15" thickBot="1" x14ac:dyDescent="0.35">
      <c r="A15" s="2"/>
      <c r="B15" s="5">
        <v>21</v>
      </c>
      <c r="C15" s="3"/>
      <c r="D15" s="3"/>
      <c r="E15" s="6" t="s">
        <v>4</v>
      </c>
      <c r="F15" s="3"/>
      <c r="G15" s="85" t="s">
        <v>9</v>
      </c>
      <c r="H15" s="86"/>
      <c r="I15" s="86"/>
      <c r="J15" s="85">
        <f>AVERAGE(B5:B24)</f>
        <v>22</v>
      </c>
      <c r="K15" s="87"/>
      <c r="L15" s="3"/>
      <c r="M15" s="3"/>
      <c r="N15" s="3"/>
      <c r="O15" s="1"/>
    </row>
    <row r="16" spans="1:15" ht="15" thickBot="1" x14ac:dyDescent="0.35">
      <c r="A16" s="2"/>
      <c r="B16" s="5">
        <v>21</v>
      </c>
      <c r="C16" s="3"/>
      <c r="D16" s="3"/>
      <c r="E16" s="3"/>
      <c r="F16" s="3"/>
      <c r="G16" s="85" t="s">
        <v>10</v>
      </c>
      <c r="H16" s="86"/>
      <c r="I16" s="86"/>
      <c r="J16" s="85">
        <f>GEOMEAN(B5:B24)</f>
        <v>21.66073390470455</v>
      </c>
      <c r="K16" s="87"/>
      <c r="L16" s="3"/>
      <c r="M16" s="3"/>
      <c r="N16" s="3"/>
      <c r="O16" s="1"/>
    </row>
    <row r="17" spans="1:15" ht="15" thickBot="1" x14ac:dyDescent="0.35">
      <c r="A17" s="2"/>
      <c r="B17" s="5">
        <v>21</v>
      </c>
      <c r="C17" s="3"/>
      <c r="D17" s="3"/>
      <c r="E17" s="3"/>
      <c r="F17" s="3"/>
      <c r="G17" s="90" t="s">
        <v>11</v>
      </c>
      <c r="H17" s="91"/>
      <c r="I17" s="91"/>
      <c r="J17" s="90">
        <f>HARMEAN(B5:B24)</f>
        <v>21.38338338403128</v>
      </c>
      <c r="K17" s="89"/>
      <c r="L17" s="3"/>
      <c r="M17" s="3"/>
      <c r="N17" s="3"/>
      <c r="O17" s="1"/>
    </row>
    <row r="18" spans="1:15" ht="15" thickBot="1" x14ac:dyDescent="0.35">
      <c r="A18" s="2"/>
      <c r="B18" s="5">
        <v>21</v>
      </c>
      <c r="C18" s="3"/>
      <c r="D18" s="3"/>
      <c r="E18" s="3"/>
      <c r="F18" s="3"/>
      <c r="G18" s="3"/>
      <c r="H18" s="3"/>
      <c r="I18" s="3"/>
      <c r="J18" s="3"/>
      <c r="K18" s="3"/>
      <c r="L18" s="3"/>
      <c r="M18" s="3"/>
      <c r="N18" s="3"/>
      <c r="O18" s="1"/>
    </row>
    <row r="19" spans="1:15" ht="15" customHeight="1" x14ac:dyDescent="0.3">
      <c r="A19" s="2"/>
      <c r="B19" s="5">
        <v>22</v>
      </c>
      <c r="C19" s="3"/>
      <c r="D19" s="3"/>
      <c r="E19" s="92" t="s">
        <v>12</v>
      </c>
      <c r="F19" s="93"/>
      <c r="G19" s="93"/>
      <c r="H19" s="93"/>
      <c r="I19" s="93"/>
      <c r="J19" s="93"/>
      <c r="K19" s="93"/>
      <c r="L19" s="93"/>
      <c r="M19" s="94"/>
      <c r="N19" s="3"/>
      <c r="O19" s="1"/>
    </row>
    <row r="20" spans="1:15" ht="15" thickBot="1" x14ac:dyDescent="0.35">
      <c r="A20" s="2"/>
      <c r="B20" s="5">
        <v>23</v>
      </c>
      <c r="C20" s="3"/>
      <c r="D20" s="3"/>
      <c r="E20" s="95"/>
      <c r="F20" s="96"/>
      <c r="G20" s="96"/>
      <c r="H20" s="96"/>
      <c r="I20" s="96"/>
      <c r="J20" s="96"/>
      <c r="K20" s="96"/>
      <c r="L20" s="96"/>
      <c r="M20" s="97"/>
      <c r="N20" s="3"/>
      <c r="O20" s="1"/>
    </row>
    <row r="21" spans="1:15" ht="15" thickBot="1" x14ac:dyDescent="0.35">
      <c r="A21" s="2"/>
      <c r="B21" s="5">
        <v>24</v>
      </c>
      <c r="C21" s="3"/>
      <c r="D21" s="3"/>
      <c r="E21" s="6" t="s">
        <v>4</v>
      </c>
      <c r="F21" s="3"/>
      <c r="G21" s="3"/>
      <c r="H21" s="3"/>
      <c r="I21" s="85" t="s">
        <v>13</v>
      </c>
      <c r="J21" s="86"/>
      <c r="K21" s="85">
        <f>SUM(G23:G44)/22</f>
        <v>21.727272727272727</v>
      </c>
      <c r="L21" s="87"/>
      <c r="M21" s="3"/>
      <c r="N21" s="3"/>
      <c r="O21" s="1"/>
    </row>
    <row r="22" spans="1:15" ht="15" thickBot="1" x14ac:dyDescent="0.35">
      <c r="A22" s="2"/>
      <c r="B22" s="5">
        <v>27</v>
      </c>
      <c r="C22" s="3"/>
      <c r="D22" s="3"/>
      <c r="E22" s="3"/>
      <c r="F22" s="3"/>
      <c r="G22" s="4" t="s">
        <v>1</v>
      </c>
      <c r="H22" s="3"/>
      <c r="I22" s="85" t="s">
        <v>14</v>
      </c>
      <c r="J22" s="86"/>
      <c r="K22" s="85">
        <f>MEDIAN(G23:G44)</f>
        <v>20</v>
      </c>
      <c r="L22" s="87"/>
      <c r="M22" s="3"/>
      <c r="N22" s="3"/>
      <c r="O22" s="1"/>
    </row>
    <row r="23" spans="1:15" ht="15" thickBot="1" x14ac:dyDescent="0.35">
      <c r="A23" s="2"/>
      <c r="B23" s="5">
        <v>30</v>
      </c>
      <c r="C23" s="3"/>
      <c r="D23" s="3"/>
      <c r="E23" s="3"/>
      <c r="F23" s="3"/>
      <c r="G23" s="5">
        <v>18</v>
      </c>
      <c r="H23" s="3"/>
      <c r="I23" s="85" t="s">
        <v>7</v>
      </c>
      <c r="J23" s="86"/>
      <c r="K23" s="85">
        <f>MODE(G23:G44)</f>
        <v>19</v>
      </c>
      <c r="L23" s="87"/>
      <c r="M23" s="3"/>
      <c r="N23" s="3"/>
      <c r="O23" s="1"/>
    </row>
    <row r="24" spans="1:15" ht="15" thickBot="1" x14ac:dyDescent="0.35">
      <c r="A24" s="2"/>
      <c r="B24" s="7">
        <v>36</v>
      </c>
      <c r="C24" s="3"/>
      <c r="D24" s="3"/>
      <c r="E24" s="3"/>
      <c r="F24" s="3"/>
      <c r="G24" s="5">
        <v>19</v>
      </c>
      <c r="H24" s="3"/>
      <c r="I24" s="82" t="s">
        <v>11</v>
      </c>
      <c r="J24" s="84"/>
      <c r="K24" s="82">
        <f>HARMEAN(G23:G44)</f>
        <v>21.142282121311489</v>
      </c>
      <c r="L24" s="83"/>
      <c r="M24" s="3"/>
      <c r="N24" s="3"/>
      <c r="O24" s="1"/>
    </row>
    <row r="25" spans="1:15" ht="15" thickBot="1" x14ac:dyDescent="0.35">
      <c r="A25" s="2"/>
      <c r="B25" s="3"/>
      <c r="C25" s="3"/>
      <c r="D25" s="3"/>
      <c r="E25" s="3"/>
      <c r="F25" s="3"/>
      <c r="G25" s="5">
        <v>19</v>
      </c>
      <c r="H25" s="3"/>
      <c r="I25" s="85" t="s">
        <v>10</v>
      </c>
      <c r="J25" s="86"/>
      <c r="K25" s="85">
        <f>GEOMEAN(G23:G44)</f>
        <v>21.404183284634982</v>
      </c>
      <c r="L25" s="87"/>
      <c r="M25" s="3"/>
      <c r="N25" s="3"/>
      <c r="O25" s="1"/>
    </row>
    <row r="26" spans="1:15" x14ac:dyDescent="0.3">
      <c r="A26" s="2"/>
      <c r="B26" s="3"/>
      <c r="C26" s="3"/>
      <c r="D26" s="3"/>
      <c r="E26" s="3"/>
      <c r="F26" s="3"/>
      <c r="G26" s="5">
        <v>19</v>
      </c>
      <c r="H26" s="3"/>
      <c r="I26" s="3"/>
      <c r="J26" s="3"/>
      <c r="K26" s="3"/>
      <c r="L26" s="3"/>
      <c r="M26" s="3"/>
      <c r="N26" s="3"/>
      <c r="O26" s="1"/>
    </row>
    <row r="27" spans="1:15" x14ac:dyDescent="0.3">
      <c r="A27" s="2"/>
      <c r="B27" s="3"/>
      <c r="C27" s="3"/>
      <c r="D27" s="3"/>
      <c r="E27" s="3"/>
      <c r="F27" s="3"/>
      <c r="G27" s="5">
        <v>19</v>
      </c>
      <c r="H27" s="3"/>
      <c r="I27" s="3"/>
      <c r="J27" s="3"/>
      <c r="K27" s="3"/>
      <c r="L27" s="3"/>
      <c r="M27" s="3"/>
      <c r="N27" s="3"/>
      <c r="O27" s="1"/>
    </row>
    <row r="28" spans="1:15" x14ac:dyDescent="0.3">
      <c r="A28" s="2"/>
      <c r="B28" s="3"/>
      <c r="C28" s="3"/>
      <c r="D28" s="3"/>
      <c r="E28" s="3"/>
      <c r="F28" s="3"/>
      <c r="G28" s="5">
        <v>19</v>
      </c>
      <c r="H28" s="3"/>
      <c r="I28" s="3"/>
      <c r="J28" s="3"/>
      <c r="K28" s="3"/>
      <c r="L28" s="3"/>
      <c r="M28" s="3"/>
      <c r="N28" s="3"/>
      <c r="O28" s="1"/>
    </row>
    <row r="29" spans="1:15" x14ac:dyDescent="0.3">
      <c r="A29" s="2"/>
      <c r="B29" s="3"/>
      <c r="C29" s="3"/>
      <c r="D29" s="3"/>
      <c r="E29" s="3"/>
      <c r="F29" s="3"/>
      <c r="G29" s="5">
        <v>19</v>
      </c>
      <c r="H29" s="3"/>
      <c r="I29" s="3"/>
      <c r="J29" s="3"/>
      <c r="K29" s="3"/>
      <c r="L29" s="3"/>
      <c r="M29" s="3"/>
      <c r="N29" s="3"/>
      <c r="O29" s="1"/>
    </row>
    <row r="30" spans="1:15" x14ac:dyDescent="0.3">
      <c r="A30" s="2"/>
      <c r="B30" s="3"/>
      <c r="C30" s="3"/>
      <c r="D30" s="3"/>
      <c r="E30" s="3"/>
      <c r="F30" s="3"/>
      <c r="G30" s="5">
        <v>20</v>
      </c>
      <c r="H30" s="3"/>
      <c r="I30" s="3"/>
      <c r="J30" s="3"/>
      <c r="K30" s="3"/>
      <c r="L30" s="3"/>
      <c r="M30" s="3"/>
      <c r="N30" s="3"/>
      <c r="O30" s="1"/>
    </row>
    <row r="31" spans="1:15" x14ac:dyDescent="0.3">
      <c r="A31" s="2"/>
      <c r="B31" s="3"/>
      <c r="C31" s="3"/>
      <c r="D31" s="3"/>
      <c r="E31" s="3"/>
      <c r="F31" s="3"/>
      <c r="G31" s="5">
        <v>20</v>
      </c>
      <c r="H31" s="3"/>
      <c r="I31" s="3"/>
      <c r="J31" s="3"/>
      <c r="K31" s="3"/>
      <c r="L31" s="3"/>
      <c r="M31" s="3"/>
      <c r="N31" s="3"/>
      <c r="O31" s="1"/>
    </row>
    <row r="32" spans="1:15" x14ac:dyDescent="0.3">
      <c r="A32" s="2"/>
      <c r="B32" s="3"/>
      <c r="C32" s="3"/>
      <c r="D32" s="3"/>
      <c r="E32" s="3"/>
      <c r="F32" s="3"/>
      <c r="G32" s="5">
        <v>20</v>
      </c>
      <c r="H32" s="3"/>
      <c r="I32" s="3"/>
      <c r="J32" s="3"/>
      <c r="K32" s="3"/>
      <c r="L32" s="3"/>
      <c r="M32" s="3"/>
      <c r="N32" s="3"/>
      <c r="O32" s="1"/>
    </row>
    <row r="33" spans="1:15" x14ac:dyDescent="0.3">
      <c r="A33" s="2"/>
      <c r="B33" s="3"/>
      <c r="C33" s="3"/>
      <c r="D33" s="3"/>
      <c r="E33" s="3"/>
      <c r="F33" s="3"/>
      <c r="G33" s="5">
        <v>20</v>
      </c>
      <c r="H33" s="3"/>
      <c r="I33" s="3"/>
      <c r="J33" s="3"/>
      <c r="K33" s="3"/>
      <c r="L33" s="3"/>
      <c r="M33" s="3"/>
      <c r="N33" s="3"/>
      <c r="O33" s="1"/>
    </row>
    <row r="34" spans="1:15" x14ac:dyDescent="0.3">
      <c r="A34" s="2"/>
      <c r="B34" s="3"/>
      <c r="C34" s="3"/>
      <c r="D34" s="3"/>
      <c r="E34" s="3"/>
      <c r="F34" s="3"/>
      <c r="G34" s="5">
        <v>20</v>
      </c>
      <c r="H34" s="3"/>
      <c r="I34" s="3"/>
      <c r="J34" s="3"/>
      <c r="K34" s="3"/>
      <c r="L34" s="3"/>
      <c r="M34" s="3"/>
      <c r="N34" s="3"/>
      <c r="O34" s="1"/>
    </row>
    <row r="35" spans="1:15" x14ac:dyDescent="0.3">
      <c r="A35" s="2"/>
      <c r="B35" s="3"/>
      <c r="C35" s="3"/>
      <c r="D35" s="3"/>
      <c r="E35" s="3"/>
      <c r="F35" s="3"/>
      <c r="G35" s="5">
        <v>21</v>
      </c>
      <c r="H35" s="3"/>
      <c r="I35" s="3"/>
      <c r="J35" s="3"/>
      <c r="K35" s="3"/>
      <c r="L35" s="3"/>
      <c r="M35" s="3"/>
      <c r="N35" s="3"/>
      <c r="O35" s="1"/>
    </row>
    <row r="36" spans="1:15" x14ac:dyDescent="0.3">
      <c r="A36" s="2"/>
      <c r="B36" s="3"/>
      <c r="C36" s="3"/>
      <c r="D36" s="3"/>
      <c r="E36" s="3"/>
      <c r="F36" s="3"/>
      <c r="G36" s="5">
        <v>21</v>
      </c>
      <c r="H36" s="3"/>
      <c r="I36" s="3"/>
      <c r="J36" s="3"/>
      <c r="K36" s="3"/>
      <c r="L36" s="3"/>
      <c r="M36" s="3"/>
      <c r="N36" s="3"/>
      <c r="O36" s="1"/>
    </row>
    <row r="37" spans="1:15" x14ac:dyDescent="0.3">
      <c r="A37" s="2"/>
      <c r="B37" s="3"/>
      <c r="C37" s="3"/>
      <c r="D37" s="3"/>
      <c r="E37" s="3"/>
      <c r="F37" s="3"/>
      <c r="G37" s="5">
        <v>21</v>
      </c>
      <c r="H37" s="3"/>
      <c r="I37" s="3"/>
      <c r="J37" s="3"/>
      <c r="K37" s="3"/>
      <c r="L37" s="3"/>
      <c r="M37" s="3"/>
      <c r="N37" s="3"/>
      <c r="O37" s="1"/>
    </row>
    <row r="38" spans="1:15" x14ac:dyDescent="0.3">
      <c r="A38" s="2"/>
      <c r="B38" s="3"/>
      <c r="C38" s="3"/>
      <c r="D38" s="3"/>
      <c r="E38" s="3"/>
      <c r="F38" s="3"/>
      <c r="G38" s="5">
        <v>21</v>
      </c>
      <c r="H38" s="3"/>
      <c r="I38" s="3"/>
      <c r="J38" s="3"/>
      <c r="K38" s="3"/>
      <c r="L38" s="3"/>
      <c r="M38" s="3"/>
      <c r="N38" s="3"/>
      <c r="O38" s="1"/>
    </row>
    <row r="39" spans="1:15" x14ac:dyDescent="0.3">
      <c r="A39" s="2"/>
      <c r="B39" s="3"/>
      <c r="C39" s="3"/>
      <c r="D39" s="3"/>
      <c r="E39" s="3"/>
      <c r="F39" s="3"/>
      <c r="G39" s="5">
        <v>22</v>
      </c>
      <c r="H39" s="3"/>
      <c r="I39" s="3"/>
      <c r="J39" s="3"/>
      <c r="K39" s="3"/>
      <c r="L39" s="3"/>
      <c r="M39" s="3"/>
      <c r="N39" s="3"/>
      <c r="O39" s="1"/>
    </row>
    <row r="40" spans="1:15" x14ac:dyDescent="0.3">
      <c r="A40" s="2"/>
      <c r="B40" s="3"/>
      <c r="C40" s="3"/>
      <c r="D40" s="3"/>
      <c r="E40" s="3"/>
      <c r="F40" s="3"/>
      <c r="G40" s="5">
        <v>23</v>
      </c>
      <c r="H40" s="3"/>
      <c r="I40" s="3"/>
      <c r="J40" s="3"/>
      <c r="K40" s="3"/>
      <c r="L40" s="3"/>
      <c r="M40" s="3"/>
      <c r="N40" s="3"/>
      <c r="O40" s="1"/>
    </row>
    <row r="41" spans="1:15" x14ac:dyDescent="0.3">
      <c r="A41" s="2"/>
      <c r="B41" s="3"/>
      <c r="C41" s="3"/>
      <c r="D41" s="3"/>
      <c r="E41" s="3"/>
      <c r="F41" s="3"/>
      <c r="G41" s="5">
        <v>24</v>
      </c>
      <c r="H41" s="3"/>
      <c r="I41" s="3"/>
      <c r="J41" s="3"/>
      <c r="K41" s="3"/>
      <c r="L41" s="3"/>
      <c r="M41" s="3"/>
      <c r="N41" s="3"/>
      <c r="O41" s="1"/>
    </row>
    <row r="42" spans="1:15" x14ac:dyDescent="0.3">
      <c r="A42" s="2"/>
      <c r="B42" s="3"/>
      <c r="C42" s="3"/>
      <c r="D42" s="3"/>
      <c r="E42" s="3"/>
      <c r="F42" s="3"/>
      <c r="G42" s="5">
        <v>27</v>
      </c>
      <c r="H42" s="3"/>
      <c r="I42" s="3"/>
      <c r="J42" s="3"/>
      <c r="K42" s="3"/>
      <c r="L42" s="3"/>
      <c r="M42" s="3"/>
      <c r="N42" s="3"/>
      <c r="O42" s="1"/>
    </row>
    <row r="43" spans="1:15" x14ac:dyDescent="0.3">
      <c r="A43" s="2"/>
      <c r="B43" s="3"/>
      <c r="C43" s="3"/>
      <c r="D43" s="3"/>
      <c r="E43" s="3"/>
      <c r="F43" s="3"/>
      <c r="G43" s="5">
        <v>30</v>
      </c>
      <c r="H43" s="3"/>
      <c r="I43" s="3"/>
      <c r="J43" s="3"/>
      <c r="K43" s="3"/>
      <c r="L43" s="3"/>
      <c r="M43" s="3"/>
      <c r="N43" s="3"/>
      <c r="O43" s="1"/>
    </row>
    <row r="44" spans="1:15" ht="15" thickBot="1" x14ac:dyDescent="0.35">
      <c r="A44" s="2"/>
      <c r="B44" s="3"/>
      <c r="C44" s="3"/>
      <c r="D44" s="3"/>
      <c r="E44" s="3"/>
      <c r="F44" s="3"/>
      <c r="G44" s="7">
        <v>36</v>
      </c>
      <c r="H44" s="3"/>
      <c r="I44" s="3"/>
      <c r="J44" s="3"/>
      <c r="K44" s="3"/>
      <c r="L44" s="3"/>
      <c r="M44" s="3"/>
      <c r="N44" s="3"/>
      <c r="O44" s="1"/>
    </row>
    <row r="45" spans="1:15" x14ac:dyDescent="0.3">
      <c r="A45" s="2"/>
      <c r="B45" s="3"/>
      <c r="C45" s="3"/>
      <c r="D45" s="3"/>
      <c r="E45" s="3"/>
      <c r="F45" s="3"/>
      <c r="G45" s="3"/>
      <c r="H45" s="3"/>
      <c r="I45" s="3"/>
      <c r="J45" s="3"/>
      <c r="K45" s="3"/>
      <c r="L45" s="3"/>
      <c r="M45" s="3"/>
      <c r="N45" s="3"/>
      <c r="O45" s="1"/>
    </row>
    <row r="46" spans="1:15" ht="15" thickBot="1" x14ac:dyDescent="0.35">
      <c r="A46" s="8"/>
      <c r="B46" s="9"/>
      <c r="C46" s="9"/>
      <c r="D46" s="9"/>
      <c r="E46" s="9"/>
      <c r="F46" s="9"/>
      <c r="G46" s="9"/>
      <c r="H46" s="9"/>
      <c r="I46" s="9"/>
      <c r="J46" s="9"/>
      <c r="K46" s="9"/>
      <c r="L46" s="9"/>
      <c r="M46" s="9"/>
      <c r="N46" s="9"/>
      <c r="O46" s="10"/>
    </row>
  </sheetData>
  <mergeCells count="29">
    <mergeCell ref="A1:N2"/>
    <mergeCell ref="E6:M6"/>
    <mergeCell ref="E7:M7"/>
    <mergeCell ref="E10:M10"/>
    <mergeCell ref="G8:I8"/>
    <mergeCell ref="J8:K8"/>
    <mergeCell ref="E19:M20"/>
    <mergeCell ref="G11:I11"/>
    <mergeCell ref="J11:K11"/>
    <mergeCell ref="G12:I12"/>
    <mergeCell ref="J12:K12"/>
    <mergeCell ref="E14:M14"/>
    <mergeCell ref="G15:I15"/>
    <mergeCell ref="K24:L24"/>
    <mergeCell ref="I24:J24"/>
    <mergeCell ref="I25:J25"/>
    <mergeCell ref="K25:L25"/>
    <mergeCell ref="O1:O2"/>
    <mergeCell ref="I22:J22"/>
    <mergeCell ref="K22:L22"/>
    <mergeCell ref="I21:J21"/>
    <mergeCell ref="K21:L21"/>
    <mergeCell ref="I23:J23"/>
    <mergeCell ref="K23:L23"/>
    <mergeCell ref="G16:I16"/>
    <mergeCell ref="G17:I17"/>
    <mergeCell ref="J15:K15"/>
    <mergeCell ref="J17:K17"/>
    <mergeCell ref="J16:K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8F138-12FE-4935-B380-0A475CBF3A1E}">
  <dimension ref="A1:O26"/>
  <sheetViews>
    <sheetView workbookViewId="0">
      <selection activeCell="Q14" sqref="Q14"/>
    </sheetView>
  </sheetViews>
  <sheetFormatPr defaultRowHeight="14.4" x14ac:dyDescent="0.3"/>
  <cols>
    <col min="2" max="2" width="12.77734375" customWidth="1"/>
  </cols>
  <sheetData>
    <row r="1" spans="1:15" ht="14.4" customHeight="1" x14ac:dyDescent="0.3">
      <c r="A1" s="105" t="s">
        <v>15</v>
      </c>
      <c r="B1" s="106"/>
      <c r="C1" s="106"/>
      <c r="D1" s="106"/>
      <c r="E1" s="106"/>
      <c r="F1" s="106"/>
      <c r="G1" s="106"/>
      <c r="H1" s="106"/>
      <c r="I1" s="106"/>
      <c r="J1" s="106"/>
      <c r="K1" s="106"/>
      <c r="L1" s="106"/>
      <c r="M1" s="106"/>
      <c r="N1" s="107"/>
      <c r="O1" s="11"/>
    </row>
    <row r="2" spans="1:15" ht="14.4" customHeight="1" x14ac:dyDescent="0.3">
      <c r="A2" s="108"/>
      <c r="B2" s="109"/>
      <c r="C2" s="109"/>
      <c r="D2" s="109"/>
      <c r="E2" s="109"/>
      <c r="F2" s="109"/>
      <c r="G2" s="109"/>
      <c r="H2" s="109"/>
      <c r="I2" s="109"/>
      <c r="J2" s="109"/>
      <c r="K2" s="109"/>
      <c r="L2" s="109"/>
      <c r="M2" s="109"/>
      <c r="N2" s="110"/>
      <c r="O2" s="12"/>
    </row>
    <row r="3" spans="1:15" ht="15" thickBot="1" x14ac:dyDescent="0.35">
      <c r="A3" s="111"/>
      <c r="B3" s="112"/>
      <c r="C3" s="112"/>
      <c r="D3" s="112"/>
      <c r="E3" s="112"/>
      <c r="F3" s="112"/>
      <c r="G3" s="112"/>
      <c r="H3" s="112"/>
      <c r="I3" s="112"/>
      <c r="J3" s="112"/>
      <c r="K3" s="112"/>
      <c r="L3" s="112"/>
      <c r="M3" s="112"/>
      <c r="N3" s="113"/>
      <c r="O3" s="12"/>
    </row>
    <row r="4" spans="1:15" ht="16.2" thickBot="1" x14ac:dyDescent="0.35">
      <c r="A4" s="114" t="s">
        <v>24</v>
      </c>
      <c r="B4" s="115"/>
      <c r="C4" s="115"/>
      <c r="D4" s="115"/>
      <c r="E4" s="115"/>
      <c r="F4" s="115"/>
      <c r="G4" s="115"/>
      <c r="H4" s="115"/>
      <c r="I4" s="115"/>
      <c r="J4" s="115"/>
      <c r="K4" s="115"/>
      <c r="L4" s="115"/>
      <c r="M4" s="115"/>
      <c r="N4" s="116"/>
      <c r="O4" s="12"/>
    </row>
    <row r="5" spans="1:15" ht="15" thickBot="1" x14ac:dyDescent="0.35">
      <c r="A5" s="13"/>
      <c r="B5" s="22" t="s">
        <v>16</v>
      </c>
      <c r="C5" s="22" t="s">
        <v>18</v>
      </c>
      <c r="D5" s="23" t="s">
        <v>19</v>
      </c>
      <c r="E5" s="22" t="s">
        <v>20</v>
      </c>
      <c r="F5" s="23" t="s">
        <v>21</v>
      </c>
      <c r="G5" s="22" t="s">
        <v>22</v>
      </c>
      <c r="H5" s="24" t="s">
        <v>23</v>
      </c>
      <c r="I5" s="14"/>
      <c r="J5" s="14"/>
      <c r="K5" s="14"/>
      <c r="L5" s="14"/>
      <c r="M5" s="14"/>
      <c r="N5" s="14"/>
      <c r="O5" s="12"/>
    </row>
    <row r="6" spans="1:15" ht="15" thickBot="1" x14ac:dyDescent="0.35">
      <c r="A6" s="13"/>
      <c r="B6" s="15" t="s">
        <v>17</v>
      </c>
      <c r="C6" s="22">
        <v>3000</v>
      </c>
      <c r="D6" s="16">
        <v>800</v>
      </c>
      <c r="E6" s="22">
        <v>1200</v>
      </c>
      <c r="F6" s="16">
        <v>1500</v>
      </c>
      <c r="G6" s="22">
        <v>700</v>
      </c>
      <c r="H6" s="17">
        <v>7200</v>
      </c>
      <c r="I6" s="14"/>
      <c r="J6" s="14"/>
      <c r="K6" s="14"/>
      <c r="L6" s="14"/>
      <c r="M6" s="14"/>
      <c r="N6" s="14"/>
      <c r="O6" s="12"/>
    </row>
    <row r="7" spans="1:15" ht="15" thickBot="1" x14ac:dyDescent="0.35">
      <c r="A7" s="13"/>
      <c r="B7" s="14"/>
      <c r="C7" s="14"/>
      <c r="D7" s="14"/>
      <c r="E7" s="14"/>
      <c r="F7" s="14"/>
      <c r="G7" s="14"/>
      <c r="H7" s="14"/>
      <c r="I7" s="14"/>
      <c r="J7" s="14"/>
      <c r="K7" s="14"/>
      <c r="L7" s="14"/>
      <c r="M7" s="14"/>
      <c r="N7" s="14"/>
      <c r="O7" s="12"/>
    </row>
    <row r="8" spans="1:15" ht="15" thickBot="1" x14ac:dyDescent="0.35">
      <c r="A8" s="13"/>
      <c r="B8" s="117" t="s">
        <v>25</v>
      </c>
      <c r="C8" s="118"/>
      <c r="D8" s="18"/>
      <c r="E8" s="18"/>
      <c r="F8" s="18"/>
      <c r="G8" s="18"/>
      <c r="H8" s="18"/>
      <c r="I8" s="18"/>
      <c r="J8" s="18"/>
      <c r="K8" s="14"/>
      <c r="L8" s="14"/>
      <c r="M8" s="14"/>
      <c r="N8" s="14"/>
      <c r="O8" s="12"/>
    </row>
    <row r="9" spans="1:15" x14ac:dyDescent="0.3">
      <c r="A9" s="13"/>
      <c r="B9" s="14"/>
      <c r="C9" s="14"/>
      <c r="D9" s="14"/>
      <c r="E9" s="14"/>
      <c r="F9" s="14"/>
      <c r="G9" s="14"/>
      <c r="H9" s="14"/>
      <c r="I9" s="14"/>
      <c r="J9" s="14"/>
      <c r="K9" s="14"/>
      <c r="L9" s="14"/>
      <c r="M9" s="14"/>
      <c r="N9" s="14"/>
      <c r="O9" s="12"/>
    </row>
    <row r="10" spans="1:15" x14ac:dyDescent="0.3">
      <c r="A10" s="13"/>
      <c r="B10" s="14"/>
      <c r="C10" s="14"/>
      <c r="D10" s="14"/>
      <c r="E10" s="14"/>
      <c r="F10" s="14"/>
      <c r="G10" s="14"/>
      <c r="H10" s="14"/>
      <c r="I10" s="14"/>
      <c r="J10" s="14"/>
      <c r="K10" s="14"/>
      <c r="L10" s="14"/>
      <c r="M10" s="14"/>
      <c r="N10" s="14"/>
      <c r="O10" s="12"/>
    </row>
    <row r="11" spans="1:15" x14ac:dyDescent="0.3">
      <c r="A11" s="13"/>
      <c r="B11" s="14"/>
      <c r="C11" s="14"/>
      <c r="D11" s="14"/>
      <c r="E11" s="14"/>
      <c r="F11" s="14"/>
      <c r="G11" s="14"/>
      <c r="H11" s="14"/>
      <c r="I11" s="14"/>
      <c r="J11" s="14"/>
      <c r="K11" s="14"/>
      <c r="L11" s="14"/>
      <c r="M11" s="14"/>
      <c r="N11" s="14"/>
      <c r="O11" s="12"/>
    </row>
    <row r="12" spans="1:15" x14ac:dyDescent="0.3">
      <c r="A12" s="13"/>
      <c r="B12" s="14"/>
      <c r="C12" s="14"/>
      <c r="D12" s="14"/>
      <c r="E12" s="14"/>
      <c r="F12" s="14"/>
      <c r="G12" s="14"/>
      <c r="H12" s="14"/>
      <c r="I12" s="14"/>
      <c r="J12" s="14"/>
      <c r="K12" s="14"/>
      <c r="L12" s="14"/>
      <c r="M12" s="14"/>
      <c r="N12" s="14"/>
      <c r="O12" s="12"/>
    </row>
    <row r="13" spans="1:15" x14ac:dyDescent="0.3">
      <c r="A13" s="13"/>
      <c r="B13" s="14"/>
      <c r="C13" s="14"/>
      <c r="D13" s="14"/>
      <c r="E13" s="14"/>
      <c r="F13" s="14"/>
      <c r="G13" s="14"/>
      <c r="H13" s="14"/>
      <c r="I13" s="14"/>
      <c r="J13" s="14"/>
      <c r="K13" s="14"/>
      <c r="L13" s="14"/>
      <c r="M13" s="14"/>
      <c r="N13" s="14"/>
      <c r="O13" s="12"/>
    </row>
    <row r="14" spans="1:15" x14ac:dyDescent="0.3">
      <c r="A14" s="13"/>
      <c r="B14" s="14"/>
      <c r="C14" s="14"/>
      <c r="D14" s="14"/>
      <c r="E14" s="14"/>
      <c r="F14" s="14"/>
      <c r="G14" s="14"/>
      <c r="H14" s="14"/>
      <c r="I14" s="14"/>
      <c r="J14" s="14"/>
      <c r="K14" s="14"/>
      <c r="L14" s="14"/>
      <c r="M14" s="14"/>
      <c r="N14" s="14"/>
      <c r="O14" s="12"/>
    </row>
    <row r="15" spans="1:15" x14ac:dyDescent="0.3">
      <c r="A15" s="13"/>
      <c r="B15" s="14"/>
      <c r="C15" s="14"/>
      <c r="D15" s="14"/>
      <c r="E15" s="14"/>
      <c r="F15" s="14"/>
      <c r="G15" s="14"/>
      <c r="H15" s="14"/>
      <c r="I15" s="14"/>
      <c r="J15" s="14"/>
      <c r="K15" s="14"/>
      <c r="L15" s="14"/>
      <c r="M15" s="14"/>
      <c r="N15" s="14"/>
      <c r="O15" s="12"/>
    </row>
    <row r="16" spans="1:15" x14ac:dyDescent="0.3">
      <c r="A16" s="13"/>
      <c r="B16" s="14"/>
      <c r="C16" s="14"/>
      <c r="D16" s="14"/>
      <c r="E16" s="14"/>
      <c r="F16" s="14"/>
      <c r="G16" s="14"/>
      <c r="H16" s="14"/>
      <c r="I16" s="14"/>
      <c r="J16" s="14"/>
      <c r="K16" s="14"/>
      <c r="L16" s="14"/>
      <c r="M16" s="14"/>
      <c r="N16" s="14"/>
      <c r="O16" s="12"/>
    </row>
    <row r="17" spans="1:15" x14ac:dyDescent="0.3">
      <c r="A17" s="13"/>
      <c r="B17" s="14"/>
      <c r="C17" s="14"/>
      <c r="D17" s="14"/>
      <c r="E17" s="14"/>
      <c r="F17" s="14"/>
      <c r="G17" s="14"/>
      <c r="H17" s="14"/>
      <c r="I17" s="14"/>
      <c r="J17" s="14"/>
      <c r="K17" s="14"/>
      <c r="L17" s="14"/>
      <c r="M17" s="14"/>
      <c r="N17" s="14"/>
      <c r="O17" s="12"/>
    </row>
    <row r="18" spans="1:15" x14ac:dyDescent="0.3">
      <c r="A18" s="13"/>
      <c r="B18" s="14"/>
      <c r="C18" s="14"/>
      <c r="D18" s="14"/>
      <c r="E18" s="14"/>
      <c r="F18" s="14"/>
      <c r="G18" s="14"/>
      <c r="H18" s="14"/>
      <c r="I18" s="14"/>
      <c r="J18" s="14"/>
      <c r="K18" s="14"/>
      <c r="L18" s="14"/>
      <c r="M18" s="14"/>
      <c r="N18" s="14"/>
      <c r="O18" s="12"/>
    </row>
    <row r="19" spans="1:15" x14ac:dyDescent="0.3">
      <c r="A19" s="13"/>
      <c r="B19" s="14"/>
      <c r="C19" s="14"/>
      <c r="D19" s="14"/>
      <c r="E19" s="14"/>
      <c r="F19" s="14"/>
      <c r="G19" s="14"/>
      <c r="H19" s="14"/>
      <c r="I19" s="14"/>
      <c r="J19" s="14"/>
      <c r="K19" s="14"/>
      <c r="L19" s="14"/>
      <c r="M19" s="14"/>
      <c r="N19" s="14"/>
      <c r="O19" s="12"/>
    </row>
    <row r="20" spans="1:15" x14ac:dyDescent="0.3">
      <c r="A20" s="13"/>
      <c r="B20" s="14"/>
      <c r="C20" s="14"/>
      <c r="D20" s="14"/>
      <c r="E20" s="14"/>
      <c r="F20" s="14"/>
      <c r="G20" s="14"/>
      <c r="H20" s="14"/>
      <c r="I20" s="14"/>
      <c r="J20" s="14"/>
      <c r="K20" s="14"/>
      <c r="L20" s="14"/>
      <c r="M20" s="14"/>
      <c r="N20" s="14"/>
      <c r="O20" s="12"/>
    </row>
    <row r="21" spans="1:15" x14ac:dyDescent="0.3">
      <c r="A21" s="13"/>
      <c r="B21" s="14"/>
      <c r="C21" s="14"/>
      <c r="D21" s="14"/>
      <c r="E21" s="14"/>
      <c r="F21" s="14"/>
      <c r="G21" s="14"/>
      <c r="H21" s="14"/>
      <c r="I21" s="14"/>
      <c r="J21" s="14"/>
      <c r="K21" s="14"/>
      <c r="L21" s="14"/>
      <c r="M21" s="14"/>
      <c r="N21" s="14"/>
      <c r="O21" s="12"/>
    </row>
    <row r="22" spans="1:15" x14ac:dyDescent="0.3">
      <c r="A22" s="13"/>
      <c r="B22" s="14"/>
      <c r="C22" s="14"/>
      <c r="D22" s="14"/>
      <c r="E22" s="14"/>
      <c r="F22" s="14"/>
      <c r="G22" s="14"/>
      <c r="H22" s="14"/>
      <c r="I22" s="14"/>
      <c r="J22" s="14"/>
      <c r="K22" s="14"/>
      <c r="L22" s="14"/>
      <c r="M22" s="14"/>
      <c r="N22" s="14"/>
      <c r="O22" s="12"/>
    </row>
    <row r="23" spans="1:15" x14ac:dyDescent="0.3">
      <c r="A23" s="13"/>
      <c r="B23" s="14"/>
      <c r="C23" s="14"/>
      <c r="D23" s="14"/>
      <c r="E23" s="14"/>
      <c r="F23" s="14"/>
      <c r="G23" s="14"/>
      <c r="H23" s="14"/>
      <c r="I23" s="14"/>
      <c r="J23" s="14"/>
      <c r="K23" s="14"/>
      <c r="L23" s="14"/>
      <c r="M23" s="14"/>
      <c r="N23" s="14"/>
      <c r="O23" s="12"/>
    </row>
    <row r="24" spans="1:15" x14ac:dyDescent="0.3">
      <c r="A24" s="13"/>
      <c r="B24" s="14"/>
      <c r="C24" s="14"/>
      <c r="D24" s="14"/>
      <c r="E24" s="14"/>
      <c r="F24" s="14"/>
      <c r="G24" s="14"/>
      <c r="H24" s="14"/>
      <c r="I24" s="14"/>
      <c r="J24" s="14"/>
      <c r="K24" s="14"/>
      <c r="L24" s="14"/>
      <c r="M24" s="14"/>
      <c r="N24" s="14"/>
      <c r="O24" s="12"/>
    </row>
    <row r="25" spans="1:15" x14ac:dyDescent="0.3">
      <c r="A25" s="13"/>
      <c r="B25" s="14"/>
      <c r="C25" s="14"/>
      <c r="D25" s="14"/>
      <c r="E25" s="14"/>
      <c r="F25" s="14"/>
      <c r="G25" s="14"/>
      <c r="H25" s="14"/>
      <c r="I25" s="14"/>
      <c r="J25" s="14"/>
      <c r="K25" s="14"/>
      <c r="L25" s="14"/>
      <c r="M25" s="14"/>
      <c r="N25" s="14"/>
      <c r="O25" s="12"/>
    </row>
    <row r="26" spans="1:15" ht="15" thickBot="1" x14ac:dyDescent="0.35">
      <c r="A26" s="19"/>
      <c r="B26" s="20"/>
      <c r="C26" s="20"/>
      <c r="D26" s="20"/>
      <c r="E26" s="20"/>
      <c r="F26" s="20"/>
      <c r="G26" s="20"/>
      <c r="H26" s="20"/>
      <c r="I26" s="20"/>
      <c r="J26" s="20"/>
      <c r="K26" s="20"/>
      <c r="L26" s="20"/>
      <c r="M26" s="20"/>
      <c r="N26" s="20"/>
      <c r="O26" s="21"/>
    </row>
  </sheetData>
  <mergeCells count="3">
    <mergeCell ref="A1:N3"/>
    <mergeCell ref="A4:N4"/>
    <mergeCell ref="B8:C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63B4E-FFD3-497E-BC36-D98DEE68EFAC}">
  <dimension ref="A1:P28"/>
  <sheetViews>
    <sheetView workbookViewId="0">
      <selection activeCell="R15" sqref="R15"/>
    </sheetView>
  </sheetViews>
  <sheetFormatPr defaultRowHeight="14.4" x14ac:dyDescent="0.3"/>
  <cols>
    <col min="3" max="3" width="11.21875" customWidth="1"/>
    <col min="4" max="4" width="16.5546875" customWidth="1"/>
    <col min="5" max="5" width="14.6640625" customWidth="1"/>
  </cols>
  <sheetData>
    <row r="1" spans="1:16" ht="21.6" customHeight="1" x14ac:dyDescent="0.3">
      <c r="A1" s="119" t="s">
        <v>26</v>
      </c>
      <c r="B1" s="120"/>
      <c r="C1" s="120"/>
      <c r="D1" s="120"/>
      <c r="E1" s="120"/>
      <c r="F1" s="120"/>
      <c r="G1" s="120"/>
      <c r="H1" s="120"/>
      <c r="I1" s="120"/>
      <c r="J1" s="120"/>
      <c r="K1" s="120"/>
      <c r="L1" s="121"/>
      <c r="M1" s="25"/>
      <c r="N1" s="25"/>
      <c r="O1" s="25"/>
      <c r="P1" s="25"/>
    </row>
    <row r="2" spans="1:16" ht="14.4" customHeight="1" x14ac:dyDescent="0.3">
      <c r="A2" s="122"/>
      <c r="B2" s="123"/>
      <c r="C2" s="123"/>
      <c r="D2" s="123"/>
      <c r="E2" s="123"/>
      <c r="F2" s="123"/>
      <c r="G2" s="123"/>
      <c r="H2" s="123"/>
      <c r="I2" s="123"/>
      <c r="J2" s="123"/>
      <c r="K2" s="123"/>
      <c r="L2" s="124"/>
      <c r="M2" s="25"/>
      <c r="N2" s="25"/>
      <c r="O2" s="25"/>
      <c r="P2" s="25"/>
    </row>
    <row r="3" spans="1:16" ht="15" thickBot="1" x14ac:dyDescent="0.35">
      <c r="A3" s="125"/>
      <c r="B3" s="126"/>
      <c r="C3" s="126"/>
      <c r="D3" s="126"/>
      <c r="E3" s="126"/>
      <c r="F3" s="126"/>
      <c r="G3" s="126"/>
      <c r="H3" s="126"/>
      <c r="I3" s="126"/>
      <c r="J3" s="126"/>
      <c r="K3" s="126"/>
      <c r="L3" s="127"/>
      <c r="M3" s="25"/>
      <c r="N3" s="25"/>
      <c r="O3" s="25"/>
      <c r="P3" s="25"/>
    </row>
    <row r="4" spans="1:16" x14ac:dyDescent="0.3">
      <c r="A4" s="25"/>
      <c r="B4" s="25"/>
      <c r="C4" s="25"/>
      <c r="D4" s="25"/>
      <c r="E4" s="25"/>
      <c r="F4" s="25"/>
      <c r="G4" s="25"/>
      <c r="H4" s="25"/>
      <c r="I4" s="25"/>
      <c r="J4" s="25"/>
      <c r="K4" s="25"/>
      <c r="L4" s="25"/>
      <c r="M4" s="25"/>
      <c r="N4" s="25"/>
      <c r="O4" s="25"/>
      <c r="P4" s="25"/>
    </row>
    <row r="5" spans="1:16" x14ac:dyDescent="0.3">
      <c r="A5" s="25"/>
      <c r="B5" s="26" t="s">
        <v>27</v>
      </c>
      <c r="C5" s="26" t="s">
        <v>28</v>
      </c>
      <c r="D5" s="26" t="s">
        <v>29</v>
      </c>
      <c r="E5" s="26" t="s">
        <v>30</v>
      </c>
      <c r="F5" s="25"/>
      <c r="G5" s="25"/>
      <c r="H5" s="25"/>
      <c r="I5" s="25"/>
      <c r="J5" s="25"/>
      <c r="K5" s="25"/>
      <c r="L5" s="25"/>
      <c r="M5" s="25"/>
      <c r="N5" s="25"/>
      <c r="O5" s="25"/>
      <c r="P5" s="25"/>
    </row>
    <row r="6" spans="1:16" x14ac:dyDescent="0.3">
      <c r="A6" s="25"/>
      <c r="B6" s="26">
        <v>1947</v>
      </c>
      <c r="C6" s="26">
        <v>100</v>
      </c>
      <c r="D6" s="26">
        <v>30</v>
      </c>
      <c r="E6" s="26">
        <v>10</v>
      </c>
      <c r="F6" s="25"/>
      <c r="G6" s="25"/>
      <c r="H6" s="25"/>
      <c r="I6" s="25"/>
      <c r="J6" s="25"/>
      <c r="K6" s="25"/>
      <c r="L6" s="25"/>
      <c r="M6" s="25"/>
      <c r="N6" s="25"/>
      <c r="O6" s="25"/>
      <c r="P6" s="25"/>
    </row>
    <row r="7" spans="1:16" x14ac:dyDescent="0.3">
      <c r="A7" s="25"/>
      <c r="B7" s="26">
        <v>1957</v>
      </c>
      <c r="C7" s="26">
        <v>120</v>
      </c>
      <c r="D7" s="26">
        <v>40</v>
      </c>
      <c r="E7" s="26">
        <v>15</v>
      </c>
      <c r="F7" s="25"/>
      <c r="G7" s="25"/>
      <c r="H7" s="25"/>
      <c r="I7" s="25"/>
      <c r="J7" s="25"/>
      <c r="K7" s="25"/>
      <c r="L7" s="25"/>
      <c r="M7" s="25"/>
      <c r="N7" s="25"/>
      <c r="O7" s="25"/>
      <c r="P7" s="25"/>
    </row>
    <row r="8" spans="1:16" x14ac:dyDescent="0.3">
      <c r="A8" s="25"/>
      <c r="B8" s="26">
        <v>1967</v>
      </c>
      <c r="C8" s="26">
        <v>130</v>
      </c>
      <c r="D8" s="26">
        <v>45</v>
      </c>
      <c r="E8" s="26">
        <v>25</v>
      </c>
      <c r="F8" s="25"/>
      <c r="G8" s="25"/>
      <c r="H8" s="25"/>
      <c r="I8" s="25"/>
      <c r="J8" s="25"/>
      <c r="K8" s="25"/>
      <c r="L8" s="25"/>
      <c r="M8" s="25"/>
      <c r="N8" s="25"/>
      <c r="O8" s="25"/>
      <c r="P8" s="25"/>
    </row>
    <row r="9" spans="1:16" x14ac:dyDescent="0.3">
      <c r="A9" s="25"/>
      <c r="B9" s="26">
        <v>1977</v>
      </c>
      <c r="C9" s="26">
        <v>150</v>
      </c>
      <c r="D9" s="26">
        <v>50</v>
      </c>
      <c r="E9" s="26">
        <v>25</v>
      </c>
      <c r="F9" s="25"/>
      <c r="G9" s="25"/>
      <c r="H9" s="25"/>
      <c r="I9" s="25"/>
      <c r="J9" s="25"/>
      <c r="K9" s="25"/>
      <c r="L9" s="25"/>
      <c r="M9" s="25"/>
      <c r="N9" s="25"/>
      <c r="O9" s="25"/>
      <c r="P9" s="25"/>
    </row>
    <row r="10" spans="1:16" x14ac:dyDescent="0.3">
      <c r="A10" s="25"/>
      <c r="B10" s="25"/>
      <c r="C10" s="25"/>
      <c r="D10" s="25"/>
      <c r="E10" s="25"/>
      <c r="F10" s="25"/>
      <c r="G10" s="25"/>
      <c r="H10" s="25"/>
      <c r="I10" s="25"/>
      <c r="J10" s="25"/>
      <c r="K10" s="25"/>
      <c r="L10" s="25"/>
      <c r="M10" s="25"/>
      <c r="N10" s="25"/>
      <c r="O10" s="25"/>
      <c r="P10" s="25"/>
    </row>
    <row r="11" spans="1:16" x14ac:dyDescent="0.3">
      <c r="A11" s="25"/>
      <c r="B11" s="128" t="s">
        <v>25</v>
      </c>
      <c r="C11" s="128"/>
      <c r="D11" s="25"/>
      <c r="E11" s="25"/>
      <c r="F11" s="25"/>
      <c r="G11" s="25"/>
      <c r="H11" s="25"/>
      <c r="I11" s="25"/>
      <c r="J11" s="25"/>
      <c r="K11" s="25"/>
      <c r="L11" s="25"/>
      <c r="M11" s="25"/>
      <c r="N11" s="25"/>
      <c r="O11" s="25"/>
      <c r="P11" s="25"/>
    </row>
    <row r="12" spans="1:16" x14ac:dyDescent="0.3">
      <c r="A12" s="25"/>
      <c r="B12" s="25"/>
      <c r="C12" s="25"/>
      <c r="D12" s="25"/>
      <c r="E12" s="25"/>
      <c r="F12" s="25"/>
      <c r="G12" s="25"/>
      <c r="H12" s="25"/>
      <c r="I12" s="25"/>
      <c r="J12" s="25"/>
      <c r="K12" s="25"/>
      <c r="L12" s="25"/>
      <c r="M12" s="25"/>
      <c r="N12" s="25"/>
      <c r="O12" s="25"/>
      <c r="P12" s="25"/>
    </row>
    <row r="13" spans="1:16" x14ac:dyDescent="0.3">
      <c r="A13" s="25"/>
      <c r="B13" s="25"/>
      <c r="C13" s="25"/>
      <c r="D13" s="25"/>
      <c r="E13" s="25"/>
      <c r="F13" s="25"/>
      <c r="G13" s="25"/>
      <c r="H13" s="25"/>
      <c r="I13" s="25"/>
      <c r="J13" s="25"/>
      <c r="K13" s="25"/>
      <c r="L13" s="25"/>
      <c r="M13" s="25"/>
      <c r="N13" s="25"/>
      <c r="O13" s="25"/>
      <c r="P13" s="25"/>
    </row>
    <row r="14" spans="1:16" x14ac:dyDescent="0.3">
      <c r="A14" s="25"/>
      <c r="B14" s="25"/>
      <c r="C14" s="25"/>
      <c r="D14" s="25"/>
      <c r="E14" s="25"/>
      <c r="F14" s="25"/>
      <c r="G14" s="25"/>
      <c r="H14" s="25"/>
      <c r="I14" s="25"/>
      <c r="J14" s="25"/>
      <c r="K14" s="25"/>
      <c r="L14" s="25"/>
      <c r="M14" s="25"/>
      <c r="N14" s="25"/>
      <c r="O14" s="25"/>
      <c r="P14" s="25"/>
    </row>
    <row r="15" spans="1:16" x14ac:dyDescent="0.3">
      <c r="A15" s="25"/>
      <c r="B15" s="25"/>
      <c r="C15" s="25"/>
      <c r="D15" s="25"/>
      <c r="E15" s="25"/>
      <c r="F15" s="25"/>
      <c r="G15" s="25"/>
      <c r="H15" s="25"/>
      <c r="I15" s="25"/>
      <c r="J15" s="25"/>
      <c r="K15" s="25"/>
      <c r="L15" s="25"/>
      <c r="M15" s="25"/>
      <c r="N15" s="25"/>
      <c r="O15" s="25"/>
      <c r="P15" s="25"/>
    </row>
    <row r="16" spans="1:16" x14ac:dyDescent="0.3">
      <c r="A16" s="25"/>
      <c r="B16" s="25"/>
      <c r="C16" s="25"/>
      <c r="D16" s="25"/>
      <c r="E16" s="25"/>
      <c r="F16" s="25"/>
      <c r="G16" s="25"/>
      <c r="H16" s="25"/>
      <c r="I16" s="25"/>
      <c r="J16" s="25"/>
      <c r="K16" s="25"/>
      <c r="L16" s="25"/>
      <c r="M16" s="25"/>
      <c r="N16" s="25"/>
      <c r="O16" s="25"/>
      <c r="P16" s="25"/>
    </row>
    <row r="17" spans="1:16" x14ac:dyDescent="0.3">
      <c r="A17" s="25"/>
      <c r="B17" s="25"/>
      <c r="C17" s="25"/>
      <c r="D17" s="25"/>
      <c r="E17" s="25"/>
      <c r="F17" s="25"/>
      <c r="G17" s="25"/>
      <c r="H17" s="25"/>
      <c r="I17" s="25"/>
      <c r="J17" s="25"/>
      <c r="K17" s="25"/>
      <c r="L17" s="25"/>
      <c r="M17" s="25"/>
      <c r="N17" s="25"/>
      <c r="O17" s="25"/>
      <c r="P17" s="25"/>
    </row>
    <row r="18" spans="1:16" x14ac:dyDescent="0.3">
      <c r="A18" s="25"/>
      <c r="B18" s="25"/>
      <c r="C18" s="25"/>
      <c r="D18" s="25"/>
      <c r="E18" s="25"/>
      <c r="F18" s="25"/>
      <c r="G18" s="25"/>
      <c r="H18" s="25"/>
      <c r="I18" s="25"/>
      <c r="J18" s="25"/>
      <c r="K18" s="25"/>
      <c r="L18" s="25"/>
      <c r="M18" s="25"/>
      <c r="N18" s="25"/>
      <c r="O18" s="25"/>
      <c r="P18" s="25"/>
    </row>
    <row r="19" spans="1:16" x14ac:dyDescent="0.3">
      <c r="A19" s="25"/>
      <c r="B19" s="25"/>
      <c r="C19" s="25"/>
      <c r="D19" s="25"/>
      <c r="E19" s="25"/>
      <c r="F19" s="25"/>
      <c r="G19" s="25"/>
      <c r="H19" s="25"/>
      <c r="I19" s="25"/>
      <c r="J19" s="25"/>
      <c r="K19" s="25"/>
      <c r="L19" s="25"/>
      <c r="M19" s="25"/>
      <c r="N19" s="25"/>
      <c r="O19" s="25"/>
      <c r="P19" s="25"/>
    </row>
    <row r="20" spans="1:16" x14ac:dyDescent="0.3">
      <c r="A20" s="25"/>
      <c r="B20" s="25"/>
      <c r="C20" s="25"/>
      <c r="D20" s="25"/>
      <c r="E20" s="25"/>
      <c r="F20" s="25"/>
      <c r="G20" s="25"/>
      <c r="H20" s="25"/>
      <c r="I20" s="25"/>
      <c r="J20" s="25"/>
      <c r="K20" s="25"/>
      <c r="L20" s="25"/>
      <c r="M20" s="25"/>
      <c r="N20" s="25"/>
      <c r="O20" s="25"/>
      <c r="P20" s="25"/>
    </row>
    <row r="21" spans="1:16" x14ac:dyDescent="0.3">
      <c r="A21" s="25"/>
      <c r="B21" s="25"/>
      <c r="C21" s="25"/>
      <c r="D21" s="25"/>
      <c r="E21" s="25"/>
      <c r="F21" s="25"/>
      <c r="G21" s="25"/>
      <c r="H21" s="25"/>
      <c r="I21" s="25"/>
      <c r="J21" s="25"/>
      <c r="K21" s="25"/>
      <c r="L21" s="25"/>
      <c r="M21" s="25"/>
      <c r="N21" s="25"/>
      <c r="O21" s="25"/>
      <c r="P21" s="25"/>
    </row>
    <row r="22" spans="1:16" x14ac:dyDescent="0.3">
      <c r="A22" s="25"/>
      <c r="B22" s="25"/>
      <c r="C22" s="25"/>
      <c r="D22" s="25"/>
      <c r="E22" s="25"/>
      <c r="F22" s="25"/>
      <c r="G22" s="25"/>
      <c r="H22" s="25"/>
      <c r="I22" s="25"/>
      <c r="J22" s="25"/>
      <c r="K22" s="25"/>
      <c r="L22" s="25"/>
      <c r="M22" s="25"/>
      <c r="N22" s="25"/>
      <c r="O22" s="25"/>
      <c r="P22" s="25"/>
    </row>
    <row r="23" spans="1:16" x14ac:dyDescent="0.3">
      <c r="A23" s="25"/>
      <c r="B23" s="25"/>
      <c r="C23" s="25"/>
      <c r="D23" s="25"/>
      <c r="E23" s="25"/>
      <c r="F23" s="25"/>
      <c r="G23" s="25"/>
      <c r="H23" s="25"/>
      <c r="I23" s="25"/>
      <c r="J23" s="25"/>
      <c r="K23" s="25"/>
      <c r="L23" s="25"/>
      <c r="M23" s="25"/>
      <c r="N23" s="25"/>
      <c r="O23" s="25"/>
      <c r="P23" s="25"/>
    </row>
    <row r="24" spans="1:16" x14ac:dyDescent="0.3">
      <c r="A24" s="25"/>
      <c r="B24" s="25"/>
      <c r="C24" s="25"/>
      <c r="D24" s="25"/>
      <c r="E24" s="25"/>
      <c r="F24" s="25"/>
      <c r="G24" s="25"/>
      <c r="H24" s="25"/>
      <c r="I24" s="25"/>
      <c r="J24" s="25"/>
      <c r="K24" s="25"/>
      <c r="L24" s="25"/>
      <c r="M24" s="25"/>
      <c r="N24" s="25"/>
      <c r="O24" s="25"/>
      <c r="P24" s="25"/>
    </row>
    <row r="25" spans="1:16" x14ac:dyDescent="0.3">
      <c r="A25" s="25"/>
      <c r="B25" s="25"/>
      <c r="C25" s="25"/>
      <c r="D25" s="25"/>
      <c r="E25" s="25"/>
      <c r="F25" s="25"/>
      <c r="G25" s="25"/>
      <c r="H25" s="25"/>
      <c r="I25" s="25"/>
      <c r="J25" s="25"/>
      <c r="K25" s="25"/>
      <c r="L25" s="25"/>
      <c r="M25" s="25"/>
      <c r="N25" s="25"/>
      <c r="O25" s="25"/>
      <c r="P25" s="25"/>
    </row>
    <row r="26" spans="1:16" x14ac:dyDescent="0.3">
      <c r="A26" s="25"/>
      <c r="B26" s="25"/>
      <c r="C26" s="25"/>
      <c r="D26" s="25"/>
      <c r="E26" s="25"/>
      <c r="F26" s="25"/>
      <c r="G26" s="25"/>
      <c r="H26" s="25"/>
      <c r="I26" s="25"/>
      <c r="J26" s="25"/>
      <c r="K26" s="25"/>
      <c r="L26" s="25"/>
      <c r="M26" s="25"/>
      <c r="N26" s="25"/>
      <c r="O26" s="25"/>
      <c r="P26" s="25"/>
    </row>
    <row r="27" spans="1:16" x14ac:dyDescent="0.3">
      <c r="A27" s="25"/>
      <c r="B27" s="25"/>
      <c r="C27" s="25"/>
      <c r="D27" s="25"/>
      <c r="E27" s="25"/>
      <c r="F27" s="25"/>
      <c r="G27" s="25"/>
      <c r="H27" s="25"/>
      <c r="I27" s="25"/>
      <c r="J27" s="25"/>
      <c r="K27" s="25"/>
      <c r="L27" s="25"/>
      <c r="M27" s="25"/>
      <c r="N27" s="25"/>
      <c r="O27" s="25"/>
      <c r="P27" s="25"/>
    </row>
    <row r="28" spans="1:16" x14ac:dyDescent="0.3">
      <c r="A28" s="25"/>
      <c r="B28" s="25"/>
      <c r="C28" s="25"/>
      <c r="D28" s="25"/>
      <c r="E28" s="25"/>
      <c r="F28" s="25"/>
      <c r="G28" s="25"/>
      <c r="H28" s="25"/>
      <c r="I28" s="25"/>
      <c r="J28" s="25"/>
      <c r="K28" s="25"/>
      <c r="L28" s="25"/>
      <c r="M28" s="25"/>
      <c r="N28" s="25"/>
      <c r="O28" s="25"/>
      <c r="P28" s="25"/>
    </row>
  </sheetData>
  <mergeCells count="2">
    <mergeCell ref="A1:L3"/>
    <mergeCell ref="B11:C1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53DC0-E469-4C59-8AC7-B46992C3BF37}">
  <dimension ref="A1:T129"/>
  <sheetViews>
    <sheetView topLeftCell="A65" workbookViewId="0">
      <selection activeCell="H70" sqref="H70"/>
    </sheetView>
  </sheetViews>
  <sheetFormatPr defaultRowHeight="14.4" x14ac:dyDescent="0.3"/>
  <cols>
    <col min="1" max="1" width="16.109375" customWidth="1"/>
    <col min="2" max="2" width="14.109375" customWidth="1"/>
    <col min="3" max="3" width="13.21875" customWidth="1"/>
    <col min="4" max="4" width="17.21875" customWidth="1"/>
    <col min="5" max="5" width="13.21875" customWidth="1"/>
    <col min="6" max="6" width="14" customWidth="1"/>
    <col min="7" max="7" width="13.5546875" customWidth="1"/>
    <col min="8" max="8" width="20" customWidth="1"/>
    <col min="9" max="9" width="13.33203125" customWidth="1"/>
    <col min="10" max="10" width="22.88671875" customWidth="1"/>
  </cols>
  <sheetData>
    <row r="1" spans="1:20" ht="14.4" customHeight="1" x14ac:dyDescent="0.3">
      <c r="A1" s="129" t="s">
        <v>31</v>
      </c>
      <c r="B1" s="130"/>
      <c r="C1" s="130"/>
      <c r="D1" s="130"/>
      <c r="E1" s="130"/>
      <c r="F1" s="130"/>
      <c r="G1" s="130"/>
      <c r="H1" s="130"/>
      <c r="I1" s="130"/>
      <c r="J1" s="130"/>
      <c r="K1" s="130"/>
      <c r="L1" s="130"/>
      <c r="M1" s="130"/>
      <c r="N1" s="130"/>
      <c r="O1" s="130"/>
      <c r="P1" s="130"/>
      <c r="Q1" s="130"/>
      <c r="R1" s="130"/>
      <c r="S1" s="130"/>
      <c r="T1" s="131"/>
    </row>
    <row r="2" spans="1:20" ht="15" customHeight="1" x14ac:dyDescent="0.3">
      <c r="A2" s="132"/>
      <c r="B2" s="133"/>
      <c r="C2" s="133"/>
      <c r="D2" s="133"/>
      <c r="E2" s="133"/>
      <c r="F2" s="133"/>
      <c r="G2" s="133"/>
      <c r="H2" s="133"/>
      <c r="I2" s="133"/>
      <c r="J2" s="133"/>
      <c r="K2" s="133"/>
      <c r="L2" s="133"/>
      <c r="M2" s="133"/>
      <c r="N2" s="133"/>
      <c r="O2" s="133"/>
      <c r="P2" s="133"/>
      <c r="Q2" s="133"/>
      <c r="R2" s="133"/>
      <c r="S2" s="133"/>
      <c r="T2" s="134"/>
    </row>
    <row r="3" spans="1:20" ht="15" customHeight="1" thickBot="1" x14ac:dyDescent="0.35">
      <c r="A3" s="135"/>
      <c r="B3" s="136"/>
      <c r="C3" s="136"/>
      <c r="D3" s="136"/>
      <c r="E3" s="136"/>
      <c r="F3" s="136"/>
      <c r="G3" s="136"/>
      <c r="H3" s="136"/>
      <c r="I3" s="136"/>
      <c r="J3" s="136"/>
      <c r="K3" s="136"/>
      <c r="L3" s="136"/>
      <c r="M3" s="136"/>
      <c r="N3" s="136"/>
      <c r="O3" s="136"/>
      <c r="P3" s="136"/>
      <c r="Q3" s="136"/>
      <c r="R3" s="136"/>
      <c r="S3" s="136"/>
      <c r="T3" s="137"/>
    </row>
    <row r="4" spans="1:20" ht="15" thickBot="1" x14ac:dyDescent="0.35">
      <c r="A4" t="s">
        <v>46</v>
      </c>
    </row>
    <row r="5" spans="1:20" ht="15" customHeight="1" thickBot="1" x14ac:dyDescent="0.35">
      <c r="A5" s="54" t="s">
        <v>44</v>
      </c>
      <c r="B5" s="50" t="s">
        <v>32</v>
      </c>
      <c r="C5" s="51" t="s">
        <v>32</v>
      </c>
      <c r="D5" s="51" t="s">
        <v>35</v>
      </c>
      <c r="E5" s="53" t="s">
        <v>39</v>
      </c>
      <c r="F5" s="34" t="s">
        <v>42</v>
      </c>
      <c r="K5" s="144" t="s">
        <v>33</v>
      </c>
      <c r="L5" s="145"/>
      <c r="M5" s="145"/>
      <c r="N5" s="145"/>
      <c r="O5" s="145"/>
      <c r="P5" s="145"/>
      <c r="Q5" s="145"/>
      <c r="R5" s="145"/>
      <c r="S5" s="145"/>
      <c r="T5" s="146"/>
    </row>
    <row r="6" spans="1:20" ht="14.4" customHeight="1" thickBot="1" x14ac:dyDescent="0.35">
      <c r="A6" s="35">
        <f>POWER(B6,2)</f>
        <v>0.79923600000000006</v>
      </c>
      <c r="B6" s="46">
        <v>0.89400000000000002</v>
      </c>
      <c r="C6" s="47">
        <v>0</v>
      </c>
      <c r="D6" s="48">
        <f>POWER(C6-$I$12,2)</f>
        <v>0.29020402768166076</v>
      </c>
      <c r="E6" s="49">
        <f>ABS(C6-$I$12)</f>
        <v>0.53870588235294103</v>
      </c>
      <c r="F6" s="37">
        <f>ABS(C6-$I$13)</f>
        <v>0.27800000000000002</v>
      </c>
      <c r="K6" s="147"/>
      <c r="L6" s="148"/>
      <c r="M6" s="148"/>
      <c r="N6" s="148"/>
      <c r="O6" s="148"/>
      <c r="P6" s="148"/>
      <c r="Q6" s="148"/>
      <c r="R6" s="148"/>
      <c r="S6" s="148"/>
      <c r="T6" s="149"/>
    </row>
    <row r="7" spans="1:20" ht="14.4" customHeight="1" thickBot="1" x14ac:dyDescent="0.35">
      <c r="A7" s="35">
        <f t="shared" ref="A7:A56" si="0">POWER(B7,2)</f>
        <v>5.5224999999999996E-2</v>
      </c>
      <c r="B7" s="40">
        <v>0.23499999999999999</v>
      </c>
      <c r="C7" s="38">
        <v>4.1000000000000002E-2</v>
      </c>
      <c r="D7" s="39">
        <f t="shared" ref="D7:D56" si="1">POWER(C7-$I$12,2)</f>
        <v>0.2477111453287196</v>
      </c>
      <c r="E7" s="41">
        <f t="shared" ref="E7:E56" si="2">ABS(C7-$I$12)</f>
        <v>0.49770588235294105</v>
      </c>
      <c r="F7" s="37">
        <f t="shared" ref="F7:F56" si="3">ABS(C7-$I$13)</f>
        <v>0.23700000000000002</v>
      </c>
      <c r="K7" s="147"/>
      <c r="L7" s="148"/>
      <c r="M7" s="148"/>
      <c r="N7" s="148"/>
      <c r="O7" s="148"/>
      <c r="P7" s="148"/>
      <c r="Q7" s="148"/>
      <c r="R7" s="148"/>
      <c r="S7" s="148"/>
      <c r="T7" s="149"/>
    </row>
    <row r="8" spans="1:20" ht="14.4" customHeight="1" thickBot="1" x14ac:dyDescent="0.35">
      <c r="A8" s="35">
        <f t="shared" si="0"/>
        <v>5.0409999999999995E-3</v>
      </c>
      <c r="B8" s="40">
        <v>7.0999999999999994E-2</v>
      </c>
      <c r="C8" s="38">
        <v>5.3999999999999999E-2</v>
      </c>
      <c r="D8" s="39">
        <f t="shared" si="1"/>
        <v>0.23493979238754312</v>
      </c>
      <c r="E8" s="41">
        <f t="shared" si="2"/>
        <v>0.48470588235294104</v>
      </c>
      <c r="F8" s="37">
        <f t="shared" si="3"/>
        <v>0.22400000000000003</v>
      </c>
      <c r="K8" s="147"/>
      <c r="L8" s="148"/>
      <c r="M8" s="148"/>
      <c r="N8" s="148"/>
      <c r="O8" s="148"/>
      <c r="P8" s="148"/>
      <c r="Q8" s="148"/>
      <c r="R8" s="148"/>
      <c r="S8" s="148"/>
      <c r="T8" s="149"/>
    </row>
    <row r="9" spans="1:20" ht="14.4" customHeight="1" thickBot="1" x14ac:dyDescent="0.35">
      <c r="A9" s="35">
        <f>POWER(B9,2)</f>
        <v>0.21068100000000001</v>
      </c>
      <c r="B9" s="40">
        <v>0.45900000000000002</v>
      </c>
      <c r="C9" s="38">
        <v>5.5E-2</v>
      </c>
      <c r="D9" s="39">
        <f t="shared" si="1"/>
        <v>0.23397138062283723</v>
      </c>
      <c r="E9" s="41">
        <f t="shared" si="2"/>
        <v>0.48370588235294104</v>
      </c>
      <c r="F9" s="37">
        <f t="shared" si="3"/>
        <v>0.22300000000000003</v>
      </c>
      <c r="K9" s="147"/>
      <c r="L9" s="148"/>
      <c r="M9" s="148"/>
      <c r="N9" s="148"/>
      <c r="O9" s="148"/>
      <c r="P9" s="148"/>
      <c r="Q9" s="148"/>
      <c r="R9" s="148"/>
      <c r="S9" s="148"/>
      <c r="T9" s="149"/>
    </row>
    <row r="10" spans="1:20" ht="15" customHeight="1" thickBot="1" x14ac:dyDescent="0.35">
      <c r="A10" s="35">
        <f t="shared" si="0"/>
        <v>1.0000000000000002E-2</v>
      </c>
      <c r="B10" s="40">
        <v>0.1</v>
      </c>
      <c r="C10" s="38">
        <v>6.0999999999999999E-2</v>
      </c>
      <c r="D10" s="39">
        <f t="shared" si="1"/>
        <v>0.22820291003460194</v>
      </c>
      <c r="E10" s="41">
        <f t="shared" si="2"/>
        <v>0.47770588235294104</v>
      </c>
      <c r="F10" s="37">
        <f t="shared" si="3"/>
        <v>0.21700000000000003</v>
      </c>
      <c r="K10" s="150"/>
      <c r="L10" s="151"/>
      <c r="M10" s="151"/>
      <c r="N10" s="151"/>
      <c r="O10" s="151"/>
      <c r="P10" s="151"/>
      <c r="Q10" s="151"/>
      <c r="R10" s="151"/>
      <c r="S10" s="151"/>
      <c r="T10" s="152"/>
    </row>
    <row r="11" spans="1:20" ht="15" thickBot="1" x14ac:dyDescent="0.35">
      <c r="A11" s="35">
        <f t="shared" si="0"/>
        <v>0.98208099999999998</v>
      </c>
      <c r="B11" s="40">
        <v>0.99099999999999999</v>
      </c>
      <c r="C11" s="38">
        <v>7.0999999999999994E-2</v>
      </c>
      <c r="D11" s="39">
        <f t="shared" si="1"/>
        <v>0.21874879238754311</v>
      </c>
      <c r="E11" s="41">
        <f t="shared" si="2"/>
        <v>0.46770588235294103</v>
      </c>
      <c r="F11" s="37">
        <f t="shared" si="3"/>
        <v>0.20700000000000002</v>
      </c>
    </row>
    <row r="12" spans="1:20" ht="15" thickBot="1" x14ac:dyDescent="0.35">
      <c r="A12" s="35">
        <f t="shared" si="0"/>
        <v>0.17977599999999999</v>
      </c>
      <c r="B12" s="40">
        <v>0.42399999999999999</v>
      </c>
      <c r="C12" s="38">
        <v>7.5999999999999998E-2</v>
      </c>
      <c r="D12" s="39">
        <f t="shared" si="1"/>
        <v>0.21409673356401371</v>
      </c>
      <c r="E12" s="41">
        <f t="shared" si="2"/>
        <v>0.46270588235294102</v>
      </c>
      <c r="F12" s="37">
        <f t="shared" si="3"/>
        <v>0.20200000000000001</v>
      </c>
      <c r="G12" s="27" t="s">
        <v>34</v>
      </c>
      <c r="H12" s="31" t="s">
        <v>13</v>
      </c>
      <c r="I12" s="28">
        <f>AVERAGE(B6:B56)</f>
        <v>0.53870588235294103</v>
      </c>
    </row>
    <row r="13" spans="1:20" ht="15" thickBot="1" x14ac:dyDescent="0.35">
      <c r="A13" s="35">
        <f t="shared" si="0"/>
        <v>2.5281000000000001E-2</v>
      </c>
      <c r="B13" s="40">
        <v>0.159</v>
      </c>
      <c r="C13" s="38">
        <v>8.2000000000000003E-2</v>
      </c>
      <c r="D13" s="39">
        <f t="shared" si="1"/>
        <v>0.20858026297577839</v>
      </c>
      <c r="E13" s="41">
        <f t="shared" si="2"/>
        <v>0.45670588235294102</v>
      </c>
      <c r="F13" s="37">
        <f t="shared" si="3"/>
        <v>0.19600000000000001</v>
      </c>
      <c r="H13" s="32" t="s">
        <v>14</v>
      </c>
      <c r="I13" s="29">
        <f>MEDIAN(B6:B56)</f>
        <v>0.27800000000000002</v>
      </c>
    </row>
    <row r="14" spans="1:20" ht="15" thickBot="1" x14ac:dyDescent="0.35">
      <c r="A14" s="35">
        <f t="shared" si="0"/>
        <v>0.18576099999999998</v>
      </c>
      <c r="B14" s="40">
        <v>0.43099999999999999</v>
      </c>
      <c r="C14" s="38">
        <v>8.3000000000000004E-2</v>
      </c>
      <c r="D14" s="39">
        <f>POWER(C14-$I$12,2)</f>
        <v>0.20766785121107251</v>
      </c>
      <c r="E14" s="41">
        <f t="shared" si="2"/>
        <v>0.45570588235294102</v>
      </c>
      <c r="F14" s="37">
        <f t="shared" si="3"/>
        <v>0.19500000000000001</v>
      </c>
    </row>
    <row r="15" spans="1:20" ht="15" thickBot="1" x14ac:dyDescent="0.35">
      <c r="A15" s="35">
        <f t="shared" si="0"/>
        <v>0.84456100000000012</v>
      </c>
      <c r="B15" s="40">
        <v>0.91900000000000004</v>
      </c>
      <c r="C15" s="38">
        <v>8.3000000000000004E-2</v>
      </c>
      <c r="D15" s="39">
        <f t="shared" si="1"/>
        <v>0.20766785121107251</v>
      </c>
      <c r="E15" s="41">
        <f t="shared" si="2"/>
        <v>0.45570588235294102</v>
      </c>
      <c r="F15" s="37">
        <f t="shared" si="3"/>
        <v>0.19500000000000001</v>
      </c>
    </row>
    <row r="16" spans="1:20" ht="15" thickBot="1" x14ac:dyDescent="0.35">
      <c r="A16" s="35">
        <f t="shared" si="0"/>
        <v>0</v>
      </c>
      <c r="B16" s="40">
        <v>0</v>
      </c>
      <c r="C16" s="38">
        <v>9.0999999999999998E-2</v>
      </c>
      <c r="D16" s="39">
        <f t="shared" si="1"/>
        <v>0.20044055709342551</v>
      </c>
      <c r="E16" s="41">
        <f t="shared" si="2"/>
        <v>0.44770588235294106</v>
      </c>
      <c r="F16" s="37">
        <f t="shared" si="3"/>
        <v>0.18700000000000003</v>
      </c>
    </row>
    <row r="17" spans="1:10" ht="15" thickBot="1" x14ac:dyDescent="0.35">
      <c r="A17" s="35">
        <f t="shared" si="0"/>
        <v>3.7209999999999999E-3</v>
      </c>
      <c r="B17" s="40">
        <v>6.0999999999999999E-2</v>
      </c>
      <c r="C17" s="38">
        <v>9.1999999999999998E-2</v>
      </c>
      <c r="D17" s="39">
        <f t="shared" si="1"/>
        <v>0.19954614532871962</v>
      </c>
      <c r="E17" s="41">
        <f t="shared" si="2"/>
        <v>0.44670588235294106</v>
      </c>
      <c r="F17" s="37">
        <f t="shared" si="3"/>
        <v>0.18600000000000003</v>
      </c>
    </row>
    <row r="18" spans="1:10" ht="15" thickBot="1" x14ac:dyDescent="0.35">
      <c r="A18" s="35">
        <f t="shared" si="0"/>
        <v>4.6655999999999996E-2</v>
      </c>
      <c r="B18" s="40">
        <v>0.216</v>
      </c>
      <c r="C18" s="38">
        <v>9.2999999999999999E-2</v>
      </c>
      <c r="D18" s="39">
        <f t="shared" si="1"/>
        <v>0.19865373356401375</v>
      </c>
      <c r="E18" s="41">
        <f t="shared" si="2"/>
        <v>0.44570588235294106</v>
      </c>
      <c r="F18" s="37">
        <f t="shared" si="3"/>
        <v>0.18500000000000003</v>
      </c>
    </row>
    <row r="19" spans="1:10" ht="15" thickBot="1" x14ac:dyDescent="0.35">
      <c r="A19" s="35">
        <f t="shared" si="0"/>
        <v>6.7240000000000008E-3</v>
      </c>
      <c r="B19" s="40">
        <v>8.2000000000000003E-2</v>
      </c>
      <c r="C19" s="38">
        <v>9.9000000000000005E-2</v>
      </c>
      <c r="D19" s="39">
        <f>POWER(C19-$I$12,2)</f>
        <v>0.19334126297577844</v>
      </c>
      <c r="E19" s="41">
        <f t="shared" si="2"/>
        <v>0.43970588235294106</v>
      </c>
      <c r="F19" s="37">
        <f t="shared" si="3"/>
        <v>0.17900000000000002</v>
      </c>
    </row>
    <row r="20" spans="1:10" ht="15" thickBot="1" x14ac:dyDescent="0.35">
      <c r="A20" s="35">
        <f t="shared" si="0"/>
        <v>8.4639999999999993E-3</v>
      </c>
      <c r="B20" s="40">
        <v>9.1999999999999998E-2</v>
      </c>
      <c r="C20" s="38">
        <v>0.1</v>
      </c>
      <c r="D20" s="39">
        <f t="shared" si="1"/>
        <v>0.19246285121107257</v>
      </c>
      <c r="E20" s="41">
        <f t="shared" si="2"/>
        <v>0.43870588235294106</v>
      </c>
      <c r="F20" s="37">
        <f t="shared" si="3"/>
        <v>0.17800000000000002</v>
      </c>
    </row>
    <row r="21" spans="1:10" ht="15" thickBot="1" x14ac:dyDescent="0.35">
      <c r="A21" s="35">
        <f t="shared" si="0"/>
        <v>0.81</v>
      </c>
      <c r="B21" s="40">
        <v>0.9</v>
      </c>
      <c r="C21" s="38">
        <v>0.107</v>
      </c>
      <c r="D21" s="39">
        <f t="shared" si="1"/>
        <v>0.18636996885813137</v>
      </c>
      <c r="E21" s="41">
        <f t="shared" si="2"/>
        <v>0.43170588235294105</v>
      </c>
      <c r="F21" s="37">
        <f t="shared" si="3"/>
        <v>0.17100000000000004</v>
      </c>
    </row>
    <row r="22" spans="1:10" ht="15" thickBot="1" x14ac:dyDescent="0.35">
      <c r="A22" s="35">
        <f t="shared" si="0"/>
        <v>3.4596000000000002E-2</v>
      </c>
      <c r="B22" s="40">
        <v>0.186</v>
      </c>
      <c r="C22" s="38">
        <v>0.13900000000000001</v>
      </c>
      <c r="D22" s="39">
        <f t="shared" si="1"/>
        <v>0.15976479238754313</v>
      </c>
      <c r="E22" s="41">
        <f t="shared" si="2"/>
        <v>0.39970588235294102</v>
      </c>
      <c r="F22" s="37">
        <f t="shared" si="3"/>
        <v>0.13900000000000001</v>
      </c>
    </row>
    <row r="23" spans="1:10" ht="15" thickBot="1" x14ac:dyDescent="0.35">
      <c r="A23" s="35">
        <f t="shared" si="0"/>
        <v>0.33524099999999996</v>
      </c>
      <c r="B23" s="40">
        <v>0.57899999999999996</v>
      </c>
      <c r="C23" s="38">
        <v>0.14299999999999999</v>
      </c>
      <c r="D23" s="39">
        <f t="shared" si="1"/>
        <v>0.15658314532871959</v>
      </c>
      <c r="E23" s="41">
        <f t="shared" si="2"/>
        <v>0.39570588235294102</v>
      </c>
      <c r="F23" s="37">
        <f t="shared" si="3"/>
        <v>0.13500000000000004</v>
      </c>
    </row>
    <row r="24" spans="1:10" ht="15" thickBot="1" x14ac:dyDescent="0.35">
      <c r="A24" s="35">
        <f t="shared" si="0"/>
        <v>2.7324090000000001</v>
      </c>
      <c r="B24" s="40">
        <v>1.653</v>
      </c>
      <c r="C24" s="38">
        <v>0.14899999999999999</v>
      </c>
      <c r="D24" s="39">
        <f t="shared" si="1"/>
        <v>0.1518706747404843</v>
      </c>
      <c r="E24" s="41">
        <f t="shared" si="2"/>
        <v>0.38970588235294101</v>
      </c>
      <c r="F24" s="37">
        <f t="shared" si="3"/>
        <v>0.12900000000000003</v>
      </c>
    </row>
    <row r="25" spans="1:10" ht="15" thickBot="1" x14ac:dyDescent="0.35">
      <c r="A25" s="35">
        <f t="shared" si="0"/>
        <v>0.68889999999999996</v>
      </c>
      <c r="B25" s="40">
        <v>0.83</v>
      </c>
      <c r="C25" s="38">
        <v>0.158</v>
      </c>
      <c r="D25" s="39">
        <f t="shared" si="1"/>
        <v>0.14493696885813137</v>
      </c>
      <c r="E25" s="41">
        <f t="shared" si="2"/>
        <v>0.38070588235294101</v>
      </c>
      <c r="F25" s="37">
        <f t="shared" si="3"/>
        <v>0.12000000000000002</v>
      </c>
    </row>
    <row r="26" spans="1:10" ht="15" thickBot="1" x14ac:dyDescent="0.35">
      <c r="A26" s="35">
        <f t="shared" si="0"/>
        <v>8.6490000000000004E-3</v>
      </c>
      <c r="B26" s="40">
        <v>9.2999999999999999E-2</v>
      </c>
      <c r="C26" s="38">
        <v>0.159</v>
      </c>
      <c r="D26" s="39">
        <f t="shared" si="1"/>
        <v>0.14417655709342547</v>
      </c>
      <c r="E26" s="41">
        <f t="shared" si="2"/>
        <v>0.379705882352941</v>
      </c>
      <c r="F26" s="37">
        <f t="shared" si="3"/>
        <v>0.11900000000000002</v>
      </c>
    </row>
    <row r="27" spans="1:10" ht="15" thickBot="1" x14ac:dyDescent="0.35">
      <c r="A27" s="35">
        <f t="shared" si="0"/>
        <v>9.6721000000000001E-2</v>
      </c>
      <c r="B27" s="40">
        <v>0.311</v>
      </c>
      <c r="C27" s="38">
        <v>0.16200000000000001</v>
      </c>
      <c r="D27" s="39">
        <f t="shared" si="1"/>
        <v>0.14190732179930782</v>
      </c>
      <c r="E27" s="41">
        <f t="shared" si="2"/>
        <v>0.376705882352941</v>
      </c>
      <c r="F27" s="37">
        <f t="shared" si="3"/>
        <v>0.11600000000000002</v>
      </c>
    </row>
    <row r="28" spans="1:10" ht="15" thickBot="1" x14ac:dyDescent="0.35">
      <c r="A28" s="35">
        <f t="shared" si="0"/>
        <v>0.18404099999999998</v>
      </c>
      <c r="B28" s="40">
        <v>0.42899999999999999</v>
      </c>
      <c r="C28" s="38">
        <v>0.186</v>
      </c>
      <c r="D28" s="39">
        <f t="shared" si="1"/>
        <v>0.12440143944636668</v>
      </c>
      <c r="E28" s="41">
        <f t="shared" si="2"/>
        <v>0.35270588235294104</v>
      </c>
      <c r="F28" s="37">
        <f t="shared" si="3"/>
        <v>9.2000000000000026E-2</v>
      </c>
    </row>
    <row r="29" spans="1:10" ht="15" thickBot="1" x14ac:dyDescent="0.35">
      <c r="A29" s="35">
        <f t="shared" si="0"/>
        <v>4.0400999999999989</v>
      </c>
      <c r="B29" s="40">
        <v>2.0099999999999998</v>
      </c>
      <c r="C29" s="38">
        <v>0.188</v>
      </c>
      <c r="D29" s="39">
        <f t="shared" si="1"/>
        <v>0.12299461591695492</v>
      </c>
      <c r="E29" s="41">
        <f t="shared" si="2"/>
        <v>0.35070588235294103</v>
      </c>
      <c r="F29" s="37">
        <f t="shared" si="3"/>
        <v>9.0000000000000024E-2</v>
      </c>
    </row>
    <row r="30" spans="1:10" ht="15" thickBot="1" x14ac:dyDescent="0.35">
      <c r="A30" s="35">
        <f t="shared" si="0"/>
        <v>2.951524</v>
      </c>
      <c r="B30" s="40">
        <v>1.718</v>
      </c>
      <c r="C30" s="38">
        <v>0.216</v>
      </c>
      <c r="D30" s="39">
        <f t="shared" si="1"/>
        <v>0.10413908650519024</v>
      </c>
      <c r="E30" s="41">
        <f t="shared" si="2"/>
        <v>0.32270588235294106</v>
      </c>
      <c r="F30" s="37">
        <f t="shared" si="3"/>
        <v>6.2000000000000027E-2</v>
      </c>
      <c r="G30" s="36" t="s">
        <v>36</v>
      </c>
    </row>
    <row r="31" spans="1:10" ht="15" thickBot="1" x14ac:dyDescent="0.35">
      <c r="A31" s="35">
        <f t="shared" si="0"/>
        <v>1.6810000000000002E-3</v>
      </c>
      <c r="B31" s="40">
        <v>4.1000000000000002E-2</v>
      </c>
      <c r="C31" s="38">
        <v>0.23499999999999999</v>
      </c>
      <c r="D31" s="39">
        <f t="shared" si="1"/>
        <v>9.2237262975778472E-2</v>
      </c>
      <c r="E31" s="41">
        <f t="shared" si="2"/>
        <v>0.30370588235294105</v>
      </c>
      <c r="F31" s="37">
        <f t="shared" si="3"/>
        <v>4.3000000000000038E-2</v>
      </c>
      <c r="G31" s="138" t="s">
        <v>37</v>
      </c>
      <c r="H31" s="139"/>
      <c r="I31" s="140"/>
      <c r="J31" s="30">
        <f>AVERAGE(D6:D56)</f>
        <v>0.35986664821222603</v>
      </c>
    </row>
    <row r="32" spans="1:10" ht="15" thickBot="1" x14ac:dyDescent="0.35">
      <c r="A32" s="35">
        <f t="shared" si="0"/>
        <v>0.66748899999999989</v>
      </c>
      <c r="B32" s="40">
        <v>0.81699999999999995</v>
      </c>
      <c r="C32" s="38">
        <v>0.27800000000000002</v>
      </c>
      <c r="D32" s="39">
        <f t="shared" si="1"/>
        <v>6.7967557093425515E-2</v>
      </c>
      <c r="E32" s="41">
        <f t="shared" si="2"/>
        <v>0.26070588235294101</v>
      </c>
      <c r="F32" s="37">
        <f t="shared" si="3"/>
        <v>0</v>
      </c>
      <c r="G32" s="153" t="s">
        <v>38</v>
      </c>
      <c r="H32" s="154"/>
      <c r="I32" s="155"/>
      <c r="J32" s="30">
        <f>SQRT(J31)</f>
        <v>0.59988886321736801</v>
      </c>
    </row>
    <row r="33" spans="1:11" ht="15" thickBot="1" x14ac:dyDescent="0.35">
      <c r="A33" s="35">
        <f t="shared" si="0"/>
        <v>0.37454399999999999</v>
      </c>
      <c r="B33" s="40">
        <v>0.61199999999999999</v>
      </c>
      <c r="C33" s="38">
        <v>0.311</v>
      </c>
      <c r="D33" s="39">
        <f t="shared" si="1"/>
        <v>5.1849968858131423E-2</v>
      </c>
      <c r="E33" s="41">
        <f t="shared" si="2"/>
        <v>0.22770588235294104</v>
      </c>
      <c r="F33" s="37">
        <f t="shared" si="3"/>
        <v>3.2999999999999974E-2</v>
      </c>
      <c r="G33" s="138" t="s">
        <v>40</v>
      </c>
      <c r="H33" s="139"/>
      <c r="I33" s="139"/>
      <c r="J33" s="140"/>
      <c r="K33" s="30">
        <f>AVERAGE(E6:E56)</f>
        <v>0.4464313725490196</v>
      </c>
    </row>
    <row r="34" spans="1:11" ht="15" thickBot="1" x14ac:dyDescent="0.35">
      <c r="A34" s="35">
        <f t="shared" si="0"/>
        <v>2.4964E-2</v>
      </c>
      <c r="B34" s="40">
        <v>0.158</v>
      </c>
      <c r="C34" s="38">
        <v>0.36499999999999999</v>
      </c>
      <c r="D34" s="39">
        <f t="shared" si="1"/>
        <v>3.0173733564013795E-2</v>
      </c>
      <c r="E34" s="41">
        <f t="shared" si="2"/>
        <v>0.17370588235294104</v>
      </c>
      <c r="F34" s="37">
        <f t="shared" si="3"/>
        <v>8.6999999999999966E-2</v>
      </c>
      <c r="G34" s="138" t="s">
        <v>41</v>
      </c>
      <c r="H34" s="139"/>
      <c r="I34" s="139"/>
      <c r="J34" s="140"/>
      <c r="K34" s="30">
        <f>AVERAGE(F6:F56)</f>
        <v>0.3987450980392156</v>
      </c>
    </row>
    <row r="35" spans="1:11" ht="15" thickBot="1" x14ac:dyDescent="0.35">
      <c r="A35" s="35">
        <f t="shared" si="0"/>
        <v>9.8010000000000007E-3</v>
      </c>
      <c r="B35" s="40">
        <v>9.9000000000000005E-2</v>
      </c>
      <c r="C35" s="38">
        <v>0.42399999999999999</v>
      </c>
      <c r="D35" s="39">
        <f t="shared" si="1"/>
        <v>1.3157439446366753E-2</v>
      </c>
      <c r="E35" s="41">
        <f t="shared" si="2"/>
        <v>0.11470588235294105</v>
      </c>
      <c r="F35" s="37">
        <f t="shared" si="3"/>
        <v>0.14599999999999996</v>
      </c>
    </row>
    <row r="36" spans="1:11" ht="15" thickBot="1" x14ac:dyDescent="0.35">
      <c r="A36" s="35">
        <f t="shared" si="0"/>
        <v>0.50694399999999995</v>
      </c>
      <c r="B36" s="40">
        <v>0.71199999999999997</v>
      </c>
      <c r="C36" s="38">
        <v>0.42899999999999999</v>
      </c>
      <c r="D36" s="39">
        <f t="shared" si="1"/>
        <v>1.2035380622837341E-2</v>
      </c>
      <c r="E36" s="41">
        <f t="shared" si="2"/>
        <v>0.10970588235294104</v>
      </c>
      <c r="F36" s="37">
        <f t="shared" si="3"/>
        <v>0.15099999999999997</v>
      </c>
    </row>
    <row r="37" spans="1:11" ht="15" thickBot="1" x14ac:dyDescent="0.35">
      <c r="A37" s="35">
        <f t="shared" si="0"/>
        <v>5.1392889999999998</v>
      </c>
      <c r="B37" s="40">
        <v>2.2669999999999999</v>
      </c>
      <c r="C37" s="38">
        <v>0.43099999999999999</v>
      </c>
      <c r="D37" s="39">
        <f t="shared" si="1"/>
        <v>1.1600557093425575E-2</v>
      </c>
      <c r="E37" s="41">
        <f t="shared" si="2"/>
        <v>0.10770588235294104</v>
      </c>
      <c r="F37" s="37">
        <f t="shared" si="3"/>
        <v>0.15299999999999997</v>
      </c>
    </row>
    <row r="38" spans="1:11" ht="15" thickBot="1" x14ac:dyDescent="0.35">
      <c r="A38" s="35">
        <f t="shared" si="0"/>
        <v>2.0448999999999995E-2</v>
      </c>
      <c r="B38" s="40">
        <v>0.14299999999999999</v>
      </c>
      <c r="C38" s="38">
        <v>0.45900000000000002</v>
      </c>
      <c r="D38" s="39">
        <f t="shared" si="1"/>
        <v>6.3530276816608743E-3</v>
      </c>
      <c r="E38" s="41">
        <f t="shared" si="2"/>
        <v>7.9705882352941015E-2</v>
      </c>
      <c r="F38" s="37">
        <f t="shared" si="3"/>
        <v>0.18099999999999999</v>
      </c>
    </row>
    <row r="39" spans="1:11" ht="15" thickBot="1" x14ac:dyDescent="0.35">
      <c r="A39" s="35">
        <f t="shared" si="0"/>
        <v>0.277729</v>
      </c>
      <c r="B39" s="40">
        <v>0.52700000000000002</v>
      </c>
      <c r="C39" s="38">
        <v>0.52700000000000002</v>
      </c>
      <c r="D39" s="39">
        <f t="shared" si="1"/>
        <v>1.3702768166089577E-4</v>
      </c>
      <c r="E39" s="41">
        <f t="shared" si="2"/>
        <v>1.1705882352941011E-2</v>
      </c>
      <c r="F39" s="37">
        <f t="shared" si="3"/>
        <v>0.249</v>
      </c>
    </row>
    <row r="40" spans="1:11" ht="15" thickBot="1" x14ac:dyDescent="0.35">
      <c r="A40" s="35">
        <f t="shared" si="0"/>
        <v>2.6244E-2</v>
      </c>
      <c r="B40" s="40">
        <v>0.16200000000000001</v>
      </c>
      <c r="C40" s="38">
        <v>0.57899999999999996</v>
      </c>
      <c r="D40" s="39">
        <f t="shared" si="1"/>
        <v>1.6236159169550255E-3</v>
      </c>
      <c r="E40" s="41">
        <f t="shared" si="2"/>
        <v>4.0294117647058925E-2</v>
      </c>
      <c r="F40" s="37">
        <f t="shared" si="3"/>
        <v>0.30099999999999993</v>
      </c>
    </row>
    <row r="41" spans="1:11" ht="15" thickBot="1" x14ac:dyDescent="0.35">
      <c r="A41" s="35">
        <f t="shared" si="0"/>
        <v>0.98803600000000003</v>
      </c>
      <c r="B41" s="40">
        <v>0.99399999999999999</v>
      </c>
      <c r="C41" s="38">
        <v>0.61199999999999999</v>
      </c>
      <c r="D41" s="39">
        <f t="shared" si="1"/>
        <v>5.3720276816609184E-3</v>
      </c>
      <c r="E41" s="41">
        <f t="shared" si="2"/>
        <v>7.3294117647058954E-2</v>
      </c>
      <c r="F41" s="37">
        <f t="shared" si="3"/>
        <v>0.33399999999999996</v>
      </c>
    </row>
    <row r="42" spans="1:11" ht="15" thickBot="1" x14ac:dyDescent="0.35">
      <c r="A42" s="35">
        <f t="shared" si="0"/>
        <v>8.2810000000000002E-3</v>
      </c>
      <c r="B42" s="40">
        <v>9.0999999999999998E-2</v>
      </c>
      <c r="C42" s="38">
        <v>0.71199999999999997</v>
      </c>
      <c r="D42" s="39">
        <f t="shared" si="1"/>
        <v>3.0030851211072702E-2</v>
      </c>
      <c r="E42" s="41">
        <f t="shared" si="2"/>
        <v>0.17329411764705893</v>
      </c>
      <c r="F42" s="37">
        <f t="shared" si="3"/>
        <v>0.43399999999999994</v>
      </c>
    </row>
    <row r="43" spans="1:11" ht="15" thickBot="1" x14ac:dyDescent="0.35">
      <c r="A43" s="35">
        <f t="shared" si="0"/>
        <v>3.0249999999999999E-3</v>
      </c>
      <c r="B43" s="40">
        <v>5.5E-2</v>
      </c>
      <c r="C43" s="38">
        <v>0.752</v>
      </c>
      <c r="D43" s="39">
        <f t="shared" si="1"/>
        <v>4.5494380622837428E-2</v>
      </c>
      <c r="E43" s="41">
        <f t="shared" si="2"/>
        <v>0.21329411764705897</v>
      </c>
      <c r="F43" s="37">
        <f t="shared" si="3"/>
        <v>0.47399999999999998</v>
      </c>
    </row>
    <row r="44" spans="1:11" ht="15" thickBot="1" x14ac:dyDescent="0.35">
      <c r="A44" s="35">
        <f t="shared" si="0"/>
        <v>1.0670889999999997</v>
      </c>
      <c r="B44" s="40">
        <v>1.0329999999999999</v>
      </c>
      <c r="C44" s="38">
        <v>0.81699999999999995</v>
      </c>
      <c r="D44" s="39">
        <f t="shared" si="1"/>
        <v>7.7447615916955065E-2</v>
      </c>
      <c r="E44" s="41">
        <f t="shared" si="2"/>
        <v>0.27829411764705891</v>
      </c>
      <c r="F44" s="37">
        <f t="shared" si="3"/>
        <v>0.53899999999999992</v>
      </c>
    </row>
    <row r="45" spans="1:11" ht="15" thickBot="1" x14ac:dyDescent="0.35">
      <c r="A45" s="35">
        <f t="shared" si="0"/>
        <v>5.7759999999999999E-3</v>
      </c>
      <c r="B45" s="40">
        <v>7.5999999999999998E-2</v>
      </c>
      <c r="C45" s="38">
        <v>0.83</v>
      </c>
      <c r="D45" s="39">
        <f t="shared" si="1"/>
        <v>8.4852262975778608E-2</v>
      </c>
      <c r="E45" s="41">
        <f t="shared" si="2"/>
        <v>0.29129411764705893</v>
      </c>
      <c r="F45" s="37">
        <f t="shared" si="3"/>
        <v>0.55199999999999994</v>
      </c>
    </row>
    <row r="46" spans="1:11" ht="15" thickBot="1" x14ac:dyDescent="0.35">
      <c r="A46" s="35">
        <f t="shared" si="0"/>
        <v>2.2200999999999999E-2</v>
      </c>
      <c r="B46" s="40">
        <v>0.14899999999999999</v>
      </c>
      <c r="C46" s="38">
        <v>0.86599999999999999</v>
      </c>
      <c r="D46" s="39">
        <f t="shared" si="1"/>
        <v>0.10712143944636687</v>
      </c>
      <c r="E46" s="41">
        <f t="shared" si="2"/>
        <v>0.32729411764705896</v>
      </c>
      <c r="F46" s="37">
        <f t="shared" si="3"/>
        <v>0.58799999999999997</v>
      </c>
    </row>
    <row r="47" spans="1:11" ht="15" thickBot="1" x14ac:dyDescent="0.35">
      <c r="A47" s="35">
        <f t="shared" si="0"/>
        <v>1.9321000000000005E-2</v>
      </c>
      <c r="B47" s="40">
        <v>0.13900000000000001</v>
      </c>
      <c r="C47" s="38">
        <v>0.89400000000000002</v>
      </c>
      <c r="D47" s="39">
        <f t="shared" si="1"/>
        <v>0.12623391003460219</v>
      </c>
      <c r="E47" s="41">
        <f t="shared" si="2"/>
        <v>0.35529411764705898</v>
      </c>
      <c r="F47" s="37">
        <f t="shared" si="3"/>
        <v>0.61599999999999999</v>
      </c>
    </row>
    <row r="48" spans="1:11" ht="15" thickBot="1" x14ac:dyDescent="0.35">
      <c r="A48" s="35">
        <f t="shared" si="0"/>
        <v>0.56550400000000001</v>
      </c>
      <c r="B48" s="40">
        <v>0.752</v>
      </c>
      <c r="C48" s="38">
        <v>0.9</v>
      </c>
      <c r="D48" s="39">
        <f t="shared" si="1"/>
        <v>0.13053343944636689</v>
      </c>
      <c r="E48" s="41">
        <f t="shared" si="2"/>
        <v>0.36129411764705899</v>
      </c>
      <c r="F48" s="37">
        <f t="shared" si="3"/>
        <v>0.622</v>
      </c>
    </row>
    <row r="49" spans="1:9" ht="15" thickBot="1" x14ac:dyDescent="0.35">
      <c r="A49" s="35">
        <f t="shared" si="0"/>
        <v>8.1967689999999997</v>
      </c>
      <c r="B49" s="40">
        <v>2.863</v>
      </c>
      <c r="C49" s="38">
        <v>0.91900000000000004</v>
      </c>
      <c r="D49" s="39">
        <f t="shared" si="1"/>
        <v>0.14462361591695516</v>
      </c>
      <c r="E49" s="41">
        <f t="shared" si="2"/>
        <v>0.380294117647059</v>
      </c>
      <c r="F49" s="37">
        <f t="shared" si="3"/>
        <v>0.64100000000000001</v>
      </c>
    </row>
    <row r="50" spans="1:9" ht="15" thickBot="1" x14ac:dyDescent="0.35">
      <c r="A50" s="35">
        <f t="shared" si="0"/>
        <v>1.1448999999999999E-2</v>
      </c>
      <c r="B50" s="40">
        <v>0.107</v>
      </c>
      <c r="C50" s="38">
        <v>0.99099999999999999</v>
      </c>
      <c r="D50" s="39">
        <f t="shared" si="1"/>
        <v>0.20456996885813161</v>
      </c>
      <c r="E50" s="41">
        <f t="shared" si="2"/>
        <v>0.45229411764705896</v>
      </c>
      <c r="F50" s="37">
        <f t="shared" si="3"/>
        <v>0.71299999999999997</v>
      </c>
    </row>
    <row r="51" spans="1:9" ht="15" thickBot="1" x14ac:dyDescent="0.35">
      <c r="A51" s="35">
        <f t="shared" si="0"/>
        <v>0.74995599999999996</v>
      </c>
      <c r="B51" s="40">
        <v>0.86599999999999999</v>
      </c>
      <c r="C51" s="38">
        <v>0.99399999999999999</v>
      </c>
      <c r="D51" s="39">
        <f t="shared" si="1"/>
        <v>0.20729273356401395</v>
      </c>
      <c r="E51" s="41">
        <f t="shared" si="2"/>
        <v>0.45529411764705896</v>
      </c>
      <c r="F51" s="37">
        <f t="shared" si="3"/>
        <v>0.71599999999999997</v>
      </c>
    </row>
    <row r="52" spans="1:9" ht="15" thickBot="1" x14ac:dyDescent="0.35">
      <c r="A52" s="35">
        <f t="shared" si="0"/>
        <v>6.889000000000001E-3</v>
      </c>
      <c r="B52" s="40">
        <v>8.3000000000000004E-2</v>
      </c>
      <c r="C52" s="38">
        <v>1.0329999999999999</v>
      </c>
      <c r="D52" s="39">
        <f t="shared" si="1"/>
        <v>0.2443266747404845</v>
      </c>
      <c r="E52" s="41">
        <f t="shared" si="2"/>
        <v>0.49429411764705888</v>
      </c>
      <c r="F52" s="37">
        <f t="shared" si="3"/>
        <v>0.75499999999999989</v>
      </c>
    </row>
    <row r="53" spans="1:9" ht="15" thickBot="1" x14ac:dyDescent="0.35">
      <c r="A53" s="35">
        <f t="shared" si="0"/>
        <v>3.5344E-2</v>
      </c>
      <c r="B53" s="40">
        <v>0.188</v>
      </c>
      <c r="C53" s="38">
        <v>1.718</v>
      </c>
      <c r="D53" s="39">
        <f t="shared" si="1"/>
        <v>1.3907346159169551</v>
      </c>
      <c r="E53" s="41">
        <f t="shared" si="2"/>
        <v>1.1792941176470588</v>
      </c>
      <c r="F53" s="37">
        <f t="shared" si="3"/>
        <v>1.44</v>
      </c>
    </row>
    <row r="54" spans="1:9" ht="15" thickBot="1" x14ac:dyDescent="0.35">
      <c r="A54" s="35">
        <f t="shared" si="0"/>
        <v>0.13322499999999998</v>
      </c>
      <c r="B54" s="40">
        <v>0.36499999999999999</v>
      </c>
      <c r="C54" s="38">
        <v>2.0099999999999998</v>
      </c>
      <c r="D54" s="39">
        <f t="shared" si="1"/>
        <v>2.164706380622837</v>
      </c>
      <c r="E54" s="41">
        <f t="shared" si="2"/>
        <v>1.4712941176470586</v>
      </c>
      <c r="F54" s="37">
        <f t="shared" si="3"/>
        <v>1.7319999999999998</v>
      </c>
    </row>
    <row r="55" spans="1:9" ht="15" thickBot="1" x14ac:dyDescent="0.35">
      <c r="A55" s="35">
        <f t="shared" si="0"/>
        <v>7.7284000000000019E-2</v>
      </c>
      <c r="B55" s="40">
        <v>0.27800000000000002</v>
      </c>
      <c r="C55" s="38">
        <v>2.2669999999999999</v>
      </c>
      <c r="D55" s="39">
        <f t="shared" si="1"/>
        <v>2.9870005570934253</v>
      </c>
      <c r="E55" s="41">
        <f t="shared" si="2"/>
        <v>1.7282941176470588</v>
      </c>
      <c r="F55" s="37">
        <f t="shared" si="3"/>
        <v>1.9889999999999999</v>
      </c>
    </row>
    <row r="56" spans="1:9" ht="15" thickBot="1" x14ac:dyDescent="0.35">
      <c r="A56" s="35">
        <f t="shared" si="0"/>
        <v>2.9159999999999998E-3</v>
      </c>
      <c r="B56" s="42">
        <v>5.3999999999999999E-2</v>
      </c>
      <c r="C56" s="43">
        <v>2.863</v>
      </c>
      <c r="D56" s="44">
        <f t="shared" si="1"/>
        <v>5.4023431453287198</v>
      </c>
      <c r="E56" s="45">
        <f t="shared" si="2"/>
        <v>2.3242941176470588</v>
      </c>
      <c r="F56" s="37">
        <f t="shared" si="3"/>
        <v>2.585</v>
      </c>
    </row>
    <row r="57" spans="1:9" ht="15" thickBot="1" x14ac:dyDescent="0.35">
      <c r="A57" s="30">
        <f>AVERAGE(A6:A56)</f>
        <v>0.67034486274509797</v>
      </c>
      <c r="B57" s="33" t="s">
        <v>43</v>
      </c>
      <c r="C57" s="52">
        <f>SUM(C6:C56)</f>
        <v>25.904</v>
      </c>
      <c r="D57" s="52">
        <f t="shared" ref="D57:F57" si="4">SUM(D6:D56)</f>
        <v>18.353199058823527</v>
      </c>
      <c r="E57" s="52">
        <f t="shared" si="4"/>
        <v>22.768000000000001</v>
      </c>
      <c r="F57" s="37">
        <f t="shared" si="4"/>
        <v>20.335999999999995</v>
      </c>
    </row>
    <row r="58" spans="1:9" x14ac:dyDescent="0.3">
      <c r="A58" t="s">
        <v>45</v>
      </c>
      <c r="H58" s="141" t="s">
        <v>56</v>
      </c>
    </row>
    <row r="59" spans="1:9" x14ac:dyDescent="0.3">
      <c r="H59" s="142"/>
    </row>
    <row r="60" spans="1:9" ht="15" thickBot="1" x14ac:dyDescent="0.35">
      <c r="B60" s="35" t="s">
        <v>46</v>
      </c>
      <c r="D60" t="s">
        <v>51</v>
      </c>
      <c r="H60" s="143"/>
    </row>
    <row r="61" spans="1:9" ht="15" thickBot="1" x14ac:dyDescent="0.35">
      <c r="A61" s="33" t="s">
        <v>32</v>
      </c>
      <c r="B61" s="59" t="s">
        <v>47</v>
      </c>
      <c r="C61" s="64" t="s">
        <v>48</v>
      </c>
      <c r="D61" s="64" t="s">
        <v>52</v>
      </c>
      <c r="E61" s="64" t="s">
        <v>53</v>
      </c>
      <c r="F61" s="64" t="s">
        <v>54</v>
      </c>
      <c r="G61" s="64" t="s">
        <v>55</v>
      </c>
      <c r="H61">
        <f>F114/E114</f>
        <v>3.5174949729866301</v>
      </c>
      <c r="I61" s="68"/>
    </row>
    <row r="62" spans="1:9" x14ac:dyDescent="0.3">
      <c r="A62" s="55">
        <v>0.89400000000000002</v>
      </c>
      <c r="B62" s="57">
        <f>POWER(A62,2)</f>
        <v>0.79923600000000006</v>
      </c>
      <c r="C62" s="60">
        <f>POWER(A62,3)</f>
        <v>0.71451698400000008</v>
      </c>
      <c r="D62" s="57">
        <f>A62-$I$12</f>
        <v>0.35529411764705898</v>
      </c>
      <c r="E62" s="57">
        <f>POWER(D62,2)</f>
        <v>0.12623391003460219</v>
      </c>
      <c r="F62" s="60">
        <f>POWER(D62,3)</f>
        <v>4.4850165682882207E-2</v>
      </c>
      <c r="G62" s="67">
        <f>POWER(D62,4)</f>
        <v>1.5935000042624037E-2</v>
      </c>
      <c r="H62" t="s">
        <v>57</v>
      </c>
    </row>
    <row r="63" spans="1:9" x14ac:dyDescent="0.3">
      <c r="A63" s="56">
        <v>0.23499999999999999</v>
      </c>
      <c r="B63" s="57">
        <f t="shared" ref="B63:B111" si="5">POWER(A63,2)</f>
        <v>5.5224999999999996E-2</v>
      </c>
      <c r="C63" s="60">
        <f t="shared" ref="C63:C112" si="6">POWER(A63,3)</f>
        <v>1.2977874999999998E-2</v>
      </c>
      <c r="D63" s="57">
        <f>A63-$I$12</f>
        <v>-0.30370588235294105</v>
      </c>
      <c r="E63" s="57">
        <f t="shared" ref="E63:E112" si="7">POWER(D63,2)</f>
        <v>9.2237262975778472E-2</v>
      </c>
      <c r="F63" s="60">
        <f t="shared" ref="F63:F112" si="8">POWER(D63,3)</f>
        <v>-2.8012999337879062E-2</v>
      </c>
      <c r="G63" s="60">
        <f t="shared" ref="G63:G112" si="9">POWER(D63,4)</f>
        <v>8.5077126812629147E-3</v>
      </c>
      <c r="H63">
        <f>E115/G113</f>
        <v>0.1554639204634867</v>
      </c>
    </row>
    <row r="64" spans="1:9" x14ac:dyDescent="0.3">
      <c r="A64" s="56">
        <v>7.0999999999999994E-2</v>
      </c>
      <c r="B64" s="57">
        <f t="shared" si="5"/>
        <v>5.0409999999999995E-3</v>
      </c>
      <c r="C64" s="60">
        <f t="shared" si="6"/>
        <v>3.5791099999999993E-4</v>
      </c>
      <c r="D64" s="57">
        <f t="shared" ref="D64:D112" si="10">A64-$I$12</f>
        <v>-0.46770588235294103</v>
      </c>
      <c r="E64" s="57">
        <f t="shared" si="7"/>
        <v>0.21874879238754311</v>
      </c>
      <c r="F64" s="60">
        <f t="shared" si="8"/>
        <v>-0.10231009695725615</v>
      </c>
      <c r="G64" s="60">
        <f t="shared" si="9"/>
        <v>4.7851034171008437E-2</v>
      </c>
    </row>
    <row r="65" spans="1:7" x14ac:dyDescent="0.3">
      <c r="A65" s="56">
        <v>0.45900000000000002</v>
      </c>
      <c r="B65" s="57">
        <f t="shared" si="5"/>
        <v>0.21068100000000001</v>
      </c>
      <c r="C65" s="60">
        <f t="shared" si="6"/>
        <v>9.6702579000000011E-2</v>
      </c>
      <c r="D65" s="57">
        <f t="shared" si="10"/>
        <v>-7.9705882352941015E-2</v>
      </c>
      <c r="E65" s="57">
        <f t="shared" si="7"/>
        <v>6.3530276816608743E-3</v>
      </c>
      <c r="F65" s="60">
        <f t="shared" si="8"/>
        <v>-5.0637367697943926E-4</v>
      </c>
      <c r="G65" s="60">
        <f t="shared" si="9"/>
        <v>4.0360960723949342E-5</v>
      </c>
    </row>
    <row r="66" spans="1:7" x14ac:dyDescent="0.3">
      <c r="A66" s="56">
        <v>0.1</v>
      </c>
      <c r="B66" s="57">
        <f t="shared" si="5"/>
        <v>1.0000000000000002E-2</v>
      </c>
      <c r="C66" s="60">
        <f t="shared" si="6"/>
        <v>1.0000000000000002E-3</v>
      </c>
      <c r="D66" s="57">
        <f t="shared" si="10"/>
        <v>-0.43870588235294106</v>
      </c>
      <c r="E66" s="57">
        <f t="shared" si="7"/>
        <v>0.19246285121107257</v>
      </c>
      <c r="F66" s="60">
        <f t="shared" si="8"/>
        <v>-8.4434584960716402E-2</v>
      </c>
      <c r="G66" s="60">
        <f t="shared" si="9"/>
        <v>3.7041949096295455E-2</v>
      </c>
    </row>
    <row r="67" spans="1:7" x14ac:dyDescent="0.3">
      <c r="A67" s="56">
        <v>0.99099999999999999</v>
      </c>
      <c r="B67" s="57">
        <f t="shared" si="5"/>
        <v>0.98208099999999998</v>
      </c>
      <c r="C67" s="60">
        <f t="shared" si="6"/>
        <v>0.97324227099999994</v>
      </c>
      <c r="D67" s="57">
        <f t="shared" si="10"/>
        <v>0.45229411764705896</v>
      </c>
      <c r="E67" s="57">
        <f t="shared" si="7"/>
        <v>0.20456996885813161</v>
      </c>
      <c r="F67" s="60">
        <f t="shared" si="8"/>
        <v>9.2525793561774969E-2</v>
      </c>
      <c r="G67" s="60">
        <f t="shared" si="9"/>
        <v>4.1848872158616934E-2</v>
      </c>
    </row>
    <row r="68" spans="1:7" x14ac:dyDescent="0.3">
      <c r="A68" s="56">
        <v>0.42399999999999999</v>
      </c>
      <c r="B68" s="57">
        <f t="shared" si="5"/>
        <v>0.17977599999999999</v>
      </c>
      <c r="C68" s="60">
        <f t="shared" si="6"/>
        <v>7.6225023999999988E-2</v>
      </c>
      <c r="D68" s="57">
        <f>A68-$I$12</f>
        <v>-0.11470588235294105</v>
      </c>
      <c r="E68" s="57">
        <f t="shared" si="7"/>
        <v>1.3157439446366753E-2</v>
      </c>
      <c r="F68" s="60">
        <f t="shared" si="8"/>
        <v>-1.5092357012008906E-3</v>
      </c>
      <c r="G68" s="60">
        <f t="shared" si="9"/>
        <v>1.7311821278480783E-4</v>
      </c>
    </row>
    <row r="69" spans="1:7" x14ac:dyDescent="0.3">
      <c r="A69" s="56">
        <v>0.159</v>
      </c>
      <c r="B69" s="57">
        <f t="shared" si="5"/>
        <v>2.5281000000000001E-2</v>
      </c>
      <c r="C69" s="60">
        <f t="shared" si="6"/>
        <v>4.019679E-3</v>
      </c>
      <c r="D69" s="57">
        <f t="shared" si="10"/>
        <v>-0.379705882352941</v>
      </c>
      <c r="E69" s="57">
        <f t="shared" si="7"/>
        <v>0.14417655709342547</v>
      </c>
      <c r="F69" s="60">
        <f t="shared" si="8"/>
        <v>-5.4744686825768295E-2</v>
      </c>
      <c r="G69" s="60">
        <f t="shared" si="9"/>
        <v>2.0786879615313773E-2</v>
      </c>
    </row>
    <row r="70" spans="1:7" x14ac:dyDescent="0.3">
      <c r="A70" s="56">
        <v>0.43099999999999999</v>
      </c>
      <c r="B70" s="57">
        <f t="shared" si="5"/>
        <v>0.18576099999999998</v>
      </c>
      <c r="C70" s="60">
        <f t="shared" si="6"/>
        <v>8.0062990999999986E-2</v>
      </c>
      <c r="D70" s="57">
        <f t="shared" si="10"/>
        <v>-0.10770588235294104</v>
      </c>
      <c r="E70" s="57">
        <f t="shared" si="7"/>
        <v>1.1600557093425575E-2</v>
      </c>
      <c r="F70" s="60">
        <f t="shared" si="8"/>
        <v>-1.2494482375330707E-3</v>
      </c>
      <c r="G70" s="60">
        <f t="shared" si="9"/>
        <v>1.3457292487782644E-4</v>
      </c>
    </row>
    <row r="71" spans="1:7" x14ac:dyDescent="0.3">
      <c r="A71" s="56">
        <v>0.91900000000000004</v>
      </c>
      <c r="B71" s="57">
        <f t="shared" si="5"/>
        <v>0.84456100000000012</v>
      </c>
      <c r="C71" s="60">
        <f t="shared" si="6"/>
        <v>0.7761515590000001</v>
      </c>
      <c r="D71" s="57">
        <f t="shared" si="10"/>
        <v>0.380294117647059</v>
      </c>
      <c r="E71" s="57">
        <f t="shared" si="7"/>
        <v>0.14462361591695516</v>
      </c>
      <c r="F71" s="60">
        <f t="shared" si="8"/>
        <v>5.499951040606562E-2</v>
      </c>
      <c r="G71" s="60">
        <f t="shared" si="9"/>
        <v>2.0915990280894966E-2</v>
      </c>
    </row>
    <row r="72" spans="1:7" x14ac:dyDescent="0.3">
      <c r="A72" s="56">
        <v>0</v>
      </c>
      <c r="B72" s="57">
        <f t="shared" si="5"/>
        <v>0</v>
      </c>
      <c r="C72" s="60">
        <f t="shared" si="6"/>
        <v>0</v>
      </c>
      <c r="D72" s="57">
        <f t="shared" si="10"/>
        <v>-0.53870588235294103</v>
      </c>
      <c r="E72" s="57">
        <f t="shared" si="7"/>
        <v>0.29020402768166076</v>
      </c>
      <c r="F72" s="60">
        <f t="shared" si="8"/>
        <v>-0.15633461679462637</v>
      </c>
      <c r="G72" s="60">
        <f t="shared" si="9"/>
        <v>8.4218377682658122E-2</v>
      </c>
    </row>
    <row r="73" spans="1:7" x14ac:dyDescent="0.3">
      <c r="A73" s="56">
        <v>6.0999999999999999E-2</v>
      </c>
      <c r="B73" s="57">
        <f t="shared" si="5"/>
        <v>3.7209999999999999E-3</v>
      </c>
      <c r="C73" s="60">
        <f t="shared" si="6"/>
        <v>2.2698099999999999E-4</v>
      </c>
      <c r="D73" s="57">
        <f t="shared" si="10"/>
        <v>-0.47770588235294104</v>
      </c>
      <c r="E73" s="57">
        <f t="shared" si="7"/>
        <v>0.22820291003460194</v>
      </c>
      <c r="F73" s="60">
        <f t="shared" si="8"/>
        <v>-0.10901387249358835</v>
      </c>
      <c r="G73" s="60">
        <f t="shared" si="9"/>
        <v>5.207656814826063E-2</v>
      </c>
    </row>
    <row r="74" spans="1:7" x14ac:dyDescent="0.3">
      <c r="A74" s="56">
        <v>0.216</v>
      </c>
      <c r="B74" s="57">
        <f t="shared" si="5"/>
        <v>4.6655999999999996E-2</v>
      </c>
      <c r="C74" s="60">
        <f t="shared" si="6"/>
        <v>1.0077695999999999E-2</v>
      </c>
      <c r="D74" s="57">
        <f t="shared" si="10"/>
        <v>-0.32270588235294106</v>
      </c>
      <c r="E74" s="57">
        <f t="shared" si="7"/>
        <v>0.10413908650519024</v>
      </c>
      <c r="F74" s="60">
        <f t="shared" si="8"/>
        <v>-3.3606295798086674E-2</v>
      </c>
      <c r="G74" s="60">
        <f t="shared" si="9"/>
        <v>1.0844949338135497E-2</v>
      </c>
    </row>
    <row r="75" spans="1:7" x14ac:dyDescent="0.3">
      <c r="A75" s="56">
        <v>8.2000000000000003E-2</v>
      </c>
      <c r="B75" s="57">
        <f t="shared" si="5"/>
        <v>6.7240000000000008E-3</v>
      </c>
      <c r="C75" s="60">
        <f t="shared" si="6"/>
        <v>5.5136800000000011E-4</v>
      </c>
      <c r="D75" s="57">
        <f t="shared" si="10"/>
        <v>-0.45670588235294102</v>
      </c>
      <c r="E75" s="57">
        <f t="shared" si="7"/>
        <v>0.20858026297577839</v>
      </c>
      <c r="F75" s="60">
        <f t="shared" si="8"/>
        <v>-9.5259833043761344E-2</v>
      </c>
      <c r="G75" s="60">
        <f t="shared" si="9"/>
        <v>4.3505726103044873E-2</v>
      </c>
    </row>
    <row r="76" spans="1:7" x14ac:dyDescent="0.3">
      <c r="A76" s="56">
        <v>9.1999999999999998E-2</v>
      </c>
      <c r="B76" s="57">
        <f t="shared" si="5"/>
        <v>8.4639999999999993E-3</v>
      </c>
      <c r="C76" s="60">
        <f t="shared" si="6"/>
        <v>7.7868799999999993E-4</v>
      </c>
      <c r="D76" s="57">
        <f t="shared" si="10"/>
        <v>-0.44670588235294106</v>
      </c>
      <c r="E76" s="57">
        <f t="shared" si="7"/>
        <v>0.19954614532871962</v>
      </c>
      <c r="F76" s="60">
        <f t="shared" si="8"/>
        <v>-8.9138436919193903E-2</v>
      </c>
      <c r="G76" s="60">
        <f t="shared" si="9"/>
        <v>3.9818664115550489E-2</v>
      </c>
    </row>
    <row r="77" spans="1:7" x14ac:dyDescent="0.3">
      <c r="A77" s="56">
        <v>0.9</v>
      </c>
      <c r="B77" s="57">
        <f t="shared" si="5"/>
        <v>0.81</v>
      </c>
      <c r="C77" s="60">
        <f t="shared" si="6"/>
        <v>0.72900000000000009</v>
      </c>
      <c r="D77" s="57">
        <f t="shared" si="10"/>
        <v>0.36129411764705899</v>
      </c>
      <c r="E77" s="57">
        <f t="shared" si="7"/>
        <v>0.13053343944636689</v>
      </c>
      <c r="F77" s="60">
        <f t="shared" si="8"/>
        <v>4.7160963828210931E-2</v>
      </c>
      <c r="G77" s="60">
        <f t="shared" si="9"/>
        <v>1.7038978813698331E-2</v>
      </c>
    </row>
    <row r="78" spans="1:7" x14ac:dyDescent="0.3">
      <c r="A78" s="56">
        <v>0.186</v>
      </c>
      <c r="B78" s="57">
        <f t="shared" si="5"/>
        <v>3.4596000000000002E-2</v>
      </c>
      <c r="C78" s="60">
        <f t="shared" si="6"/>
        <v>6.4348560000000001E-3</v>
      </c>
      <c r="D78" s="57">
        <f t="shared" si="10"/>
        <v>-0.35270588235294104</v>
      </c>
      <c r="E78" s="57">
        <f t="shared" si="7"/>
        <v>0.12440143944636668</v>
      </c>
      <c r="F78" s="60">
        <f t="shared" si="8"/>
        <v>-4.3877119465906722E-2</v>
      </c>
      <c r="G78" s="60">
        <f t="shared" si="9"/>
        <v>1.5475718136328037E-2</v>
      </c>
    </row>
    <row r="79" spans="1:7" x14ac:dyDescent="0.3">
      <c r="A79" s="56">
        <v>0.57899999999999996</v>
      </c>
      <c r="B79" s="57">
        <f t="shared" si="5"/>
        <v>0.33524099999999996</v>
      </c>
      <c r="C79" s="60">
        <f t="shared" si="6"/>
        <v>0.19410453899999996</v>
      </c>
      <c r="D79" s="57">
        <f t="shared" si="10"/>
        <v>4.0294117647058925E-2</v>
      </c>
      <c r="E79" s="57">
        <f t="shared" si="7"/>
        <v>1.6236159169550255E-3</v>
      </c>
      <c r="F79" s="60">
        <f t="shared" si="8"/>
        <v>6.5422170771423246E-5</v>
      </c>
      <c r="G79" s="60">
        <f t="shared" si="9"/>
        <v>2.6361286457897084E-6</v>
      </c>
    </row>
    <row r="80" spans="1:7" x14ac:dyDescent="0.3">
      <c r="A80" s="56">
        <v>1.653</v>
      </c>
      <c r="B80" s="57">
        <f t="shared" si="5"/>
        <v>2.7324090000000001</v>
      </c>
      <c r="C80" s="60">
        <f t="shared" si="6"/>
        <v>4.516672077</v>
      </c>
      <c r="D80" s="57">
        <f t="shared" si="10"/>
        <v>1.1142941176470589</v>
      </c>
      <c r="E80" s="57">
        <f t="shared" si="7"/>
        <v>1.2416513806228375</v>
      </c>
      <c r="F80" s="60">
        <f t="shared" si="8"/>
        <v>1.3835648295963772</v>
      </c>
      <c r="G80" s="60">
        <f t="shared" si="9"/>
        <v>1.5416981510025987</v>
      </c>
    </row>
    <row r="81" spans="1:7" x14ac:dyDescent="0.3">
      <c r="A81" s="56">
        <v>0.83</v>
      </c>
      <c r="B81" s="57">
        <f t="shared" si="5"/>
        <v>0.68889999999999996</v>
      </c>
      <c r="C81" s="60">
        <f t="shared" si="6"/>
        <v>0.57178699999999993</v>
      </c>
      <c r="D81" s="57">
        <f t="shared" si="10"/>
        <v>0.29129411764705893</v>
      </c>
      <c r="E81" s="57">
        <f t="shared" si="7"/>
        <v>8.4852262975778608E-2</v>
      </c>
      <c r="F81" s="60">
        <f t="shared" si="8"/>
        <v>2.4716965073885638E-2</v>
      </c>
      <c r="G81" s="60">
        <f t="shared" si="9"/>
        <v>7.1999065321106896E-3</v>
      </c>
    </row>
    <row r="82" spans="1:7" x14ac:dyDescent="0.3">
      <c r="A82" s="56">
        <v>9.2999999999999999E-2</v>
      </c>
      <c r="B82" s="57">
        <f t="shared" si="5"/>
        <v>8.6490000000000004E-3</v>
      </c>
      <c r="C82" s="60">
        <f t="shared" si="6"/>
        <v>8.0435700000000001E-4</v>
      </c>
      <c r="D82" s="57">
        <f t="shared" si="10"/>
        <v>-0.44570588235294106</v>
      </c>
      <c r="E82" s="57">
        <f t="shared" si="7"/>
        <v>0.19865373356401375</v>
      </c>
      <c r="F82" s="60">
        <f t="shared" si="8"/>
        <v>-8.8541137600854816E-2</v>
      </c>
      <c r="G82" s="60">
        <f t="shared" si="9"/>
        <v>3.9463305858922167E-2</v>
      </c>
    </row>
    <row r="83" spans="1:7" x14ac:dyDescent="0.3">
      <c r="A83" s="56">
        <v>0.311</v>
      </c>
      <c r="B83" s="57">
        <f t="shared" si="5"/>
        <v>9.6721000000000001E-2</v>
      </c>
      <c r="C83" s="60">
        <f t="shared" si="6"/>
        <v>3.0080230999999999E-2</v>
      </c>
      <c r="D83" s="57">
        <f t="shared" si="10"/>
        <v>-0.22770588235294104</v>
      </c>
      <c r="E83" s="57">
        <f t="shared" si="7"/>
        <v>5.1849968858131423E-2</v>
      </c>
      <c r="F83" s="60">
        <f t="shared" si="8"/>
        <v>-1.180654290881333E-2</v>
      </c>
      <c r="G83" s="60">
        <f t="shared" si="9"/>
        <v>2.6884192705891982E-3</v>
      </c>
    </row>
    <row r="84" spans="1:7" x14ac:dyDescent="0.3">
      <c r="A84" s="56">
        <v>0.42899999999999999</v>
      </c>
      <c r="B84" s="57">
        <f t="shared" si="5"/>
        <v>0.18404099999999998</v>
      </c>
      <c r="C84" s="60">
        <f t="shared" si="6"/>
        <v>7.8953588999999991E-2</v>
      </c>
      <c r="D84" s="57">
        <f t="shared" si="10"/>
        <v>-0.10970588235294104</v>
      </c>
      <c r="E84" s="57">
        <f t="shared" si="7"/>
        <v>1.2035380622837341E-2</v>
      </c>
      <c r="F84" s="60">
        <f t="shared" si="8"/>
        <v>-1.3203520506818596E-3</v>
      </c>
      <c r="G84" s="60">
        <f t="shared" si="9"/>
        <v>1.4485038673656855E-4</v>
      </c>
    </row>
    <row r="85" spans="1:7" x14ac:dyDescent="0.3">
      <c r="A85" s="56">
        <v>2.0099999999999998</v>
      </c>
      <c r="B85" s="57">
        <f t="shared" si="5"/>
        <v>4.0400999999999989</v>
      </c>
      <c r="C85" s="60">
        <f t="shared" si="6"/>
        <v>8.1206009999999971</v>
      </c>
      <c r="D85" s="57">
        <f t="shared" si="10"/>
        <v>1.4712941176470586</v>
      </c>
      <c r="E85" s="57">
        <f t="shared" si="7"/>
        <v>2.164706380622837</v>
      </c>
      <c r="F85" s="60">
        <f t="shared" si="8"/>
        <v>3.184919764243435</v>
      </c>
      <c r="G85" s="60">
        <f t="shared" si="9"/>
        <v>4.6859537143092229</v>
      </c>
    </row>
    <row r="86" spans="1:7" x14ac:dyDescent="0.3">
      <c r="A86" s="56">
        <v>1.718</v>
      </c>
      <c r="B86" s="57">
        <f t="shared" si="5"/>
        <v>2.951524</v>
      </c>
      <c r="C86" s="60">
        <f t="shared" si="6"/>
        <v>5.0707182319999999</v>
      </c>
      <c r="D86" s="57">
        <f t="shared" si="10"/>
        <v>1.1792941176470588</v>
      </c>
      <c r="E86" s="57">
        <f t="shared" si="7"/>
        <v>1.3907346159169551</v>
      </c>
      <c r="F86" s="60">
        <f t="shared" si="8"/>
        <v>1.6400851517590069</v>
      </c>
      <c r="G86" s="60">
        <f t="shared" si="9"/>
        <v>1.9341427719096806</v>
      </c>
    </row>
    <row r="87" spans="1:7" x14ac:dyDescent="0.3">
      <c r="A87" s="56">
        <v>4.1000000000000002E-2</v>
      </c>
      <c r="B87" s="57">
        <f t="shared" si="5"/>
        <v>1.6810000000000002E-3</v>
      </c>
      <c r="C87" s="60">
        <f t="shared" si="6"/>
        <v>6.8921000000000013E-5</v>
      </c>
      <c r="D87" s="57">
        <f t="shared" si="10"/>
        <v>-0.49770588235294105</v>
      </c>
      <c r="E87" s="57">
        <f t="shared" si="7"/>
        <v>0.2477111453287196</v>
      </c>
      <c r="F87" s="60">
        <f t="shared" si="8"/>
        <v>-0.123287294154488</v>
      </c>
      <c r="G87" s="60">
        <f t="shared" si="9"/>
        <v>6.136081152006604E-2</v>
      </c>
    </row>
    <row r="88" spans="1:7" x14ac:dyDescent="0.3">
      <c r="A88" s="56">
        <v>0.81699999999999995</v>
      </c>
      <c r="B88" s="57">
        <f t="shared" si="5"/>
        <v>0.66748899999999989</v>
      </c>
      <c r="C88" s="60">
        <f t="shared" si="6"/>
        <v>0.54533851299999991</v>
      </c>
      <c r="D88" s="57">
        <f t="shared" si="10"/>
        <v>0.27829411764705891</v>
      </c>
      <c r="E88" s="57">
        <f t="shared" si="7"/>
        <v>7.7447615916955065E-2</v>
      </c>
      <c r="F88" s="60">
        <f t="shared" si="8"/>
        <v>2.1553215935477325E-2</v>
      </c>
      <c r="G88" s="60">
        <f t="shared" si="9"/>
        <v>5.9981332112201916E-3</v>
      </c>
    </row>
    <row r="89" spans="1:7" x14ac:dyDescent="0.3">
      <c r="A89" s="56">
        <v>0.61199999999999999</v>
      </c>
      <c r="B89" s="57">
        <f t="shared" si="5"/>
        <v>0.37454399999999999</v>
      </c>
      <c r="C89" s="60">
        <f t="shared" si="6"/>
        <v>0.22922092799999999</v>
      </c>
      <c r="D89" s="57">
        <f t="shared" si="10"/>
        <v>7.3294117647058954E-2</v>
      </c>
      <c r="E89" s="57">
        <f t="shared" si="7"/>
        <v>5.3720276816609184E-3</v>
      </c>
      <c r="F89" s="60">
        <f t="shared" si="8"/>
        <v>3.937380289029127E-4</v>
      </c>
      <c r="G89" s="60">
        <f t="shared" si="9"/>
        <v>2.8858681412531181E-5</v>
      </c>
    </row>
    <row r="90" spans="1:7" x14ac:dyDescent="0.3">
      <c r="A90" s="56">
        <v>0.158</v>
      </c>
      <c r="B90" s="57">
        <f t="shared" si="5"/>
        <v>2.4964E-2</v>
      </c>
      <c r="C90" s="60">
        <f t="shared" si="6"/>
        <v>3.9443120000000002E-3</v>
      </c>
      <c r="D90" s="57">
        <f t="shared" si="10"/>
        <v>-0.38070588235294101</v>
      </c>
      <c r="E90" s="57">
        <f t="shared" si="7"/>
        <v>0.14493696885813137</v>
      </c>
      <c r="F90" s="60">
        <f t="shared" si="8"/>
        <v>-5.5178356614695633E-2</v>
      </c>
      <c r="G90" s="60">
        <f t="shared" si="9"/>
        <v>2.1006724941782944E-2</v>
      </c>
    </row>
    <row r="91" spans="1:7" x14ac:dyDescent="0.3">
      <c r="A91" s="56">
        <v>9.9000000000000005E-2</v>
      </c>
      <c r="B91" s="57">
        <f t="shared" si="5"/>
        <v>9.8010000000000007E-3</v>
      </c>
      <c r="C91" s="60">
        <f t="shared" si="6"/>
        <v>9.702990000000001E-4</v>
      </c>
      <c r="D91" s="57">
        <f t="shared" si="10"/>
        <v>-0.43970588235294106</v>
      </c>
      <c r="E91" s="57">
        <f t="shared" si="7"/>
        <v>0.19334126297577844</v>
      </c>
      <c r="F91" s="60">
        <f t="shared" si="8"/>
        <v>-8.5013290631996669E-2</v>
      </c>
      <c r="G91" s="60">
        <f t="shared" si="9"/>
        <v>3.7380843969069114E-2</v>
      </c>
    </row>
    <row r="92" spans="1:7" x14ac:dyDescent="0.3">
      <c r="A92" s="56">
        <v>0.71199999999999997</v>
      </c>
      <c r="B92" s="57">
        <f t="shared" si="5"/>
        <v>0.50694399999999995</v>
      </c>
      <c r="C92" s="60">
        <f t="shared" si="6"/>
        <v>0.36094412799999998</v>
      </c>
      <c r="D92" s="57">
        <f t="shared" si="10"/>
        <v>0.17329411764705893</v>
      </c>
      <c r="E92" s="57">
        <f t="shared" si="7"/>
        <v>3.0030851211072702E-2</v>
      </c>
      <c r="F92" s="60">
        <f t="shared" si="8"/>
        <v>5.2041698628129546E-3</v>
      </c>
      <c r="G92" s="60">
        <f t="shared" si="9"/>
        <v>9.0185202446158681E-4</v>
      </c>
    </row>
    <row r="93" spans="1:7" x14ac:dyDescent="0.3">
      <c r="A93" s="56">
        <v>2.2669999999999999</v>
      </c>
      <c r="B93" s="57">
        <f t="shared" si="5"/>
        <v>5.1392889999999998</v>
      </c>
      <c r="C93" s="60">
        <f t="shared" si="6"/>
        <v>11.650768162999999</v>
      </c>
      <c r="D93" s="57">
        <f t="shared" si="10"/>
        <v>1.7282941176470588</v>
      </c>
      <c r="E93" s="57">
        <f t="shared" si="7"/>
        <v>2.9870005570934253</v>
      </c>
      <c r="F93" s="60">
        <f t="shared" si="8"/>
        <v>5.1624154922330545</v>
      </c>
      <c r="G93" s="60">
        <f t="shared" si="9"/>
        <v>8.9221723280764333</v>
      </c>
    </row>
    <row r="94" spans="1:7" x14ac:dyDescent="0.3">
      <c r="A94" s="56">
        <v>0.14299999999999999</v>
      </c>
      <c r="B94" s="57">
        <f t="shared" si="5"/>
        <v>2.0448999999999995E-2</v>
      </c>
      <c r="C94" s="60">
        <f t="shared" si="6"/>
        <v>2.924206999999999E-3</v>
      </c>
      <c r="D94" s="57">
        <f t="shared" si="10"/>
        <v>-0.39570588235294102</v>
      </c>
      <c r="E94" s="57">
        <f t="shared" si="7"/>
        <v>0.15658314532871959</v>
      </c>
      <c r="F94" s="60">
        <f t="shared" si="8"/>
        <v>-6.1960871683899778E-2</v>
      </c>
      <c r="G94" s="60">
        <f t="shared" si="9"/>
        <v>2.451828140103492E-2</v>
      </c>
    </row>
    <row r="95" spans="1:7" x14ac:dyDescent="0.3">
      <c r="A95" s="56">
        <v>0.52700000000000002</v>
      </c>
      <c r="B95" s="57">
        <f t="shared" si="5"/>
        <v>0.277729</v>
      </c>
      <c r="C95" s="60">
        <f t="shared" si="6"/>
        <v>0.14636318300000001</v>
      </c>
      <c r="D95" s="57">
        <f t="shared" si="10"/>
        <v>-1.1705882352941011E-2</v>
      </c>
      <c r="E95" s="57">
        <f t="shared" si="7"/>
        <v>1.3702768166089577E-4</v>
      </c>
      <c r="F95" s="60">
        <f t="shared" si="8"/>
        <v>-1.6040299206186984E-6</v>
      </c>
      <c r="G95" s="60">
        <f t="shared" si="9"/>
        <v>1.877658554135979E-8</v>
      </c>
    </row>
    <row r="96" spans="1:7" x14ac:dyDescent="0.3">
      <c r="A96" s="56">
        <v>0.16200000000000001</v>
      </c>
      <c r="B96" s="57">
        <f t="shared" si="5"/>
        <v>2.6244E-2</v>
      </c>
      <c r="C96" s="60">
        <f t="shared" si="6"/>
        <v>4.2515280000000001E-3</v>
      </c>
      <c r="D96" s="57">
        <f t="shared" si="10"/>
        <v>-0.376705882352941</v>
      </c>
      <c r="E96" s="57">
        <f t="shared" si="7"/>
        <v>0.14190732179930782</v>
      </c>
      <c r="F96" s="60">
        <f t="shared" si="8"/>
        <v>-5.3457322870750994E-2</v>
      </c>
      <c r="G96" s="60">
        <f t="shared" si="9"/>
        <v>2.0137687980252304E-2</v>
      </c>
    </row>
    <row r="97" spans="1:7" x14ac:dyDescent="0.3">
      <c r="A97" s="56">
        <v>0.99399999999999999</v>
      </c>
      <c r="B97" s="57">
        <f t="shared" si="5"/>
        <v>0.98803600000000003</v>
      </c>
      <c r="C97" s="60">
        <f t="shared" si="6"/>
        <v>0.98210778399999998</v>
      </c>
      <c r="D97" s="57">
        <f t="shared" si="10"/>
        <v>0.45529411764705896</v>
      </c>
      <c r="E97" s="57">
        <f t="shared" si="7"/>
        <v>0.20729273356401395</v>
      </c>
      <c r="F97" s="60">
        <f t="shared" si="8"/>
        <v>9.4379162222674617E-2</v>
      </c>
      <c r="G97" s="60">
        <f t="shared" si="9"/>
        <v>4.297027738844128E-2</v>
      </c>
    </row>
    <row r="98" spans="1:7" x14ac:dyDescent="0.3">
      <c r="A98" s="56">
        <v>9.0999999999999998E-2</v>
      </c>
      <c r="B98" s="57">
        <f t="shared" si="5"/>
        <v>8.2810000000000002E-3</v>
      </c>
      <c r="C98" s="60">
        <f t="shared" si="6"/>
        <v>7.5357099999999997E-4</v>
      </c>
      <c r="D98" s="57">
        <f t="shared" si="10"/>
        <v>-0.44770588235294106</v>
      </c>
      <c r="E98" s="57">
        <f t="shared" si="7"/>
        <v>0.20044055709342551</v>
      </c>
      <c r="F98" s="60">
        <f t="shared" si="8"/>
        <v>-8.9738416472827126E-2</v>
      </c>
      <c r="G98" s="60">
        <f t="shared" si="9"/>
        <v>4.0176416927922773E-2</v>
      </c>
    </row>
    <row r="99" spans="1:7" x14ac:dyDescent="0.3">
      <c r="A99" s="56">
        <v>5.5E-2</v>
      </c>
      <c r="B99" s="57">
        <f t="shared" si="5"/>
        <v>3.0249999999999999E-3</v>
      </c>
      <c r="C99" s="60">
        <f t="shared" si="6"/>
        <v>1.6637499999999999E-4</v>
      </c>
      <c r="D99" s="57">
        <f t="shared" si="10"/>
        <v>-0.48370588235294104</v>
      </c>
      <c r="E99" s="57">
        <f t="shared" si="7"/>
        <v>0.23397138062283723</v>
      </c>
      <c r="F99" s="60">
        <f t="shared" si="8"/>
        <v>-0.11317333310950529</v>
      </c>
      <c r="G99" s="60">
        <f t="shared" si="9"/>
        <v>5.4742606950556577E-2</v>
      </c>
    </row>
    <row r="100" spans="1:7" x14ac:dyDescent="0.3">
      <c r="A100" s="56">
        <v>1.0329999999999999</v>
      </c>
      <c r="B100" s="57">
        <f t="shared" si="5"/>
        <v>1.0670889999999997</v>
      </c>
      <c r="C100" s="60">
        <f t="shared" si="6"/>
        <v>1.1023029369999997</v>
      </c>
      <c r="D100" s="57">
        <f t="shared" si="10"/>
        <v>0.49429411764705888</v>
      </c>
      <c r="E100" s="57">
        <f t="shared" si="7"/>
        <v>0.2443266747404845</v>
      </c>
      <c r="F100" s="60">
        <f t="shared" si="8"/>
        <v>0.12076923810848773</v>
      </c>
      <c r="G100" s="60">
        <f t="shared" si="9"/>
        <v>5.9695523989742504E-2</v>
      </c>
    </row>
    <row r="101" spans="1:7" x14ac:dyDescent="0.3">
      <c r="A101" s="56">
        <v>7.5999999999999998E-2</v>
      </c>
      <c r="B101" s="57">
        <f t="shared" si="5"/>
        <v>5.7759999999999999E-3</v>
      </c>
      <c r="C101" s="60">
        <f t="shared" si="6"/>
        <v>4.3897599999999999E-4</v>
      </c>
      <c r="D101" s="57">
        <f t="shared" si="10"/>
        <v>-0.46270588235294102</v>
      </c>
      <c r="E101" s="57">
        <f t="shared" si="7"/>
        <v>0.21409673356401371</v>
      </c>
      <c r="F101" s="60">
        <f t="shared" si="8"/>
        <v>-9.9063818012619487E-2</v>
      </c>
      <c r="G101" s="60">
        <f t="shared" si="9"/>
        <v>4.5837411322780276E-2</v>
      </c>
    </row>
    <row r="102" spans="1:7" x14ac:dyDescent="0.3">
      <c r="A102" s="56">
        <v>0.14899999999999999</v>
      </c>
      <c r="B102" s="57">
        <f t="shared" si="5"/>
        <v>2.2200999999999999E-2</v>
      </c>
      <c r="C102" s="60">
        <f t="shared" si="6"/>
        <v>3.3079489999999997E-3</v>
      </c>
      <c r="D102" s="57">
        <f t="shared" si="10"/>
        <v>-0.38970588235294101</v>
      </c>
      <c r="E102" s="57">
        <f t="shared" si="7"/>
        <v>0.1518706747404843</v>
      </c>
      <c r="F102" s="60">
        <f t="shared" si="8"/>
        <v>-5.9184895303276946E-2</v>
      </c>
      <c r="G102" s="60">
        <f t="shared" si="9"/>
        <v>2.3064701846129975E-2</v>
      </c>
    </row>
    <row r="103" spans="1:7" x14ac:dyDescent="0.3">
      <c r="A103" s="56">
        <v>0.13900000000000001</v>
      </c>
      <c r="B103" s="57">
        <f t="shared" si="5"/>
        <v>1.9321000000000005E-2</v>
      </c>
      <c r="C103" s="60">
        <f t="shared" si="6"/>
        <v>2.6856190000000011E-3</v>
      </c>
      <c r="D103" s="57">
        <f t="shared" si="10"/>
        <v>-0.39970588235294102</v>
      </c>
      <c r="E103" s="57">
        <f t="shared" si="7"/>
        <v>0.15976479238754313</v>
      </c>
      <c r="F103" s="60">
        <f t="shared" si="8"/>
        <v>-6.3858927310197364E-2</v>
      </c>
      <c r="G103" s="60">
        <f t="shared" si="9"/>
        <v>2.5524788886634758E-2</v>
      </c>
    </row>
    <row r="104" spans="1:7" x14ac:dyDescent="0.3">
      <c r="A104" s="56">
        <v>0.752</v>
      </c>
      <c r="B104" s="57">
        <f t="shared" si="5"/>
        <v>0.56550400000000001</v>
      </c>
      <c r="C104" s="60">
        <f t="shared" si="6"/>
        <v>0.42525900799999999</v>
      </c>
      <c r="D104" s="57">
        <f t="shared" si="10"/>
        <v>0.21329411764705897</v>
      </c>
      <c r="E104" s="57">
        <f t="shared" si="7"/>
        <v>4.5494380622837428E-2</v>
      </c>
      <c r="F104" s="60">
        <f t="shared" si="8"/>
        <v>9.7036837728475666E-3</v>
      </c>
      <c r="G104" s="60">
        <f t="shared" si="9"/>
        <v>2.0697386682556056E-3</v>
      </c>
    </row>
    <row r="105" spans="1:7" x14ac:dyDescent="0.3">
      <c r="A105" s="56">
        <v>2.863</v>
      </c>
      <c r="B105" s="57">
        <f t="shared" si="5"/>
        <v>8.1967689999999997</v>
      </c>
      <c r="C105" s="60">
        <f t="shared" si="6"/>
        <v>23.467349646999999</v>
      </c>
      <c r="D105" s="57">
        <f t="shared" si="10"/>
        <v>2.3242941176470588</v>
      </c>
      <c r="E105" s="57">
        <f t="shared" si="7"/>
        <v>5.4023431453287198</v>
      </c>
      <c r="F105" s="60">
        <f t="shared" si="8"/>
        <v>12.556634394198454</v>
      </c>
      <c r="G105" s="60">
        <f t="shared" si="9"/>
        <v>29.185311459880207</v>
      </c>
    </row>
    <row r="106" spans="1:7" x14ac:dyDescent="0.3">
      <c r="A106" s="56">
        <v>0.107</v>
      </c>
      <c r="B106" s="57">
        <f t="shared" si="5"/>
        <v>1.1448999999999999E-2</v>
      </c>
      <c r="C106" s="60">
        <f t="shared" si="6"/>
        <v>1.2250429999999999E-3</v>
      </c>
      <c r="D106" s="57">
        <f t="shared" si="10"/>
        <v>-0.43170588235294105</v>
      </c>
      <c r="E106" s="57">
        <f t="shared" si="7"/>
        <v>0.18636996885813137</v>
      </c>
      <c r="F106" s="60">
        <f t="shared" si="8"/>
        <v>-8.0457011849989754E-2</v>
      </c>
      <c r="G106" s="60">
        <f t="shared" si="9"/>
        <v>3.4733765292180856E-2</v>
      </c>
    </row>
    <row r="107" spans="1:7" x14ac:dyDescent="0.3">
      <c r="A107" s="56">
        <v>0.86599999999999999</v>
      </c>
      <c r="B107" s="57">
        <f t="shared" si="5"/>
        <v>0.74995599999999996</v>
      </c>
      <c r="C107" s="60">
        <f t="shared" si="6"/>
        <v>0.64946189599999993</v>
      </c>
      <c r="D107" s="57">
        <f t="shared" si="10"/>
        <v>0.32729411764705896</v>
      </c>
      <c r="E107" s="57">
        <f t="shared" si="7"/>
        <v>0.10712143944636687</v>
      </c>
      <c r="F107" s="60">
        <f t="shared" si="8"/>
        <v>3.5060217004681503E-2</v>
      </c>
      <c r="G107" s="60">
        <f t="shared" si="9"/>
        <v>1.1475002789061644E-2</v>
      </c>
    </row>
    <row r="108" spans="1:7" x14ac:dyDescent="0.3">
      <c r="A108" s="56">
        <v>8.3000000000000004E-2</v>
      </c>
      <c r="B108" s="57">
        <f t="shared" si="5"/>
        <v>6.889000000000001E-3</v>
      </c>
      <c r="C108" s="60">
        <f t="shared" si="6"/>
        <v>5.7178700000000014E-4</v>
      </c>
      <c r="D108" s="57">
        <f t="shared" si="10"/>
        <v>-0.45570588235294102</v>
      </c>
      <c r="E108" s="57">
        <f t="shared" si="7"/>
        <v>0.20766785121107251</v>
      </c>
      <c r="F108" s="60">
        <f t="shared" si="8"/>
        <v>-9.4635461372481064E-2</v>
      </c>
      <c r="G108" s="60">
        <f t="shared" si="9"/>
        <v>4.3125936426624149E-2</v>
      </c>
    </row>
    <row r="109" spans="1:7" x14ac:dyDescent="0.3">
      <c r="A109" s="56">
        <v>0.188</v>
      </c>
      <c r="B109" s="57">
        <f t="shared" si="5"/>
        <v>3.5344E-2</v>
      </c>
      <c r="C109" s="60">
        <f t="shared" si="6"/>
        <v>6.6446719999999999E-3</v>
      </c>
      <c r="D109" s="57">
        <f t="shared" si="10"/>
        <v>-0.35070588235294103</v>
      </c>
      <c r="E109" s="57">
        <f t="shared" si="7"/>
        <v>0.12299461591695492</v>
      </c>
      <c r="F109" s="60">
        <f t="shared" si="8"/>
        <v>-4.3134935299816761E-2</v>
      </c>
      <c r="G109" s="60">
        <f t="shared" si="9"/>
        <v>1.5127675544559259E-2</v>
      </c>
    </row>
    <row r="110" spans="1:7" x14ac:dyDescent="0.3">
      <c r="A110" s="56">
        <v>0.36499999999999999</v>
      </c>
      <c r="B110" s="57">
        <f t="shared" si="5"/>
        <v>0.13322499999999998</v>
      </c>
      <c r="C110" s="60">
        <f t="shared" si="6"/>
        <v>4.8627124999999993E-2</v>
      </c>
      <c r="D110" s="57">
        <f t="shared" si="10"/>
        <v>-0.17370588235294104</v>
      </c>
      <c r="E110" s="57">
        <f t="shared" si="7"/>
        <v>3.0173733564013795E-2</v>
      </c>
      <c r="F110" s="60">
        <f t="shared" si="8"/>
        <v>-5.2413550126195691E-3</v>
      </c>
      <c r="G110" s="60">
        <f t="shared" si="9"/>
        <v>9.1045419719209262E-4</v>
      </c>
    </row>
    <row r="111" spans="1:7" x14ac:dyDescent="0.3">
      <c r="A111" s="56">
        <v>0.27800000000000002</v>
      </c>
      <c r="B111" s="57">
        <f t="shared" si="5"/>
        <v>7.7284000000000019E-2</v>
      </c>
      <c r="C111" s="60">
        <f t="shared" si="6"/>
        <v>2.1484952000000009E-2</v>
      </c>
      <c r="D111" s="57">
        <f t="shared" si="10"/>
        <v>-0.26070588235294101</v>
      </c>
      <c r="E111" s="57">
        <f t="shared" si="7"/>
        <v>6.7967557093425515E-2</v>
      </c>
      <c r="F111" s="60">
        <f t="shared" si="8"/>
        <v>-1.7719541943415393E-2</v>
      </c>
      <c r="G111" s="60">
        <f t="shared" si="9"/>
        <v>4.6195888172480574E-3</v>
      </c>
    </row>
    <row r="112" spans="1:7" ht="15" thickBot="1" x14ac:dyDescent="0.35">
      <c r="A112" s="62">
        <v>5.3999999999999999E-2</v>
      </c>
      <c r="B112" s="57">
        <f>POWER(A112,2)</f>
        <v>2.9159999999999998E-3</v>
      </c>
      <c r="C112" s="60">
        <f t="shared" si="6"/>
        <v>1.5746399999999998E-4</v>
      </c>
      <c r="D112" s="58">
        <f t="shared" si="10"/>
        <v>-0.48470588235294104</v>
      </c>
      <c r="E112" s="58">
        <f t="shared" si="7"/>
        <v>0.23493979238754312</v>
      </c>
      <c r="F112" s="61">
        <f t="shared" si="8"/>
        <v>-0.11387669936902087</v>
      </c>
      <c r="G112" s="61">
        <f t="shared" si="9"/>
        <v>5.5196706047101862E-2</v>
      </c>
    </row>
    <row r="113" spans="1:10" ht="15" thickBot="1" x14ac:dyDescent="0.35">
      <c r="A113" s="65" t="s">
        <v>13</v>
      </c>
      <c r="B113" s="63">
        <f t="shared" ref="B113:G113" si="11">AVERAGE(B62:B112)</f>
        <v>0.67034486274509797</v>
      </c>
      <c r="C113" s="66">
        <f t="shared" si="11"/>
        <v>1.2102624798823525</v>
      </c>
      <c r="D113" s="54">
        <f t="shared" si="11"/>
        <v>1.3605674321386723E-16</v>
      </c>
      <c r="E113" s="54">
        <f t="shared" si="11"/>
        <v>0.3801408350634371</v>
      </c>
      <c r="F113" s="54">
        <f t="shared" si="11"/>
        <v>0.43957555117402819</v>
      </c>
      <c r="G113" s="30">
        <f t="shared" si="11"/>
        <v>0.92952148673406965</v>
      </c>
    </row>
    <row r="114" spans="1:10" x14ac:dyDescent="0.3">
      <c r="E114" s="57">
        <f>POWER(E113,3)</f>
        <v>5.4933032363621556E-2</v>
      </c>
      <c r="F114" s="60">
        <f>POWER(F113,2)</f>
        <v>0.19322666518995069</v>
      </c>
    </row>
    <row r="115" spans="1:10" x14ac:dyDescent="0.3">
      <c r="E115">
        <f>POWER(E113,2)</f>
        <v>0.1445070544827273</v>
      </c>
    </row>
    <row r="128" spans="1:10" x14ac:dyDescent="0.3">
      <c r="J128" t="s">
        <v>50</v>
      </c>
    </row>
    <row r="129" spans="10:10" x14ac:dyDescent="0.3">
      <c r="J129" t="s">
        <v>49</v>
      </c>
    </row>
  </sheetData>
  <sortState xmlns:xlrd2="http://schemas.microsoft.com/office/spreadsheetml/2017/richdata2" ref="C6:C56">
    <sortCondition ref="C56"/>
  </sortState>
  <mergeCells count="7">
    <mergeCell ref="A1:T3"/>
    <mergeCell ref="G33:J33"/>
    <mergeCell ref="H58:H60"/>
    <mergeCell ref="G34:J34"/>
    <mergeCell ref="K5:T10"/>
    <mergeCell ref="G32:I32"/>
    <mergeCell ref="G31:I3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3F8E4-21DA-4F4C-9EB3-4CC5512CAA33}">
  <dimension ref="A1:N251"/>
  <sheetViews>
    <sheetView topLeftCell="A3" workbookViewId="0">
      <selection activeCell="G31" sqref="G31"/>
    </sheetView>
  </sheetViews>
  <sheetFormatPr defaultRowHeight="14.4" x14ac:dyDescent="0.3"/>
  <cols>
    <col min="3" max="3" width="13.21875" customWidth="1"/>
    <col min="4" max="4" width="16.5546875" customWidth="1"/>
    <col min="13" max="13" width="11.44140625" customWidth="1"/>
    <col min="14" max="14" width="13" customWidth="1"/>
  </cols>
  <sheetData>
    <row r="1" spans="1:14" ht="15" thickBot="1" x14ac:dyDescent="0.35">
      <c r="A1" s="54" t="s">
        <v>32</v>
      </c>
      <c r="C1" s="158" t="s">
        <v>58</v>
      </c>
      <c r="D1" s="159"/>
      <c r="F1" s="158" t="s">
        <v>59</v>
      </c>
      <c r="G1" s="164"/>
      <c r="H1" s="164"/>
      <c r="I1" s="159"/>
      <c r="J1" s="69" t="s">
        <v>67</v>
      </c>
      <c r="K1" s="52" t="s">
        <v>68</v>
      </c>
      <c r="L1" s="37" t="s">
        <v>69</v>
      </c>
      <c r="M1" s="69" t="s">
        <v>70</v>
      </c>
      <c r="N1" s="37" t="s">
        <v>71</v>
      </c>
    </row>
    <row r="2" spans="1:14" x14ac:dyDescent="0.3">
      <c r="A2" s="35">
        <v>15</v>
      </c>
      <c r="C2" s="72">
        <v>15</v>
      </c>
      <c r="D2" s="73">
        <f>COUNT(A2:A3)</f>
        <v>2</v>
      </c>
      <c r="F2" s="160" t="s">
        <v>60</v>
      </c>
      <c r="G2" s="161"/>
      <c r="H2" s="161">
        <v>0</v>
      </c>
      <c r="I2" s="163"/>
      <c r="J2" s="74">
        <v>5</v>
      </c>
      <c r="K2" s="35">
        <f>H2*J2</f>
        <v>0</v>
      </c>
      <c r="L2" s="75">
        <v>0</v>
      </c>
      <c r="M2" s="70">
        <f>POWER(J2-$H$14,2)</f>
        <v>1205.7561759999999</v>
      </c>
      <c r="N2" s="71">
        <f>M2*H2</f>
        <v>0</v>
      </c>
    </row>
    <row r="3" spans="1:14" x14ac:dyDescent="0.3">
      <c r="A3" s="35">
        <v>15</v>
      </c>
      <c r="C3" s="74">
        <v>17</v>
      </c>
      <c r="D3" s="75">
        <f>COUNT(A4:A6)</f>
        <v>3</v>
      </c>
      <c r="F3" s="165" t="s">
        <v>61</v>
      </c>
      <c r="G3" s="161"/>
      <c r="H3" s="161">
        <f>SUM(D2:D5)</f>
        <v>9</v>
      </c>
      <c r="I3" s="163"/>
      <c r="J3" s="74">
        <v>15</v>
      </c>
      <c r="K3" s="35">
        <f t="shared" ref="K3:K8" si="0">H3*J3</f>
        <v>135</v>
      </c>
      <c r="L3" s="75">
        <v>9</v>
      </c>
      <c r="M3" s="70">
        <f>POWER(J3-$H$14,2)</f>
        <v>611.27617599999985</v>
      </c>
      <c r="N3" s="71">
        <f t="shared" ref="N3:N8" si="1">M3*H3</f>
        <v>5501.4855839999982</v>
      </c>
    </row>
    <row r="4" spans="1:14" x14ac:dyDescent="0.3">
      <c r="A4" s="35">
        <v>17</v>
      </c>
      <c r="C4" s="74">
        <v>18</v>
      </c>
      <c r="D4" s="75">
        <f>COUNT(A7:A8)</f>
        <v>2</v>
      </c>
      <c r="F4" s="160" t="s">
        <v>62</v>
      </c>
      <c r="G4" s="161"/>
      <c r="H4" s="161">
        <f>SUM(D6:D14)</f>
        <v>22</v>
      </c>
      <c r="I4" s="163"/>
      <c r="J4" s="74">
        <v>25</v>
      </c>
      <c r="K4" s="35">
        <f t="shared" si="0"/>
        <v>550</v>
      </c>
      <c r="L4" s="75">
        <v>31</v>
      </c>
      <c r="M4" s="70">
        <f>POWER(J4-$H$14,2)</f>
        <v>216.79617599999989</v>
      </c>
      <c r="N4" s="71">
        <f t="shared" si="1"/>
        <v>4769.5158719999972</v>
      </c>
    </row>
    <row r="5" spans="1:14" x14ac:dyDescent="0.3">
      <c r="A5" s="35">
        <v>17</v>
      </c>
      <c r="C5" s="74">
        <v>19</v>
      </c>
      <c r="D5" s="75">
        <f>COUNT(A9:A10)</f>
        <v>2</v>
      </c>
      <c r="F5" s="160" t="s">
        <v>63</v>
      </c>
      <c r="G5" s="161"/>
      <c r="H5" s="161">
        <f>SUM(D15:D24)</f>
        <v>85</v>
      </c>
      <c r="I5" s="163"/>
      <c r="J5" s="74">
        <v>35</v>
      </c>
      <c r="K5" s="35">
        <f t="shared" si="0"/>
        <v>2975</v>
      </c>
      <c r="L5" s="75">
        <f>31+85</f>
        <v>116</v>
      </c>
      <c r="M5" s="70">
        <f>POWER(J5-$H$14,2)</f>
        <v>22.316175999999967</v>
      </c>
      <c r="N5" s="71">
        <f t="shared" si="1"/>
        <v>1896.8749599999971</v>
      </c>
    </row>
    <row r="6" spans="1:14" x14ac:dyDescent="0.3">
      <c r="A6" s="35">
        <v>17</v>
      </c>
      <c r="C6" s="74">
        <v>21</v>
      </c>
      <c r="D6" s="75">
        <f>COUNT(A11:A12)</f>
        <v>2</v>
      </c>
      <c r="F6" s="160" t="s">
        <v>64</v>
      </c>
      <c r="G6" s="161"/>
      <c r="H6" s="161">
        <f>SUM(D25:D34)</f>
        <v>95</v>
      </c>
      <c r="I6" s="163"/>
      <c r="J6" s="74">
        <v>45</v>
      </c>
      <c r="K6" s="35">
        <f t="shared" si="0"/>
        <v>4275</v>
      </c>
      <c r="L6" s="75">
        <f>116+95</f>
        <v>211</v>
      </c>
      <c r="M6" s="70">
        <f t="shared" ref="M6:M8" si="2">POWER(J6-$H$14,2)</f>
        <v>27.836176000000034</v>
      </c>
      <c r="N6" s="71">
        <f t="shared" si="1"/>
        <v>2644.4367200000033</v>
      </c>
    </row>
    <row r="7" spans="1:14" x14ac:dyDescent="0.3">
      <c r="A7" s="35">
        <v>18</v>
      </c>
      <c r="C7" s="74">
        <v>22</v>
      </c>
      <c r="D7" s="75">
        <f>COUNT(A13:A14)</f>
        <v>2</v>
      </c>
      <c r="F7" s="160" t="s">
        <v>65</v>
      </c>
      <c r="G7" s="161"/>
      <c r="H7" s="161">
        <f>SUM(D35:D43)</f>
        <v>34</v>
      </c>
      <c r="I7" s="163"/>
      <c r="J7" s="74">
        <v>55</v>
      </c>
      <c r="K7" s="35">
        <f t="shared" si="0"/>
        <v>1870</v>
      </c>
      <c r="L7" s="75">
        <f>211+34</f>
        <v>245</v>
      </c>
      <c r="M7" s="70">
        <f t="shared" si="2"/>
        <v>233.35617600000009</v>
      </c>
      <c r="N7" s="71">
        <f t="shared" si="1"/>
        <v>7934.1099840000034</v>
      </c>
    </row>
    <row r="8" spans="1:14" ht="15" thickBot="1" x14ac:dyDescent="0.35">
      <c r="A8" s="35">
        <v>18</v>
      </c>
      <c r="C8" s="74">
        <v>23</v>
      </c>
      <c r="D8" s="75">
        <f>COUNT(A15:A17)</f>
        <v>3</v>
      </c>
      <c r="F8" s="162" t="s">
        <v>66</v>
      </c>
      <c r="G8" s="156"/>
      <c r="H8" s="156">
        <f>SUM(D44:D47)</f>
        <v>5</v>
      </c>
      <c r="I8" s="157"/>
      <c r="J8" s="76">
        <v>65</v>
      </c>
      <c r="K8" s="77">
        <f t="shared" si="0"/>
        <v>325</v>
      </c>
      <c r="L8" s="78">
        <v>250</v>
      </c>
      <c r="M8" s="80">
        <f t="shared" si="2"/>
        <v>638.87617600000021</v>
      </c>
      <c r="N8" s="81">
        <f t="shared" si="1"/>
        <v>3194.3808800000011</v>
      </c>
    </row>
    <row r="9" spans="1:14" ht="15" thickBot="1" x14ac:dyDescent="0.35">
      <c r="A9" s="35">
        <v>19</v>
      </c>
      <c r="C9" s="74">
        <v>24</v>
      </c>
      <c r="D9" s="75">
        <f>COUNT(A18:A21)</f>
        <v>4</v>
      </c>
      <c r="H9" s="158">
        <f>SUM(H2:I8)</f>
        <v>250</v>
      </c>
      <c r="I9" s="159"/>
    </row>
    <row r="10" spans="1:14" x14ac:dyDescent="0.3">
      <c r="A10" s="35">
        <v>19</v>
      </c>
      <c r="C10" s="74">
        <v>25</v>
      </c>
      <c r="D10" s="75">
        <f>COUNT(A22)</f>
        <v>1</v>
      </c>
    </row>
    <row r="11" spans="1:14" x14ac:dyDescent="0.3">
      <c r="A11" s="35">
        <v>21</v>
      </c>
      <c r="C11" s="74">
        <v>26</v>
      </c>
      <c r="D11" s="75">
        <f>COUNT(A23:A25)</f>
        <v>3</v>
      </c>
    </row>
    <row r="12" spans="1:14" x14ac:dyDescent="0.3">
      <c r="A12" s="35">
        <v>21</v>
      </c>
      <c r="C12" s="74">
        <v>27</v>
      </c>
      <c r="D12" s="75">
        <f>COUNT(A26)</f>
        <v>1</v>
      </c>
    </row>
    <row r="13" spans="1:14" x14ac:dyDescent="0.3">
      <c r="A13" s="35">
        <v>22</v>
      </c>
      <c r="C13" s="74">
        <v>28</v>
      </c>
      <c r="D13" s="75">
        <f>COUNT(A27:A29)</f>
        <v>3</v>
      </c>
    </row>
    <row r="14" spans="1:14" x14ac:dyDescent="0.3">
      <c r="A14" s="35">
        <v>22</v>
      </c>
      <c r="C14" s="74">
        <v>29</v>
      </c>
      <c r="D14" s="75">
        <f>COUNT(A30:A32)</f>
        <v>3</v>
      </c>
      <c r="G14" s="79" t="s">
        <v>13</v>
      </c>
      <c r="H14" s="79">
        <f>AVERAGE(A2:A251)</f>
        <v>39.723999999999997</v>
      </c>
    </row>
    <row r="15" spans="1:14" x14ac:dyDescent="0.3">
      <c r="A15" s="35">
        <v>23</v>
      </c>
      <c r="C15" s="74">
        <v>30</v>
      </c>
      <c r="D15" s="75">
        <f>COUNT(A33:A38)</f>
        <v>6</v>
      </c>
      <c r="G15" s="79" t="s">
        <v>14</v>
      </c>
      <c r="H15" s="79">
        <f>MEDIAN(A2:A251)</f>
        <v>40</v>
      </c>
    </row>
    <row r="16" spans="1:14" x14ac:dyDescent="0.3">
      <c r="A16" s="35">
        <v>23</v>
      </c>
      <c r="C16" s="74">
        <v>31</v>
      </c>
      <c r="D16" s="75">
        <f>COUNT(A39:A47)</f>
        <v>9</v>
      </c>
      <c r="G16" s="79" t="s">
        <v>7</v>
      </c>
      <c r="H16" s="79">
        <f>MODE(A2:A251)</f>
        <v>38</v>
      </c>
    </row>
    <row r="17" spans="1:4" x14ac:dyDescent="0.3">
      <c r="A17" s="35">
        <v>23</v>
      </c>
      <c r="C17" s="74">
        <v>32</v>
      </c>
      <c r="D17" s="75">
        <f>COUNT(A48:A57)</f>
        <v>10</v>
      </c>
    </row>
    <row r="18" spans="1:4" x14ac:dyDescent="0.3">
      <c r="A18" s="35">
        <v>24</v>
      </c>
      <c r="C18" s="74">
        <v>33</v>
      </c>
      <c r="D18" s="75">
        <f>COUNT(A58:A65)</f>
        <v>8</v>
      </c>
    </row>
    <row r="19" spans="1:4" x14ac:dyDescent="0.3">
      <c r="A19" s="35">
        <v>24</v>
      </c>
      <c r="C19" s="74">
        <v>34</v>
      </c>
      <c r="D19" s="75">
        <f>COUNT(A66:A75)</f>
        <v>10</v>
      </c>
    </row>
    <row r="20" spans="1:4" x14ac:dyDescent="0.3">
      <c r="A20" s="35">
        <v>24</v>
      </c>
      <c r="C20" s="74">
        <v>35</v>
      </c>
      <c r="D20" s="75">
        <f>COUNT(A76:A80)</f>
        <v>5</v>
      </c>
    </row>
    <row r="21" spans="1:4" x14ac:dyDescent="0.3">
      <c r="A21" s="35">
        <v>24</v>
      </c>
      <c r="C21" s="74">
        <v>36</v>
      </c>
      <c r="D21" s="75">
        <f>COUNT(A81:A85)</f>
        <v>5</v>
      </c>
    </row>
    <row r="22" spans="1:4" x14ac:dyDescent="0.3">
      <c r="A22" s="35">
        <v>25</v>
      </c>
      <c r="C22" s="74">
        <v>37</v>
      </c>
      <c r="D22" s="75">
        <f>COUNT(A86:A95)</f>
        <v>10</v>
      </c>
    </row>
    <row r="23" spans="1:4" x14ac:dyDescent="0.3">
      <c r="A23" s="35">
        <v>26</v>
      </c>
      <c r="C23" s="74">
        <v>38</v>
      </c>
      <c r="D23" s="75">
        <f>COUNT(A96:A112)</f>
        <v>17</v>
      </c>
    </row>
    <row r="24" spans="1:4" x14ac:dyDescent="0.3">
      <c r="A24" s="35">
        <v>26</v>
      </c>
      <c r="C24" s="74">
        <v>39</v>
      </c>
      <c r="D24" s="75">
        <f>COUNT(A113:A117)</f>
        <v>5</v>
      </c>
    </row>
    <row r="25" spans="1:4" x14ac:dyDescent="0.3">
      <c r="A25" s="35">
        <v>26</v>
      </c>
      <c r="C25" s="74">
        <v>40</v>
      </c>
      <c r="D25" s="75">
        <f>COUNT(A118:A129)</f>
        <v>12</v>
      </c>
    </row>
    <row r="26" spans="1:4" x14ac:dyDescent="0.3">
      <c r="A26" s="35">
        <v>27</v>
      </c>
      <c r="C26" s="74">
        <v>41</v>
      </c>
      <c r="D26" s="75">
        <f>COUNT(A130:A141)</f>
        <v>12</v>
      </c>
    </row>
    <row r="27" spans="1:4" x14ac:dyDescent="0.3">
      <c r="A27" s="35">
        <v>28</v>
      </c>
      <c r="C27" s="74">
        <v>42</v>
      </c>
      <c r="D27" s="75">
        <f>COUNT(A142:A154)</f>
        <v>13</v>
      </c>
    </row>
    <row r="28" spans="1:4" x14ac:dyDescent="0.3">
      <c r="A28" s="35">
        <v>28</v>
      </c>
      <c r="C28" s="74">
        <v>43</v>
      </c>
      <c r="D28" s="75">
        <f>COUNT(A155:A162)</f>
        <v>8</v>
      </c>
    </row>
    <row r="29" spans="1:4" x14ac:dyDescent="0.3">
      <c r="A29" s="35">
        <v>28</v>
      </c>
      <c r="C29" s="74">
        <v>44</v>
      </c>
      <c r="D29" s="75">
        <f>COUNT(A163:A173)</f>
        <v>11</v>
      </c>
    </row>
    <row r="30" spans="1:4" x14ac:dyDescent="0.3">
      <c r="A30" s="35">
        <v>29</v>
      </c>
      <c r="C30" s="74">
        <v>45</v>
      </c>
      <c r="D30" s="75">
        <f>COUNT(A174:A181)</f>
        <v>8</v>
      </c>
    </row>
    <row r="31" spans="1:4" x14ac:dyDescent="0.3">
      <c r="A31" s="35">
        <v>29</v>
      </c>
      <c r="C31" s="74">
        <v>46</v>
      </c>
      <c r="D31" s="75">
        <f>COUNT(A182:A188)</f>
        <v>7</v>
      </c>
    </row>
    <row r="32" spans="1:4" x14ac:dyDescent="0.3">
      <c r="A32" s="35">
        <v>29</v>
      </c>
      <c r="C32" s="74">
        <v>47</v>
      </c>
      <c r="D32" s="75">
        <f>COUNT(A189:A197)</f>
        <v>9</v>
      </c>
    </row>
    <row r="33" spans="1:4" x14ac:dyDescent="0.3">
      <c r="A33" s="35">
        <v>30</v>
      </c>
      <c r="C33" s="74">
        <v>48</v>
      </c>
      <c r="D33" s="75">
        <f>COUNT(A198:A209)</f>
        <v>12</v>
      </c>
    </row>
    <row r="34" spans="1:4" x14ac:dyDescent="0.3">
      <c r="A34" s="35">
        <v>30</v>
      </c>
      <c r="C34" s="74">
        <v>49</v>
      </c>
      <c r="D34" s="75">
        <f>COUNT(A210:A212)</f>
        <v>3</v>
      </c>
    </row>
    <row r="35" spans="1:4" x14ac:dyDescent="0.3">
      <c r="A35" s="35">
        <v>30</v>
      </c>
      <c r="C35" s="74">
        <v>50</v>
      </c>
      <c r="D35" s="75">
        <f>COUNT(A213:A222)</f>
        <v>10</v>
      </c>
    </row>
    <row r="36" spans="1:4" x14ac:dyDescent="0.3">
      <c r="A36" s="35">
        <v>30</v>
      </c>
      <c r="C36" s="74">
        <v>51</v>
      </c>
      <c r="D36" s="75">
        <f>COUNT(A223:A226)</f>
        <v>4</v>
      </c>
    </row>
    <row r="37" spans="1:4" x14ac:dyDescent="0.3">
      <c r="A37" s="35">
        <v>30</v>
      </c>
      <c r="C37" s="74">
        <v>52</v>
      </c>
      <c r="D37" s="75">
        <f>COUNT(A227:A231)</f>
        <v>5</v>
      </c>
    </row>
    <row r="38" spans="1:4" x14ac:dyDescent="0.3">
      <c r="A38" s="35">
        <v>30</v>
      </c>
      <c r="C38" s="74">
        <v>53</v>
      </c>
      <c r="D38" s="75">
        <f>COUNT(A232:A235)</f>
        <v>4</v>
      </c>
    </row>
    <row r="39" spans="1:4" x14ac:dyDescent="0.3">
      <c r="A39" s="35">
        <v>31</v>
      </c>
      <c r="C39" s="74">
        <v>54</v>
      </c>
      <c r="D39" s="75">
        <f>COUNT(A236:A238)</f>
        <v>3</v>
      </c>
    </row>
    <row r="40" spans="1:4" x14ac:dyDescent="0.3">
      <c r="A40" s="35">
        <v>31</v>
      </c>
      <c r="C40" s="74">
        <v>55</v>
      </c>
      <c r="D40" s="75">
        <f>COUNT(A239:A240)</f>
        <v>2</v>
      </c>
    </row>
    <row r="41" spans="1:4" x14ac:dyDescent="0.3">
      <c r="A41" s="35">
        <v>31</v>
      </c>
      <c r="C41" s="74">
        <v>56</v>
      </c>
      <c r="D41" s="75">
        <f>COUNT(A241:A242)</f>
        <v>2</v>
      </c>
    </row>
    <row r="42" spans="1:4" x14ac:dyDescent="0.3">
      <c r="A42" s="35">
        <v>31</v>
      </c>
      <c r="C42" s="74">
        <v>57</v>
      </c>
      <c r="D42" s="75">
        <f>COUNT(A243:A244)</f>
        <v>2</v>
      </c>
    </row>
    <row r="43" spans="1:4" x14ac:dyDescent="0.3">
      <c r="A43" s="35">
        <v>31</v>
      </c>
      <c r="C43" s="74">
        <v>58</v>
      </c>
      <c r="D43" s="75">
        <v>2</v>
      </c>
    </row>
    <row r="44" spans="1:4" x14ac:dyDescent="0.3">
      <c r="A44" s="35">
        <v>31</v>
      </c>
      <c r="C44" s="74">
        <v>60</v>
      </c>
      <c r="D44" s="75">
        <v>2</v>
      </c>
    </row>
    <row r="45" spans="1:4" x14ac:dyDescent="0.3">
      <c r="A45" s="35">
        <v>31</v>
      </c>
      <c r="C45" s="74">
        <v>61</v>
      </c>
      <c r="D45" s="75">
        <v>1</v>
      </c>
    </row>
    <row r="46" spans="1:4" x14ac:dyDescent="0.3">
      <c r="A46" s="35">
        <v>31</v>
      </c>
      <c r="C46" s="74">
        <v>62</v>
      </c>
      <c r="D46" s="75">
        <v>1</v>
      </c>
    </row>
    <row r="47" spans="1:4" ht="15" thickBot="1" x14ac:dyDescent="0.35">
      <c r="A47" s="35">
        <v>31</v>
      </c>
      <c r="C47" s="74">
        <v>68</v>
      </c>
      <c r="D47" s="75">
        <v>1</v>
      </c>
    </row>
    <row r="48" spans="1:4" ht="15" thickBot="1" x14ac:dyDescent="0.35">
      <c r="A48" s="35">
        <v>32</v>
      </c>
      <c r="C48" s="69"/>
      <c r="D48" s="37">
        <f>SUM(D2:D47)</f>
        <v>250</v>
      </c>
    </row>
    <row r="49" spans="1:1" x14ac:dyDescent="0.3">
      <c r="A49" s="35">
        <v>32</v>
      </c>
    </row>
    <row r="50" spans="1:1" x14ac:dyDescent="0.3">
      <c r="A50" s="35">
        <v>32</v>
      </c>
    </row>
    <row r="51" spans="1:1" x14ac:dyDescent="0.3">
      <c r="A51" s="35">
        <v>32</v>
      </c>
    </row>
    <row r="52" spans="1:1" x14ac:dyDescent="0.3">
      <c r="A52" s="35">
        <v>32</v>
      </c>
    </row>
    <row r="53" spans="1:1" x14ac:dyDescent="0.3">
      <c r="A53" s="35">
        <v>32</v>
      </c>
    </row>
    <row r="54" spans="1:1" x14ac:dyDescent="0.3">
      <c r="A54" s="35">
        <v>32</v>
      </c>
    </row>
    <row r="55" spans="1:1" x14ac:dyDescent="0.3">
      <c r="A55" s="35">
        <v>32</v>
      </c>
    </row>
    <row r="56" spans="1:1" x14ac:dyDescent="0.3">
      <c r="A56" s="35">
        <v>32</v>
      </c>
    </row>
    <row r="57" spans="1:1" x14ac:dyDescent="0.3">
      <c r="A57" s="35">
        <v>32</v>
      </c>
    </row>
    <row r="58" spans="1:1" x14ac:dyDescent="0.3">
      <c r="A58" s="35">
        <v>33</v>
      </c>
    </row>
    <row r="59" spans="1:1" x14ac:dyDescent="0.3">
      <c r="A59" s="35">
        <v>33</v>
      </c>
    </row>
    <row r="60" spans="1:1" x14ac:dyDescent="0.3">
      <c r="A60" s="35">
        <v>33</v>
      </c>
    </row>
    <row r="61" spans="1:1" x14ac:dyDescent="0.3">
      <c r="A61" s="35">
        <v>33</v>
      </c>
    </row>
    <row r="62" spans="1:1" x14ac:dyDescent="0.3">
      <c r="A62" s="35">
        <v>33</v>
      </c>
    </row>
    <row r="63" spans="1:1" x14ac:dyDescent="0.3">
      <c r="A63" s="35">
        <v>33</v>
      </c>
    </row>
    <row r="64" spans="1:1" x14ac:dyDescent="0.3">
      <c r="A64" s="35">
        <v>33</v>
      </c>
    </row>
    <row r="65" spans="1:1" x14ac:dyDescent="0.3">
      <c r="A65" s="35">
        <v>33</v>
      </c>
    </row>
    <row r="66" spans="1:1" x14ac:dyDescent="0.3">
      <c r="A66" s="35">
        <v>34</v>
      </c>
    </row>
    <row r="67" spans="1:1" x14ac:dyDescent="0.3">
      <c r="A67" s="35">
        <v>34</v>
      </c>
    </row>
    <row r="68" spans="1:1" x14ac:dyDescent="0.3">
      <c r="A68" s="35">
        <v>34</v>
      </c>
    </row>
    <row r="69" spans="1:1" x14ac:dyDescent="0.3">
      <c r="A69" s="35">
        <v>34</v>
      </c>
    </row>
    <row r="70" spans="1:1" x14ac:dyDescent="0.3">
      <c r="A70" s="35">
        <v>34</v>
      </c>
    </row>
    <row r="71" spans="1:1" x14ac:dyDescent="0.3">
      <c r="A71" s="35">
        <v>34</v>
      </c>
    </row>
    <row r="72" spans="1:1" x14ac:dyDescent="0.3">
      <c r="A72" s="35">
        <v>34</v>
      </c>
    </row>
    <row r="73" spans="1:1" x14ac:dyDescent="0.3">
      <c r="A73" s="35">
        <v>34</v>
      </c>
    </row>
    <row r="74" spans="1:1" x14ac:dyDescent="0.3">
      <c r="A74" s="35">
        <v>34</v>
      </c>
    </row>
    <row r="75" spans="1:1" x14ac:dyDescent="0.3">
      <c r="A75" s="35">
        <v>34</v>
      </c>
    </row>
    <row r="76" spans="1:1" x14ac:dyDescent="0.3">
      <c r="A76" s="35">
        <v>35</v>
      </c>
    </row>
    <row r="77" spans="1:1" x14ac:dyDescent="0.3">
      <c r="A77" s="35">
        <v>35</v>
      </c>
    </row>
    <row r="78" spans="1:1" x14ac:dyDescent="0.3">
      <c r="A78" s="35">
        <v>35</v>
      </c>
    </row>
    <row r="79" spans="1:1" x14ac:dyDescent="0.3">
      <c r="A79" s="35">
        <v>35</v>
      </c>
    </row>
    <row r="80" spans="1:1" x14ac:dyDescent="0.3">
      <c r="A80" s="35">
        <v>35</v>
      </c>
    </row>
    <row r="81" spans="1:1" x14ac:dyDescent="0.3">
      <c r="A81" s="35">
        <v>36</v>
      </c>
    </row>
    <row r="82" spans="1:1" x14ac:dyDescent="0.3">
      <c r="A82" s="35">
        <v>36</v>
      </c>
    </row>
    <row r="83" spans="1:1" x14ac:dyDescent="0.3">
      <c r="A83" s="35">
        <v>36</v>
      </c>
    </row>
    <row r="84" spans="1:1" x14ac:dyDescent="0.3">
      <c r="A84" s="35">
        <v>36</v>
      </c>
    </row>
    <row r="85" spans="1:1" x14ac:dyDescent="0.3">
      <c r="A85" s="35">
        <v>36</v>
      </c>
    </row>
    <row r="86" spans="1:1" x14ac:dyDescent="0.3">
      <c r="A86" s="35">
        <v>37</v>
      </c>
    </row>
    <row r="87" spans="1:1" x14ac:dyDescent="0.3">
      <c r="A87" s="35">
        <v>37</v>
      </c>
    </row>
    <row r="88" spans="1:1" x14ac:dyDescent="0.3">
      <c r="A88" s="35">
        <v>37</v>
      </c>
    </row>
    <row r="89" spans="1:1" x14ac:dyDescent="0.3">
      <c r="A89" s="35">
        <v>37</v>
      </c>
    </row>
    <row r="90" spans="1:1" x14ac:dyDescent="0.3">
      <c r="A90" s="35">
        <v>37</v>
      </c>
    </row>
    <row r="91" spans="1:1" x14ac:dyDescent="0.3">
      <c r="A91" s="35">
        <v>37</v>
      </c>
    </row>
    <row r="92" spans="1:1" x14ac:dyDescent="0.3">
      <c r="A92" s="35">
        <v>37</v>
      </c>
    </row>
    <row r="93" spans="1:1" x14ac:dyDescent="0.3">
      <c r="A93" s="35">
        <v>37</v>
      </c>
    </row>
    <row r="94" spans="1:1" x14ac:dyDescent="0.3">
      <c r="A94" s="35">
        <v>37</v>
      </c>
    </row>
    <row r="95" spans="1:1" x14ac:dyDescent="0.3">
      <c r="A95" s="35">
        <v>37</v>
      </c>
    </row>
    <row r="96" spans="1:1" x14ac:dyDescent="0.3">
      <c r="A96" s="35">
        <v>38</v>
      </c>
    </row>
    <row r="97" spans="1:1" x14ac:dyDescent="0.3">
      <c r="A97" s="35">
        <v>38</v>
      </c>
    </row>
    <row r="98" spans="1:1" x14ac:dyDescent="0.3">
      <c r="A98" s="35">
        <v>38</v>
      </c>
    </row>
    <row r="99" spans="1:1" x14ac:dyDescent="0.3">
      <c r="A99" s="35">
        <v>38</v>
      </c>
    </row>
    <row r="100" spans="1:1" x14ac:dyDescent="0.3">
      <c r="A100" s="35">
        <v>38</v>
      </c>
    </row>
    <row r="101" spans="1:1" x14ac:dyDescent="0.3">
      <c r="A101" s="35">
        <v>38</v>
      </c>
    </row>
    <row r="102" spans="1:1" x14ac:dyDescent="0.3">
      <c r="A102" s="35">
        <v>38</v>
      </c>
    </row>
    <row r="103" spans="1:1" x14ac:dyDescent="0.3">
      <c r="A103" s="35">
        <v>38</v>
      </c>
    </row>
    <row r="104" spans="1:1" x14ac:dyDescent="0.3">
      <c r="A104" s="35">
        <v>38</v>
      </c>
    </row>
    <row r="105" spans="1:1" x14ac:dyDescent="0.3">
      <c r="A105" s="35">
        <v>38</v>
      </c>
    </row>
    <row r="106" spans="1:1" x14ac:dyDescent="0.3">
      <c r="A106" s="35">
        <v>38</v>
      </c>
    </row>
    <row r="107" spans="1:1" x14ac:dyDescent="0.3">
      <c r="A107" s="35">
        <v>38</v>
      </c>
    </row>
    <row r="108" spans="1:1" x14ac:dyDescent="0.3">
      <c r="A108" s="35">
        <v>38</v>
      </c>
    </row>
    <row r="109" spans="1:1" x14ac:dyDescent="0.3">
      <c r="A109" s="35">
        <v>38</v>
      </c>
    </row>
    <row r="110" spans="1:1" x14ac:dyDescent="0.3">
      <c r="A110" s="35">
        <v>38</v>
      </c>
    </row>
    <row r="111" spans="1:1" x14ac:dyDescent="0.3">
      <c r="A111" s="35">
        <v>38</v>
      </c>
    </row>
    <row r="112" spans="1:1" x14ac:dyDescent="0.3">
      <c r="A112" s="35">
        <v>38</v>
      </c>
    </row>
    <row r="113" spans="1:1" x14ac:dyDescent="0.3">
      <c r="A113" s="35">
        <v>39</v>
      </c>
    </row>
    <row r="114" spans="1:1" x14ac:dyDescent="0.3">
      <c r="A114" s="35">
        <v>39</v>
      </c>
    </row>
    <row r="115" spans="1:1" x14ac:dyDescent="0.3">
      <c r="A115" s="35">
        <v>39</v>
      </c>
    </row>
    <row r="116" spans="1:1" x14ac:dyDescent="0.3">
      <c r="A116" s="35">
        <v>39</v>
      </c>
    </row>
    <row r="117" spans="1:1" x14ac:dyDescent="0.3">
      <c r="A117" s="35">
        <v>39</v>
      </c>
    </row>
    <row r="118" spans="1:1" x14ac:dyDescent="0.3">
      <c r="A118" s="35">
        <v>40</v>
      </c>
    </row>
    <row r="119" spans="1:1" x14ac:dyDescent="0.3">
      <c r="A119" s="35">
        <v>40</v>
      </c>
    </row>
    <row r="120" spans="1:1" x14ac:dyDescent="0.3">
      <c r="A120" s="35">
        <v>40</v>
      </c>
    </row>
    <row r="121" spans="1:1" x14ac:dyDescent="0.3">
      <c r="A121" s="35">
        <v>40</v>
      </c>
    </row>
    <row r="122" spans="1:1" x14ac:dyDescent="0.3">
      <c r="A122" s="35">
        <v>40</v>
      </c>
    </row>
    <row r="123" spans="1:1" x14ac:dyDescent="0.3">
      <c r="A123" s="35">
        <v>40</v>
      </c>
    </row>
    <row r="124" spans="1:1" x14ac:dyDescent="0.3">
      <c r="A124" s="35">
        <v>40</v>
      </c>
    </row>
    <row r="125" spans="1:1" x14ac:dyDescent="0.3">
      <c r="A125" s="35">
        <v>40</v>
      </c>
    </row>
    <row r="126" spans="1:1" x14ac:dyDescent="0.3">
      <c r="A126" s="35">
        <v>40</v>
      </c>
    </row>
    <row r="127" spans="1:1" x14ac:dyDescent="0.3">
      <c r="A127" s="35">
        <v>40</v>
      </c>
    </row>
    <row r="128" spans="1:1" x14ac:dyDescent="0.3">
      <c r="A128" s="35">
        <v>40</v>
      </c>
    </row>
    <row r="129" spans="1:1" x14ac:dyDescent="0.3">
      <c r="A129" s="35">
        <v>40</v>
      </c>
    </row>
    <row r="130" spans="1:1" x14ac:dyDescent="0.3">
      <c r="A130" s="35">
        <v>41</v>
      </c>
    </row>
    <row r="131" spans="1:1" x14ac:dyDescent="0.3">
      <c r="A131" s="35">
        <v>41</v>
      </c>
    </row>
    <row r="132" spans="1:1" x14ac:dyDescent="0.3">
      <c r="A132" s="35">
        <v>41</v>
      </c>
    </row>
    <row r="133" spans="1:1" x14ac:dyDescent="0.3">
      <c r="A133" s="35">
        <v>41</v>
      </c>
    </row>
    <row r="134" spans="1:1" x14ac:dyDescent="0.3">
      <c r="A134" s="35">
        <v>41</v>
      </c>
    </row>
    <row r="135" spans="1:1" x14ac:dyDescent="0.3">
      <c r="A135" s="35">
        <v>41</v>
      </c>
    </row>
    <row r="136" spans="1:1" x14ac:dyDescent="0.3">
      <c r="A136" s="35">
        <v>41</v>
      </c>
    </row>
    <row r="137" spans="1:1" x14ac:dyDescent="0.3">
      <c r="A137" s="35">
        <v>41</v>
      </c>
    </row>
    <row r="138" spans="1:1" x14ac:dyDescent="0.3">
      <c r="A138" s="35">
        <v>41</v>
      </c>
    </row>
    <row r="139" spans="1:1" x14ac:dyDescent="0.3">
      <c r="A139" s="35">
        <v>41</v>
      </c>
    </row>
    <row r="140" spans="1:1" x14ac:dyDescent="0.3">
      <c r="A140" s="35">
        <v>41</v>
      </c>
    </row>
    <row r="141" spans="1:1" x14ac:dyDescent="0.3">
      <c r="A141" s="35">
        <v>41</v>
      </c>
    </row>
    <row r="142" spans="1:1" x14ac:dyDescent="0.3">
      <c r="A142" s="35">
        <v>42</v>
      </c>
    </row>
    <row r="143" spans="1:1" x14ac:dyDescent="0.3">
      <c r="A143" s="35">
        <v>42</v>
      </c>
    </row>
    <row r="144" spans="1:1" x14ac:dyDescent="0.3">
      <c r="A144" s="35">
        <v>42</v>
      </c>
    </row>
    <row r="145" spans="1:1" x14ac:dyDescent="0.3">
      <c r="A145" s="35">
        <v>42</v>
      </c>
    </row>
    <row r="146" spans="1:1" x14ac:dyDescent="0.3">
      <c r="A146" s="35">
        <v>42</v>
      </c>
    </row>
    <row r="147" spans="1:1" x14ac:dyDescent="0.3">
      <c r="A147" s="35">
        <v>42</v>
      </c>
    </row>
    <row r="148" spans="1:1" x14ac:dyDescent="0.3">
      <c r="A148" s="35">
        <v>42</v>
      </c>
    </row>
    <row r="149" spans="1:1" x14ac:dyDescent="0.3">
      <c r="A149" s="35">
        <v>42</v>
      </c>
    </row>
    <row r="150" spans="1:1" x14ac:dyDescent="0.3">
      <c r="A150" s="35">
        <v>42</v>
      </c>
    </row>
    <row r="151" spans="1:1" x14ac:dyDescent="0.3">
      <c r="A151" s="35">
        <v>42</v>
      </c>
    </row>
    <row r="152" spans="1:1" x14ac:dyDescent="0.3">
      <c r="A152" s="35">
        <v>42</v>
      </c>
    </row>
    <row r="153" spans="1:1" x14ac:dyDescent="0.3">
      <c r="A153" s="35">
        <v>42</v>
      </c>
    </row>
    <row r="154" spans="1:1" x14ac:dyDescent="0.3">
      <c r="A154" s="35">
        <v>42</v>
      </c>
    </row>
    <row r="155" spans="1:1" x14ac:dyDescent="0.3">
      <c r="A155" s="35">
        <v>43</v>
      </c>
    </row>
    <row r="156" spans="1:1" x14ac:dyDescent="0.3">
      <c r="A156" s="35">
        <v>43</v>
      </c>
    </row>
    <row r="157" spans="1:1" x14ac:dyDescent="0.3">
      <c r="A157" s="35">
        <v>43</v>
      </c>
    </row>
    <row r="158" spans="1:1" x14ac:dyDescent="0.3">
      <c r="A158" s="35">
        <v>43</v>
      </c>
    </row>
    <row r="159" spans="1:1" x14ac:dyDescent="0.3">
      <c r="A159" s="35">
        <v>43</v>
      </c>
    </row>
    <row r="160" spans="1:1" x14ac:dyDescent="0.3">
      <c r="A160" s="35">
        <v>43</v>
      </c>
    </row>
    <row r="161" spans="1:1" x14ac:dyDescent="0.3">
      <c r="A161" s="35">
        <v>43</v>
      </c>
    </row>
    <row r="162" spans="1:1" x14ac:dyDescent="0.3">
      <c r="A162" s="35">
        <v>43</v>
      </c>
    </row>
    <row r="163" spans="1:1" x14ac:dyDescent="0.3">
      <c r="A163" s="35">
        <v>44</v>
      </c>
    </row>
    <row r="164" spans="1:1" x14ac:dyDescent="0.3">
      <c r="A164" s="35">
        <v>44</v>
      </c>
    </row>
    <row r="165" spans="1:1" x14ac:dyDescent="0.3">
      <c r="A165" s="35">
        <v>44</v>
      </c>
    </row>
    <row r="166" spans="1:1" x14ac:dyDescent="0.3">
      <c r="A166" s="35">
        <v>44</v>
      </c>
    </row>
    <row r="167" spans="1:1" x14ac:dyDescent="0.3">
      <c r="A167" s="35">
        <v>44</v>
      </c>
    </row>
    <row r="168" spans="1:1" x14ac:dyDescent="0.3">
      <c r="A168" s="35">
        <v>44</v>
      </c>
    </row>
    <row r="169" spans="1:1" x14ac:dyDescent="0.3">
      <c r="A169" s="35">
        <v>44</v>
      </c>
    </row>
    <row r="170" spans="1:1" x14ac:dyDescent="0.3">
      <c r="A170" s="35">
        <v>44</v>
      </c>
    </row>
    <row r="171" spans="1:1" x14ac:dyDescent="0.3">
      <c r="A171" s="35">
        <v>44</v>
      </c>
    </row>
    <row r="172" spans="1:1" x14ac:dyDescent="0.3">
      <c r="A172" s="35">
        <v>44</v>
      </c>
    </row>
    <row r="173" spans="1:1" x14ac:dyDescent="0.3">
      <c r="A173" s="35">
        <v>44</v>
      </c>
    </row>
    <row r="174" spans="1:1" x14ac:dyDescent="0.3">
      <c r="A174" s="35">
        <v>45</v>
      </c>
    </row>
    <row r="175" spans="1:1" x14ac:dyDescent="0.3">
      <c r="A175" s="35">
        <v>45</v>
      </c>
    </row>
    <row r="176" spans="1:1" x14ac:dyDescent="0.3">
      <c r="A176" s="35">
        <v>45</v>
      </c>
    </row>
    <row r="177" spans="1:1" x14ac:dyDescent="0.3">
      <c r="A177" s="35">
        <v>45</v>
      </c>
    </row>
    <row r="178" spans="1:1" x14ac:dyDescent="0.3">
      <c r="A178" s="35">
        <v>45</v>
      </c>
    </row>
    <row r="179" spans="1:1" x14ac:dyDescent="0.3">
      <c r="A179" s="35">
        <v>45</v>
      </c>
    </row>
    <row r="180" spans="1:1" x14ac:dyDescent="0.3">
      <c r="A180" s="35">
        <v>45</v>
      </c>
    </row>
    <row r="181" spans="1:1" x14ac:dyDescent="0.3">
      <c r="A181" s="35">
        <v>45</v>
      </c>
    </row>
    <row r="182" spans="1:1" x14ac:dyDescent="0.3">
      <c r="A182" s="35">
        <v>46</v>
      </c>
    </row>
    <row r="183" spans="1:1" x14ac:dyDescent="0.3">
      <c r="A183" s="35">
        <v>46</v>
      </c>
    </row>
    <row r="184" spans="1:1" x14ac:dyDescent="0.3">
      <c r="A184" s="35">
        <v>46</v>
      </c>
    </row>
    <row r="185" spans="1:1" x14ac:dyDescent="0.3">
      <c r="A185" s="35">
        <v>46</v>
      </c>
    </row>
    <row r="186" spans="1:1" x14ac:dyDescent="0.3">
      <c r="A186" s="35">
        <v>46</v>
      </c>
    </row>
    <row r="187" spans="1:1" x14ac:dyDescent="0.3">
      <c r="A187" s="35">
        <v>46</v>
      </c>
    </row>
    <row r="188" spans="1:1" x14ac:dyDescent="0.3">
      <c r="A188" s="35">
        <v>46</v>
      </c>
    </row>
    <row r="189" spans="1:1" x14ac:dyDescent="0.3">
      <c r="A189" s="35">
        <v>47</v>
      </c>
    </row>
    <row r="190" spans="1:1" x14ac:dyDescent="0.3">
      <c r="A190" s="35">
        <v>47</v>
      </c>
    </row>
    <row r="191" spans="1:1" x14ac:dyDescent="0.3">
      <c r="A191" s="35">
        <v>47</v>
      </c>
    </row>
    <row r="192" spans="1:1" x14ac:dyDescent="0.3">
      <c r="A192" s="35">
        <v>47</v>
      </c>
    </row>
    <row r="193" spans="1:1" x14ac:dyDescent="0.3">
      <c r="A193" s="35">
        <v>47</v>
      </c>
    </row>
    <row r="194" spans="1:1" x14ac:dyDescent="0.3">
      <c r="A194" s="35">
        <v>47</v>
      </c>
    </row>
    <row r="195" spans="1:1" x14ac:dyDescent="0.3">
      <c r="A195" s="35">
        <v>47</v>
      </c>
    </row>
    <row r="196" spans="1:1" x14ac:dyDescent="0.3">
      <c r="A196" s="35">
        <v>47</v>
      </c>
    </row>
    <row r="197" spans="1:1" x14ac:dyDescent="0.3">
      <c r="A197" s="35">
        <v>47</v>
      </c>
    </row>
    <row r="198" spans="1:1" x14ac:dyDescent="0.3">
      <c r="A198" s="35">
        <v>48</v>
      </c>
    </row>
    <row r="199" spans="1:1" x14ac:dyDescent="0.3">
      <c r="A199" s="35">
        <v>48</v>
      </c>
    </row>
    <row r="200" spans="1:1" x14ac:dyDescent="0.3">
      <c r="A200" s="35">
        <v>48</v>
      </c>
    </row>
    <row r="201" spans="1:1" x14ac:dyDescent="0.3">
      <c r="A201" s="35">
        <v>48</v>
      </c>
    </row>
    <row r="202" spans="1:1" x14ac:dyDescent="0.3">
      <c r="A202" s="35">
        <v>48</v>
      </c>
    </row>
    <row r="203" spans="1:1" x14ac:dyDescent="0.3">
      <c r="A203" s="35">
        <v>48</v>
      </c>
    </row>
    <row r="204" spans="1:1" x14ac:dyDescent="0.3">
      <c r="A204" s="35">
        <v>48</v>
      </c>
    </row>
    <row r="205" spans="1:1" x14ac:dyDescent="0.3">
      <c r="A205" s="35">
        <v>48</v>
      </c>
    </row>
    <row r="206" spans="1:1" x14ac:dyDescent="0.3">
      <c r="A206" s="35">
        <v>48</v>
      </c>
    </row>
    <row r="207" spans="1:1" x14ac:dyDescent="0.3">
      <c r="A207" s="35">
        <v>48</v>
      </c>
    </row>
    <row r="208" spans="1:1" x14ac:dyDescent="0.3">
      <c r="A208" s="35">
        <v>48</v>
      </c>
    </row>
    <row r="209" spans="1:1" x14ac:dyDescent="0.3">
      <c r="A209" s="35">
        <v>48</v>
      </c>
    </row>
    <row r="210" spans="1:1" x14ac:dyDescent="0.3">
      <c r="A210" s="35">
        <v>49</v>
      </c>
    </row>
    <row r="211" spans="1:1" x14ac:dyDescent="0.3">
      <c r="A211" s="35">
        <v>49</v>
      </c>
    </row>
    <row r="212" spans="1:1" x14ac:dyDescent="0.3">
      <c r="A212" s="35">
        <v>49</v>
      </c>
    </row>
    <row r="213" spans="1:1" x14ac:dyDescent="0.3">
      <c r="A213" s="35">
        <v>50</v>
      </c>
    </row>
    <row r="214" spans="1:1" x14ac:dyDescent="0.3">
      <c r="A214" s="35">
        <v>50</v>
      </c>
    </row>
    <row r="215" spans="1:1" x14ac:dyDescent="0.3">
      <c r="A215" s="35">
        <v>50</v>
      </c>
    </row>
    <row r="216" spans="1:1" x14ac:dyDescent="0.3">
      <c r="A216" s="35">
        <v>50</v>
      </c>
    </row>
    <row r="217" spans="1:1" x14ac:dyDescent="0.3">
      <c r="A217" s="35">
        <v>50</v>
      </c>
    </row>
    <row r="218" spans="1:1" x14ac:dyDescent="0.3">
      <c r="A218" s="35">
        <v>50</v>
      </c>
    </row>
    <row r="219" spans="1:1" x14ac:dyDescent="0.3">
      <c r="A219" s="35">
        <v>50</v>
      </c>
    </row>
    <row r="220" spans="1:1" x14ac:dyDescent="0.3">
      <c r="A220" s="35">
        <v>50</v>
      </c>
    </row>
    <row r="221" spans="1:1" x14ac:dyDescent="0.3">
      <c r="A221" s="35">
        <v>50</v>
      </c>
    </row>
    <row r="222" spans="1:1" x14ac:dyDescent="0.3">
      <c r="A222" s="35">
        <v>50</v>
      </c>
    </row>
    <row r="223" spans="1:1" x14ac:dyDescent="0.3">
      <c r="A223" s="35">
        <v>51</v>
      </c>
    </row>
    <row r="224" spans="1:1" x14ac:dyDescent="0.3">
      <c r="A224" s="35">
        <v>51</v>
      </c>
    </row>
    <row r="225" spans="1:1" x14ac:dyDescent="0.3">
      <c r="A225" s="35">
        <v>51</v>
      </c>
    </row>
    <row r="226" spans="1:1" x14ac:dyDescent="0.3">
      <c r="A226" s="35">
        <v>51</v>
      </c>
    </row>
    <row r="227" spans="1:1" x14ac:dyDescent="0.3">
      <c r="A227" s="35">
        <v>52</v>
      </c>
    </row>
    <row r="228" spans="1:1" x14ac:dyDescent="0.3">
      <c r="A228" s="35">
        <v>52</v>
      </c>
    </row>
    <row r="229" spans="1:1" x14ac:dyDescent="0.3">
      <c r="A229" s="35">
        <v>52</v>
      </c>
    </row>
    <row r="230" spans="1:1" x14ac:dyDescent="0.3">
      <c r="A230" s="35">
        <v>52</v>
      </c>
    </row>
    <row r="231" spans="1:1" x14ac:dyDescent="0.3">
      <c r="A231" s="35">
        <v>52</v>
      </c>
    </row>
    <row r="232" spans="1:1" x14ac:dyDescent="0.3">
      <c r="A232" s="35">
        <v>53</v>
      </c>
    </row>
    <row r="233" spans="1:1" x14ac:dyDescent="0.3">
      <c r="A233" s="35">
        <v>53</v>
      </c>
    </row>
    <row r="234" spans="1:1" x14ac:dyDescent="0.3">
      <c r="A234" s="35">
        <v>53</v>
      </c>
    </row>
    <row r="235" spans="1:1" x14ac:dyDescent="0.3">
      <c r="A235" s="35">
        <v>53</v>
      </c>
    </row>
    <row r="236" spans="1:1" x14ac:dyDescent="0.3">
      <c r="A236" s="35">
        <v>54</v>
      </c>
    </row>
    <row r="237" spans="1:1" x14ac:dyDescent="0.3">
      <c r="A237" s="35">
        <v>54</v>
      </c>
    </row>
    <row r="238" spans="1:1" x14ac:dyDescent="0.3">
      <c r="A238" s="35">
        <v>54</v>
      </c>
    </row>
    <row r="239" spans="1:1" x14ac:dyDescent="0.3">
      <c r="A239" s="35">
        <v>55</v>
      </c>
    </row>
    <row r="240" spans="1:1" x14ac:dyDescent="0.3">
      <c r="A240" s="35">
        <v>55</v>
      </c>
    </row>
    <row r="241" spans="1:1" x14ac:dyDescent="0.3">
      <c r="A241" s="35">
        <v>56</v>
      </c>
    </row>
    <row r="242" spans="1:1" x14ac:dyDescent="0.3">
      <c r="A242" s="35">
        <v>56</v>
      </c>
    </row>
    <row r="243" spans="1:1" x14ac:dyDescent="0.3">
      <c r="A243" s="35">
        <v>57</v>
      </c>
    </row>
    <row r="244" spans="1:1" x14ac:dyDescent="0.3">
      <c r="A244" s="35">
        <v>57</v>
      </c>
    </row>
    <row r="245" spans="1:1" x14ac:dyDescent="0.3">
      <c r="A245" s="35">
        <v>58</v>
      </c>
    </row>
    <row r="246" spans="1:1" x14ac:dyDescent="0.3">
      <c r="A246" s="35">
        <v>58</v>
      </c>
    </row>
    <row r="247" spans="1:1" x14ac:dyDescent="0.3">
      <c r="A247" s="35">
        <v>60</v>
      </c>
    </row>
    <row r="248" spans="1:1" x14ac:dyDescent="0.3">
      <c r="A248" s="35">
        <v>60</v>
      </c>
    </row>
    <row r="249" spans="1:1" x14ac:dyDescent="0.3">
      <c r="A249" s="35">
        <v>61</v>
      </c>
    </row>
    <row r="250" spans="1:1" x14ac:dyDescent="0.3">
      <c r="A250" s="35">
        <v>62</v>
      </c>
    </row>
    <row r="251" spans="1:1" x14ac:dyDescent="0.3">
      <c r="A251" s="35">
        <v>68</v>
      </c>
    </row>
  </sheetData>
  <mergeCells count="17">
    <mergeCell ref="C1:D1"/>
    <mergeCell ref="F1:I1"/>
    <mergeCell ref="F2:G2"/>
    <mergeCell ref="F3:G3"/>
    <mergeCell ref="F4:G4"/>
    <mergeCell ref="H2:I2"/>
    <mergeCell ref="H3:I3"/>
    <mergeCell ref="H4:I4"/>
    <mergeCell ref="H5:I5"/>
    <mergeCell ref="H6:I6"/>
    <mergeCell ref="H8:I8"/>
    <mergeCell ref="H9:I9"/>
    <mergeCell ref="F5:G5"/>
    <mergeCell ref="F6:G6"/>
    <mergeCell ref="F7:G7"/>
    <mergeCell ref="F8:G8"/>
    <mergeCell ref="H7:I7"/>
  </mergeCells>
  <pageMargins left="0.7" right="0.7" top="0.75" bottom="0.75" header="0.3" footer="0.3"/>
  <ignoredErrors>
    <ignoredError sqref="F3"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D8B29-51C6-4B4C-B49D-BAC3AE67B80D}">
  <dimension ref="A1:C16"/>
  <sheetViews>
    <sheetView workbookViewId="0">
      <selection activeCell="I25" sqref="I25"/>
    </sheetView>
  </sheetViews>
  <sheetFormatPr defaultRowHeight="14.4" x14ac:dyDescent="0.3"/>
  <cols>
    <col min="1" max="1" width="10" customWidth="1"/>
    <col min="2" max="2" width="12.5546875" customWidth="1"/>
    <col min="3" max="3" width="19.21875" customWidth="1"/>
  </cols>
  <sheetData>
    <row r="1" spans="1:3" ht="15" thickBot="1" x14ac:dyDescent="0.35">
      <c r="A1" s="50" t="s">
        <v>72</v>
      </c>
      <c r="B1" s="166" t="s">
        <v>73</v>
      </c>
      <c r="C1" s="169" t="s">
        <v>82</v>
      </c>
    </row>
    <row r="2" spans="1:3" x14ac:dyDescent="0.3">
      <c r="A2" s="47" t="s">
        <v>74</v>
      </c>
      <c r="B2" s="167">
        <v>4</v>
      </c>
      <c r="C2" s="38">
        <v>4</v>
      </c>
    </row>
    <row r="3" spans="1:3" x14ac:dyDescent="0.3">
      <c r="A3" s="38" t="s">
        <v>75</v>
      </c>
      <c r="B3" s="168">
        <v>6</v>
      </c>
      <c r="C3" s="38">
        <v>10</v>
      </c>
    </row>
    <row r="4" spans="1:3" x14ac:dyDescent="0.3">
      <c r="A4" s="38" t="s">
        <v>76</v>
      </c>
      <c r="B4" s="168">
        <v>10</v>
      </c>
      <c r="C4" s="38">
        <v>20</v>
      </c>
    </row>
    <row r="5" spans="1:3" x14ac:dyDescent="0.3">
      <c r="A5" s="38" t="s">
        <v>77</v>
      </c>
      <c r="B5" s="168">
        <v>26</v>
      </c>
      <c r="C5" s="38">
        <v>46</v>
      </c>
    </row>
    <row r="6" spans="1:3" x14ac:dyDescent="0.3">
      <c r="A6" s="38" t="s">
        <v>78</v>
      </c>
      <c r="B6" s="168">
        <v>24</v>
      </c>
      <c r="C6" s="38">
        <v>70</v>
      </c>
    </row>
    <row r="7" spans="1:3" x14ac:dyDescent="0.3">
      <c r="A7" s="38" t="s">
        <v>79</v>
      </c>
      <c r="B7" s="168">
        <v>15</v>
      </c>
      <c r="C7" s="38">
        <v>85</v>
      </c>
    </row>
    <row r="8" spans="1:3" x14ac:dyDescent="0.3">
      <c r="A8" s="38" t="s">
        <v>80</v>
      </c>
      <c r="B8" s="168">
        <v>10</v>
      </c>
      <c r="C8" s="38">
        <v>95</v>
      </c>
    </row>
    <row r="9" spans="1:3" x14ac:dyDescent="0.3">
      <c r="A9" s="38" t="s">
        <v>81</v>
      </c>
      <c r="B9" s="168">
        <v>5</v>
      </c>
      <c r="C9" s="38">
        <v>100</v>
      </c>
    </row>
    <row r="12" spans="1:3" x14ac:dyDescent="0.3">
      <c r="B12" t="s">
        <v>96</v>
      </c>
      <c r="C12" s="170">
        <v>25</v>
      </c>
    </row>
    <row r="13" spans="1:3" x14ac:dyDescent="0.3">
      <c r="B13" t="s">
        <v>97</v>
      </c>
      <c r="C13" s="170">
        <v>50</v>
      </c>
    </row>
    <row r="14" spans="1:3" x14ac:dyDescent="0.3">
      <c r="B14" t="s">
        <v>98</v>
      </c>
      <c r="C14" s="170">
        <v>75</v>
      </c>
    </row>
    <row r="16" spans="1:3" x14ac:dyDescent="0.3">
      <c r="B16" t="s">
        <v>14</v>
      </c>
      <c r="C16" s="170">
        <v>50</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5F184-2617-4E5F-932B-DFD99714A3B6}">
  <dimension ref="A1:F16"/>
  <sheetViews>
    <sheetView tabSelected="1" workbookViewId="0">
      <selection activeCell="L17" sqref="L17"/>
    </sheetView>
  </sheetViews>
  <sheetFormatPr defaultRowHeight="14.4" x14ac:dyDescent="0.3"/>
  <cols>
    <col min="5" max="5" width="20.33203125" customWidth="1"/>
    <col min="6" max="6" width="11.33203125" customWidth="1"/>
  </cols>
  <sheetData>
    <row r="1" spans="1:6" ht="15" thickBot="1" x14ac:dyDescent="0.35">
      <c r="A1" s="50" t="s">
        <v>83</v>
      </c>
      <c r="B1" s="166" t="s">
        <v>91</v>
      </c>
      <c r="C1" s="33" t="s">
        <v>83</v>
      </c>
      <c r="D1" s="171" t="s">
        <v>93</v>
      </c>
      <c r="E1" s="171" t="s">
        <v>94</v>
      </c>
    </row>
    <row r="2" spans="1:6" x14ac:dyDescent="0.3">
      <c r="A2" s="47" t="s">
        <v>84</v>
      </c>
      <c r="B2" s="167">
        <v>4</v>
      </c>
      <c r="C2" s="167">
        <f>(145+150)/2</f>
        <v>147.5</v>
      </c>
      <c r="D2" s="47">
        <f>C2*B2</f>
        <v>590</v>
      </c>
      <c r="E2" s="47">
        <v>4</v>
      </c>
    </row>
    <row r="3" spans="1:6" x14ac:dyDescent="0.3">
      <c r="A3" s="38" t="s">
        <v>85</v>
      </c>
      <c r="B3" s="168">
        <v>6</v>
      </c>
      <c r="C3" s="168">
        <f>(150+155)/2</f>
        <v>152.5</v>
      </c>
      <c r="D3" s="38">
        <f t="shared" ref="D3:D9" si="0">C3*B3</f>
        <v>915</v>
      </c>
      <c r="E3" s="38">
        <v>10</v>
      </c>
    </row>
    <row r="4" spans="1:6" x14ac:dyDescent="0.3">
      <c r="A4" s="38" t="s">
        <v>86</v>
      </c>
      <c r="B4" s="168">
        <v>28</v>
      </c>
      <c r="C4" s="168">
        <f>(155+160)/2</f>
        <v>157.5</v>
      </c>
      <c r="D4" s="38">
        <f t="shared" si="0"/>
        <v>4410</v>
      </c>
      <c r="E4" s="38">
        <v>38</v>
      </c>
    </row>
    <row r="5" spans="1:6" x14ac:dyDescent="0.3">
      <c r="A5" s="38" t="s">
        <v>89</v>
      </c>
      <c r="B5" s="168">
        <v>58</v>
      </c>
      <c r="C5" s="168">
        <f>(160+165)/2</f>
        <v>162.5</v>
      </c>
      <c r="D5" s="38">
        <f t="shared" si="0"/>
        <v>9425</v>
      </c>
      <c r="E5" s="38">
        <f>38+58</f>
        <v>96</v>
      </c>
    </row>
    <row r="6" spans="1:6" x14ac:dyDescent="0.3">
      <c r="A6" s="38" t="s">
        <v>87</v>
      </c>
      <c r="B6" s="168">
        <v>64</v>
      </c>
      <c r="C6" s="168">
        <f>(165+170)/2</f>
        <v>167.5</v>
      </c>
      <c r="D6" s="38">
        <f t="shared" si="0"/>
        <v>10720</v>
      </c>
      <c r="E6" s="38">
        <f>96+64</f>
        <v>160</v>
      </c>
      <c r="F6" t="s">
        <v>95</v>
      </c>
    </row>
    <row r="7" spans="1:6" x14ac:dyDescent="0.3">
      <c r="A7" s="38" t="s">
        <v>88</v>
      </c>
      <c r="B7" s="168">
        <v>30</v>
      </c>
      <c r="C7" s="168">
        <f>(170+175)/2</f>
        <v>172.5</v>
      </c>
      <c r="D7" s="38">
        <f t="shared" si="0"/>
        <v>5175</v>
      </c>
      <c r="E7" s="38">
        <f>160+30</f>
        <v>190</v>
      </c>
    </row>
    <row r="8" spans="1:6" x14ac:dyDescent="0.3">
      <c r="A8" s="38" t="s">
        <v>92</v>
      </c>
      <c r="B8" s="168">
        <v>5</v>
      </c>
      <c r="C8" s="168">
        <f>(175+180)/2</f>
        <v>177.5</v>
      </c>
      <c r="D8" s="38">
        <f t="shared" si="0"/>
        <v>887.5</v>
      </c>
      <c r="E8" s="38">
        <f>190+5</f>
        <v>195</v>
      </c>
    </row>
    <row r="9" spans="1:6" ht="15" thickBot="1" x14ac:dyDescent="0.35">
      <c r="A9" s="172" t="s">
        <v>90</v>
      </c>
      <c r="B9" s="173">
        <v>5</v>
      </c>
      <c r="C9" s="173">
        <f>(180+185)/2</f>
        <v>182.5</v>
      </c>
      <c r="D9" s="172">
        <f t="shared" si="0"/>
        <v>912.5</v>
      </c>
      <c r="E9" s="172">
        <v>200</v>
      </c>
    </row>
    <row r="10" spans="1:6" ht="15" thickBot="1" x14ac:dyDescent="0.35">
      <c r="A10" s="175" t="s">
        <v>23</v>
      </c>
      <c r="B10" s="52">
        <f>SUM(B2:B9)</f>
        <v>200</v>
      </c>
      <c r="C10" s="52"/>
      <c r="D10" s="174">
        <f>SUM(D2:D9)</f>
        <v>33035</v>
      </c>
      <c r="E10" s="54">
        <f>SUM(E2:E9)</f>
        <v>893</v>
      </c>
    </row>
    <row r="14" spans="1:6" x14ac:dyDescent="0.3">
      <c r="B14" t="s">
        <v>13</v>
      </c>
      <c r="C14">
        <f>D10/B10</f>
        <v>165.17500000000001</v>
      </c>
    </row>
    <row r="15" spans="1:6" x14ac:dyDescent="0.3">
      <c r="B15" t="s">
        <v>14</v>
      </c>
      <c r="C15">
        <f>165+((100-96)/64)*(5)</f>
        <v>165.3125</v>
      </c>
    </row>
    <row r="16" spans="1:6" x14ac:dyDescent="0.3">
      <c r="B16" t="s">
        <v>7</v>
      </c>
      <c r="C16">
        <f>165+((64-58)/(2*64-58-30))*5</f>
        <v>165.75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9 5 p O V o x y q V y j A A A A 9 Q A A A B I A H A B D b 2 5 m a W c v U G F j a 2 F n Z S 5 4 b W w g o h g A K K A U A A A A A A A A A A A A A A A A A A A A A A A A A A A A h Y 9 B D o I w F E S v Q r q n L e i C k E 9 J d C u J C Y l x 2 5 S K j f A x t F j u 5 s I j e Q U x i r p z O f P e Y u Z + v U E + t k 1 w 0 b 0 1 H W Y k o p w E G l V X G a w z M r h D m J B c w F a q k 6 x 1 M M l o 0 9 F W G T k 6 d 0 4 Z 8 9 5 T v 6 B d X 7 O Y 8 4 j t i 0 2 p j r q V 5 C O b / 3 J o 0 D q J S h M B u 9 c Y E d N k S R M + T Q I 2 d 1 A Y / P J 4 Y k / 6 U 8 J 6 a N z Q a 6 E x X J X A 5 g j s f U E 8 A F B L A w Q U A A I A C A D 3 m k 5 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5 p O V i i K R 7 g O A A A A E Q A A A B M A H A B G b 3 J t d W x h c y 9 T Z W N 0 a W 9 u M S 5 t I K I Y A C i g F A A A A A A A A A A A A A A A A A A A A A A A A A A A A C t O T S 7 J z M 9 T C I b Q h t Y A U E s B A i 0 A F A A C A A g A 9 5 p O V o x y q V y j A A A A 9 Q A A A B I A A A A A A A A A A A A A A A A A A A A A A E N v b m Z p Z y 9 Q Y W N r Y W d l L n h t b F B L A Q I t A B Q A A g A I A P e a T l Y P y u m r p A A A A O k A A A A T A A A A A A A A A A A A A A A A A O 8 A A A B b Q 2 9 u d G V u d F 9 U e X B l c 1 0 u e G 1 s U E s B A i 0 A F A A C A A g A 9 5 p O V 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H 2 Y W p O j K V I m C C S y y t G e Q 4 A A A A A A g A A A A A A E G Y A A A A B A A A g A A A A X 8 0 Z c 4 5 4 m H F r v q W z 6 N m g T c E p r x N U D l H 1 r R C 3 p D p s T T M A A A A A D o A A A A A C A A A g A A A A M X f a U C x 6 a C e 8 A y D m z D 6 r e Y 5 2 s r j a z W B R J + q Z b Q 5 7 + 7 V Q A A A A g 4 v P V Y C P 2 I z K A l P R y 6 m i R W y A Z j b K F 2 9 5 Q j G A 3 s W b + j 2 b M C D Y z I V l i G o u f d n 0 b n G 3 a k K p O g f k S / S p f I e D i 8 z u O 3 M M O 5 r 8 k y f o G E k c g 6 w T 3 r V A A A A A d K K V 5 i q j L J d l g i Y 7 V r o h V 7 H 4 o k s o Y p n K y e / B + E l c P S C I m J Z l V w T r 8 z A i d O j l C m T 6 9 s a + z 6 N w y k 6 H A P s N F C k 0 W A = = < / D a t a M a s h u p > 
</file>

<file path=customXml/itemProps1.xml><?xml version="1.0" encoding="utf-8"?>
<ds:datastoreItem xmlns:ds="http://schemas.openxmlformats.org/officeDocument/2006/customXml" ds:itemID="{20C5B6C3-B4DD-4E36-AE14-6B524E141B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 1</vt:lpstr>
      <vt:lpstr>Question 2</vt:lpstr>
      <vt:lpstr>Question 3</vt:lpstr>
      <vt:lpstr>Question 4</vt:lpstr>
      <vt:lpstr>Question 5</vt:lpstr>
      <vt:lpstr>Question 6</vt:lpstr>
      <vt:lpstr>Question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Ramesh mali</dc:creator>
  <cp:lastModifiedBy>Ramesh mali</cp:lastModifiedBy>
  <dcterms:created xsi:type="dcterms:W3CDTF">2015-06-05T18:17:20Z</dcterms:created>
  <dcterms:modified xsi:type="dcterms:W3CDTF">2023-03-22T10:52:09Z</dcterms:modified>
</cp:coreProperties>
</file>