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ownloads/"/>
    </mc:Choice>
  </mc:AlternateContent>
  <xr:revisionPtr revIDLastSave="0" documentId="13_ncr:1_{4D90D8D5-E754-7745-B3AF-38AEB24D2C89}" xr6:coauthVersionLast="47" xr6:coauthVersionMax="47" xr10:uidLastSave="{00000000-0000-0000-0000-000000000000}"/>
  <bookViews>
    <workbookView xWindow="0" yWindow="500" windowWidth="28480" windowHeight="1602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D47" i="1"/>
  <c r="D51" i="1"/>
  <c r="D53" i="1"/>
  <c r="G12" i="3"/>
  <c r="C7" i="3"/>
  <c r="C6" i="3"/>
  <c r="G10" i="3"/>
  <c r="G17" i="3"/>
  <c r="D33" i="1"/>
  <c r="C5" i="3"/>
  <c r="G14" i="3"/>
  <c r="D42" i="1"/>
  <c r="D37" i="1"/>
  <c r="C27" i="1"/>
  <c r="D31" i="1" s="1"/>
  <c r="D35" i="1"/>
  <c r="D49" i="1"/>
  <c r="Q13" i="1" s="1"/>
  <c r="D45" i="1"/>
  <c r="R18" i="1" l="1"/>
  <c r="S18" i="1" s="1"/>
  <c r="S19" i="1"/>
  <c r="R16" i="1"/>
  <c r="S16" i="1" s="1"/>
  <c r="R15" i="1"/>
  <c r="S15" i="1" s="1"/>
  <c r="R17" i="1"/>
  <c r="S17" i="1" s="1"/>
  <c r="R21" i="1"/>
  <c r="S21" i="1" s="1"/>
  <c r="D55" i="1"/>
  <c r="D57" i="1" s="1"/>
  <c r="L22" i="1" s="1"/>
  <c r="M24" i="1" s="1"/>
  <c r="N24" i="1" s="1"/>
  <c r="S20" i="1"/>
  <c r="M25" i="1" l="1"/>
  <c r="N25" i="1" s="1"/>
  <c r="M26" i="1"/>
  <c r="N26" i="1" s="1"/>
  <c r="L13" i="1"/>
  <c r="M17" i="1" s="1"/>
  <c r="N17" i="1" s="1"/>
  <c r="M27" i="1"/>
  <c r="N27" i="1" s="1"/>
  <c r="S22" i="1"/>
  <c r="S30" i="1" s="1"/>
  <c r="S31" i="1" s="1"/>
  <c r="S33" i="1" s="1"/>
  <c r="H15" i="1" s="1"/>
  <c r="M15" i="1" l="1"/>
  <c r="N15" i="1" s="1"/>
  <c r="M18" i="1"/>
  <c r="N18" i="1" s="1"/>
  <c r="N28" i="1"/>
  <c r="M16" i="1"/>
  <c r="N16" i="1" s="1"/>
  <c r="N19" i="1" l="1"/>
  <c r="N30" i="1" s="1"/>
  <c r="N31" i="1" s="1"/>
  <c r="N33" i="1" s="1"/>
  <c r="H13" i="1" s="1"/>
</calcChain>
</file>

<file path=xl/sharedStrings.xml><?xml version="1.0" encoding="utf-8"?>
<sst xmlns="http://schemas.openxmlformats.org/spreadsheetml/2006/main" count="116" uniqueCount="97">
  <si>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</si>
  <si>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</si>
  <si>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</si>
  <si>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</si>
  <si>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</si>
  <si>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</si>
  <si>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</si>
  <si>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</si>
  <si>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</si>
  <si>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</si>
  <si>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</si>
  <si>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</si>
  <si>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</si>
  <si>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</si>
  <si>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</si>
  <si>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</si>
  <si>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</si>
  <si>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</si>
  <si>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</si>
  <si>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</si>
  <si>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</si>
  <si>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</si>
  <si>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</si>
  <si>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</si>
  <si>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</si>
  <si>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</si>
  <si>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</si>
  <si>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</si>
  <si>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</si>
  <si>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</si>
  <si>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</si>
  <si>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</si>
  <si>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</si>
  <si>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</si>
  <si>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</si>
  <si>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</si>
  <si>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</si>
  <si>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</si>
  <si>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</si>
  <si>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</si>
  <si>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</si>
  <si>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</si>
  <si>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</si>
  <si>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</si>
  <si>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</si>
  <si>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</si>
  <si>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Above 1500000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</si>
  <si>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</si>
  <si>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</si>
  <si>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</si>
  <si>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</si>
  <si>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</si>
  <si>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</si>
  <si>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</si>
  <si>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</si>
  <si>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</si>
  <si>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</si>
  <si>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</si>
  <si>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</si>
  <si>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</si>
  <si>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</si>
  <si>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</si>
  <si>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</si>
  <si>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</si>
  <si>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</si>
  <si>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</si>
  <si>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</si>
  <si>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</si>
  <si>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</si>
  <si>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</si>
  <si>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</si>
  <si>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</si>
  <si>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</si>
  <si>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</si>
  <si>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</si>
  <si>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</si>
  <si>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</si>
  <si>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</si>
  <si>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</si>
  <si>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</si>
  <si>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>https://tinyurl.com/y8sbw9w8</t>
  </si>
  <si>
    <t>TAX CALCULATION AS PER NEW TAX REGIME</t>
  </si>
  <si>
    <t>1 to 300000</t>
  </si>
  <si>
    <t>300001 to 600000</t>
  </si>
  <si>
    <t>600001 to 900000</t>
  </si>
  <si>
    <t>900001 to 1200000</t>
  </si>
  <si>
    <t>1200001 to 1500000</t>
  </si>
  <si>
    <t>Removed in Budget 2023</t>
  </si>
  <si>
    <t>TAXABLE INCOME (-STD)</t>
  </si>
  <si>
    <t>http://tinyurl.com/y3r42a2x</t>
  </si>
  <si>
    <t>FYERS</t>
  </si>
  <si>
    <t>https://bit.ly/3JZwgyc</t>
  </si>
  <si>
    <t>https://zerodha.com/open-account?c=ZMPVNW</t>
  </si>
  <si>
    <t>TERM INSURANCE COMPARE</t>
  </si>
  <si>
    <t>HEALTH INSURANCE COMPARE</t>
  </si>
  <si>
    <t>https://tinyurl.com/bdysmh59   </t>
  </si>
  <si>
    <t>https://tinyurl.com/pgc9dcxc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</si>
</sst>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6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28"/>
      <color theme="10"/>
      <name val="Calibri"/>
      <family val="2"/>
      <scheme val="minor"/>
    </font>
    <font>
      <b/>
      <sz val="24"/>
      <color rgb="FF1F6BC0"/>
      <name val="Helvetica Neue"/>
      <family val="2"/>
    </font>
    <font>
      <b/>
      <sz val="26"/>
      <color rgb="FF1F6BC0"/>
      <name val="Helvetica Neue"/>
      <family val="2"/>
    </font>
    <font>
      <u/>
      <sz val="16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/>
      <top style="thick">
        <color indexed="64"/>
      </top>
      <bottom style="thick">
        <color rgb="FF002060"/>
      </bottom>
      <diagonal/>
    </border>
    <border>
      <left/>
      <right style="thick">
        <color rgb="FF002060"/>
      </right>
      <top style="thick">
        <color indexed="64"/>
      </top>
      <bottom style="thick">
        <color rgb="FF002060"/>
      </bottom>
      <diagonal/>
    </border>
    <border>
      <left/>
      <right/>
      <top style="thick">
        <color theme="1"/>
      </top>
      <bottom/>
      <diagonal/>
    </border>
    <border>
      <left style="thick">
        <color rgb="FF002060"/>
      </left>
      <right/>
      <top style="thick">
        <color theme="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 style="thick">
        <color theme="1"/>
      </top>
      <bottom style="medium">
        <color theme="1"/>
      </bottom>
      <diagonal/>
    </border>
    <border>
      <left/>
      <right style="thick">
        <color rgb="FF002060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ck">
        <color theme="1"/>
      </bottom>
      <diagonal/>
    </border>
    <border>
      <left style="thick">
        <color theme="1"/>
      </left>
      <right style="thick">
        <color indexed="64"/>
      </right>
      <top/>
      <bottom/>
      <diagonal/>
    </border>
    <border>
      <left/>
      <right/>
      <top style="medium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5" xfId="0" applyFont="1" applyBorder="1" applyProtection="1">
      <protection locked="0"/>
    </xf>
    <xf numFmtId="0" fontId="1" fillId="0" borderId="46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48" xfId="0" applyFont="1" applyBorder="1" applyProtection="1">
      <protection locked="0"/>
    </xf>
    <xf numFmtId="0" fontId="19" fillId="10" borderId="50" xfId="0" applyFont="1" applyFill="1" applyBorder="1" applyProtection="1">
      <protection hidden="1"/>
    </xf>
    <xf numFmtId="0" fontId="19" fillId="10" borderId="51" xfId="0" applyFont="1" applyFill="1" applyBorder="1" applyProtection="1">
      <protection hidden="1"/>
    </xf>
    <xf numFmtId="9" fontId="1" fillId="0" borderId="54" xfId="0" applyNumberFormat="1" applyFont="1" applyBorder="1" applyProtection="1">
      <protection locked="0"/>
    </xf>
    <xf numFmtId="0" fontId="19" fillId="10" borderId="55" xfId="0" applyFont="1" applyFill="1" applyBorder="1" applyProtection="1">
      <protection hidden="1"/>
    </xf>
    <xf numFmtId="0" fontId="19" fillId="10" borderId="56" xfId="0" applyFont="1" applyFill="1" applyBorder="1" applyProtection="1">
      <protection hidden="1"/>
    </xf>
    <xf numFmtId="0" fontId="1" fillId="0" borderId="60" xfId="0" applyFont="1" applyBorder="1" applyProtection="1">
      <protection locked="0"/>
    </xf>
    <xf numFmtId="0" fontId="19" fillId="10" borderId="62" xfId="0" applyFont="1" applyFill="1" applyBorder="1" applyProtection="1"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25" fillId="0" borderId="57" xfId="1" applyFont="1" applyBorder="1" applyAlignment="1">
      <alignment horizontal="center"/>
    </xf>
    <xf numFmtId="0" fontId="25" fillId="0" borderId="58" xfId="1" applyFont="1" applyBorder="1" applyAlignment="1">
      <alignment horizontal="center"/>
    </xf>
    <xf numFmtId="0" fontId="12" fillId="0" borderId="59" xfId="1" applyFont="1" applyBorder="1" applyAlignment="1">
      <alignment horizontal="center"/>
    </xf>
    <xf numFmtId="0" fontId="12" fillId="0" borderId="61" xfId="1" applyFont="1" applyBorder="1" applyAlignment="1">
      <alignment horizontal="center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7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4" fillId="0" borderId="52" xfId="1" applyFont="1" applyBorder="1" applyAlignment="1">
      <alignment horizontal="center"/>
    </xf>
    <xf numFmtId="0" fontId="24" fillId="0" borderId="53" xfId="1" applyFon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12" fillId="0" borderId="49" xfId="1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20" fillId="0" borderId="1" xfId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6756400</xdr:colOff>
      <xdr:row>1</xdr:row>
      <xdr:rowOff>61234</xdr:rowOff>
    </xdr:from>
    <xdr:to>
      <xdr:col>7</xdr:col>
      <xdr:colOff>2717799</xdr:colOff>
      <xdr:row>5</xdr:row>
      <xdr:rowOff>494917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ADBCB-3B34-BAD4-E4C9-8AEDED3C6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0" y="645434"/>
          <a:ext cx="4749799" cy="2770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  <xdr:twoCellAnchor editAs="oneCell">
    <xdr:from>
      <xdr:col>6</xdr:col>
      <xdr:colOff>3231586</xdr:colOff>
      <xdr:row>0</xdr:row>
      <xdr:rowOff>184059</xdr:rowOff>
    </xdr:from>
    <xdr:to>
      <xdr:col>9</xdr:col>
      <xdr:colOff>591884</xdr:colOff>
      <xdr:row>5</xdr:row>
      <xdr:rowOff>239275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14E321-3B9B-B648-ADFA-3503496E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2166" y="184059"/>
          <a:ext cx="2587544" cy="150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rodha.com/open-account?c=ZMPVNW" TargetMode="Externa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bit.ly/3JZwgyc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tinyurl.com/y8sbw9w8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tinyurl.com/y3r42a2x" TargetMode="External"/><Relationship Id="rId10" Type="http://schemas.openxmlformats.org/officeDocument/2006/relationships/hyperlink" Target="https://tinyurl.com/pgc9dcxc&#160;" TargetMode="External"/><Relationship Id="rId4" Type="http://schemas.openxmlformats.org/officeDocument/2006/relationships/hyperlink" Target="https://www.facebook.com/moneypurseadv" TargetMode="External"/><Relationship Id="rId9" Type="http://schemas.openxmlformats.org/officeDocument/2006/relationships/hyperlink" Target="https://tinyurl.com/bdysmh59&#160;%20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50" zoomScaleNormal="50" workbookViewId="0">
      <selection activeCell="V22" sqref="V22"/>
    </sheetView>
  </sheetViews>
  <sheetFormatPr baseColWidth="10" defaultColWidth="10.83203125" defaultRowHeight="45"/>
  <cols>
    <col min="1" max="1" width="10.83203125" style="14"/>
    <col min="2" max="2" width="143.5" style="14" bestFit="1" customWidth="1"/>
    <col min="3" max="3" width="53.5" style="14" customWidth="1"/>
    <col min="4" max="4" width="51.1640625" style="14" customWidth="1"/>
    <col min="5" max="5" width="5.5" style="14" customWidth="1"/>
    <col min="6" max="6" width="1.5" style="14" customWidth="1"/>
    <col min="7" max="7" width="115.1640625" style="14" bestFit="1" customWidth="1"/>
    <col min="8" max="8" width="46.1640625" style="14" customWidth="1"/>
    <col min="9" max="9" width="13.1640625" style="14" customWidth="1"/>
    <col min="10" max="10" width="19.83203125" style="14" bestFit="1" customWidth="1"/>
    <col min="11" max="11" width="82.83203125" style="14" bestFit="1" customWidth="1"/>
    <col min="12" max="12" width="42.83203125" style="14" bestFit="1" customWidth="1"/>
    <col min="13" max="13" width="39.5" style="14" bestFit="1" customWidth="1"/>
    <col min="14" max="14" width="39.83203125" style="14" customWidth="1"/>
    <col min="15" max="15" width="10.83203125" style="14"/>
    <col min="16" max="16" width="79.5" style="14" bestFit="1" customWidth="1"/>
    <col min="17" max="17" width="31.1640625" style="14" customWidth="1"/>
    <col min="18" max="18" width="39.83203125" style="14" customWidth="1"/>
    <col min="19" max="19" width="50.1640625" style="14" customWidth="1"/>
    <col min="20" max="21" width="10.83203125" style="14"/>
    <col min="22" max="22" width="14.83203125" style="14" bestFit="1" customWidth="1"/>
    <col min="23" max="23" width="29.1640625" style="14" customWidth="1"/>
    <col min="24" max="24" width="10.83203125" style="14"/>
    <col min="25" max="25" width="19.83203125" style="14" bestFit="1" customWidth="1"/>
    <col min="26" max="26" width="23.5" style="14" bestFit="1" customWidth="1"/>
    <col min="27" max="16384" width="10.83203125" style="14"/>
  </cols>
  <sheetData>
    <row r="5" spans="1:20">
      <c r="G5" s="105" t="s">
        <v>67</v>
      </c>
    </row>
    <row r="6" spans="1:20" ht="46" thickBot="1"/>
    <row r="7" spans="1:20" ht="47" thickTop="1" thickBot="1">
      <c r="B7" s="106" t="s">
        <v>2</v>
      </c>
      <c r="C7" s="170"/>
      <c r="D7" s="171"/>
      <c r="G7" s="158" t="s">
        <v>66</v>
      </c>
      <c r="H7" s="159"/>
      <c r="I7" s="160" t="s">
        <v>65</v>
      </c>
      <c r="J7" s="161"/>
      <c r="K7" s="162"/>
      <c r="L7" s="70"/>
      <c r="M7" s="70"/>
    </row>
    <row r="8" spans="1:20" ht="47" thickTop="1" thickBot="1">
      <c r="B8" s="107" t="s">
        <v>3</v>
      </c>
      <c r="C8" s="15">
        <v>0</v>
      </c>
      <c r="D8" s="45" t="s">
        <v>24</v>
      </c>
      <c r="I8" s="71"/>
    </row>
    <row r="9" spans="1:20" ht="47" thickTop="1" thickBot="1">
      <c r="B9" s="108" t="s">
        <v>62</v>
      </c>
      <c r="C9" s="15">
        <v>0</v>
      </c>
      <c r="D9" s="45" t="s">
        <v>24</v>
      </c>
    </row>
    <row r="10" spans="1:20" ht="47" thickTop="1" thickBot="1">
      <c r="A10" s="16"/>
      <c r="C10" s="17"/>
      <c r="D10" s="18"/>
    </row>
    <row r="11" spans="1:20" ht="47" thickTop="1" thickBot="1">
      <c r="A11" s="16"/>
      <c r="B11" s="109" t="s">
        <v>53</v>
      </c>
      <c r="C11" s="110"/>
      <c r="D11" s="19">
        <v>0</v>
      </c>
      <c r="K11" s="167" t="s">
        <v>45</v>
      </c>
      <c r="L11" s="168"/>
      <c r="M11" s="168"/>
      <c r="N11" s="169"/>
      <c r="P11" s="176" t="s">
        <v>81</v>
      </c>
      <c r="Q11" s="177"/>
      <c r="R11" s="177"/>
      <c r="S11" s="178"/>
    </row>
    <row r="12" spans="1:20" ht="47" thickTop="1" thickBot="1">
      <c r="A12" s="16"/>
      <c r="D12" s="20"/>
      <c r="K12" s="192" t="s">
        <v>43</v>
      </c>
      <c r="L12" s="193"/>
      <c r="M12" s="193"/>
      <c r="N12" s="194"/>
      <c r="O12" s="21"/>
      <c r="P12" s="22"/>
      <c r="Q12" s="23"/>
      <c r="R12" s="23"/>
      <c r="S12" s="24"/>
    </row>
    <row r="13" spans="1:20" ht="47" thickTop="1" thickBot="1">
      <c r="B13" s="111" t="s">
        <v>1</v>
      </c>
      <c r="C13" s="112"/>
      <c r="D13" s="113"/>
      <c r="G13" s="77" t="s">
        <v>22</v>
      </c>
      <c r="H13" s="50">
        <f>IF(D57&lt;=500000,0,N33)</f>
        <v>0</v>
      </c>
      <c r="J13" s="25"/>
      <c r="K13" s="81" t="s">
        <v>38</v>
      </c>
      <c r="L13" s="68">
        <f>IF(C8&lt;60,D57,0)</f>
        <v>0</v>
      </c>
      <c r="M13" s="26"/>
      <c r="N13" s="27"/>
      <c r="O13" s="21"/>
      <c r="P13" s="92" t="s">
        <v>88</v>
      </c>
      <c r="Q13" s="179">
        <f>D11-D49</f>
        <v>0</v>
      </c>
      <c r="R13" s="179"/>
      <c r="S13" s="28"/>
      <c r="T13" s="29"/>
    </row>
    <row r="14" spans="1:20" ht="47" thickTop="1" thickBot="1">
      <c r="A14" s="16"/>
      <c r="C14" s="17"/>
      <c r="D14" s="30"/>
      <c r="H14" s="31"/>
      <c r="K14" s="82" t="s">
        <v>39</v>
      </c>
      <c r="L14" s="83" t="s">
        <v>40</v>
      </c>
      <c r="M14" s="83" t="s">
        <v>41</v>
      </c>
      <c r="N14" s="83" t="s">
        <v>42</v>
      </c>
      <c r="P14" s="82" t="s">
        <v>39</v>
      </c>
      <c r="Q14" s="83" t="s">
        <v>40</v>
      </c>
      <c r="R14" s="83" t="s">
        <v>41</v>
      </c>
      <c r="S14" s="83" t="s">
        <v>42</v>
      </c>
    </row>
    <row r="15" spans="1:20" ht="47" thickTop="1" thickBot="1">
      <c r="B15" s="114" t="s">
        <v>0</v>
      </c>
      <c r="C15" s="115"/>
      <c r="D15" s="116"/>
      <c r="G15" s="78" t="s">
        <v>23</v>
      </c>
      <c r="H15" s="50">
        <f>IF(Q13&lt;=700000,0,S33)</f>
        <v>0</v>
      </c>
      <c r="K15" s="84" t="s">
        <v>34</v>
      </c>
      <c r="L15" s="62">
        <v>0</v>
      </c>
      <c r="M15" s="51">
        <f>IF(L13&gt;250000,250000,L13)</f>
        <v>0</v>
      </c>
      <c r="N15" s="51">
        <f>M15*L15</f>
        <v>0</v>
      </c>
      <c r="P15" s="101" t="s">
        <v>82</v>
      </c>
      <c r="Q15" s="65">
        <v>0</v>
      </c>
      <c r="R15" s="51">
        <f>IF(Q13&gt;300000,300000,Q13)</f>
        <v>0</v>
      </c>
      <c r="S15" s="51">
        <f>R15*Q15</f>
        <v>0</v>
      </c>
    </row>
    <row r="16" spans="1:20" ht="47" thickTop="1" thickBot="1">
      <c r="B16" s="117" t="s">
        <v>54</v>
      </c>
      <c r="C16" s="118"/>
      <c r="D16" s="16"/>
      <c r="K16" s="84" t="s">
        <v>35</v>
      </c>
      <c r="L16" s="63">
        <v>0.05</v>
      </c>
      <c r="M16" s="52">
        <f>IF(L13&lt;=250000,0,IF(L13&gt;500000,250000,L13-250000))</f>
        <v>0</v>
      </c>
      <c r="N16" s="51">
        <f>M16*L16</f>
        <v>0</v>
      </c>
      <c r="P16" s="101" t="s">
        <v>83</v>
      </c>
      <c r="Q16" s="65">
        <v>0.05</v>
      </c>
      <c r="R16" s="59">
        <f>IF(Q13&lt;=300000,0,IF(Q13&gt;600000,300000,Q13-300000))</f>
        <v>0</v>
      </c>
      <c r="S16" s="51">
        <f t="shared" ref="S16:S21" si="0">R16*Q16</f>
        <v>0</v>
      </c>
    </row>
    <row r="17" spans="1:20" ht="47" thickTop="1" thickBot="1">
      <c r="B17" s="106" t="s">
        <v>6</v>
      </c>
      <c r="C17" s="32">
        <v>0</v>
      </c>
      <c r="D17" s="16"/>
      <c r="K17" s="84" t="s">
        <v>36</v>
      </c>
      <c r="L17" s="62">
        <v>0.2</v>
      </c>
      <c r="M17" s="51">
        <f>IF(L13&lt;=500000,0,IF(L13&gt;1000000,500000,L13-500000))</f>
        <v>0</v>
      </c>
      <c r="N17" s="51">
        <f>M17*L17</f>
        <v>0</v>
      </c>
      <c r="O17" s="21"/>
      <c r="P17" s="102" t="s">
        <v>84</v>
      </c>
      <c r="Q17" s="66">
        <v>0.1</v>
      </c>
      <c r="R17" s="61">
        <f>IF(Q13&lt;=600000,0,IF(Q13&gt;900000,300000,Q13-600000))</f>
        <v>0</v>
      </c>
      <c r="S17" s="60">
        <f t="shared" si="0"/>
        <v>0</v>
      </c>
    </row>
    <row r="18" spans="1:20" ht="47" thickTop="1" thickBot="1">
      <c r="B18" s="119" t="s">
        <v>7</v>
      </c>
      <c r="C18" s="19">
        <v>0</v>
      </c>
      <c r="D18" s="16"/>
      <c r="K18" s="84" t="s">
        <v>37</v>
      </c>
      <c r="L18" s="62">
        <v>0.3</v>
      </c>
      <c r="M18" s="51">
        <f>IF(L13&lt;=1000000,0,L13-1000000)</f>
        <v>0</v>
      </c>
      <c r="N18" s="51">
        <f>M18*L18</f>
        <v>0</v>
      </c>
      <c r="P18" s="103" t="s">
        <v>85</v>
      </c>
      <c r="Q18" s="65">
        <v>0.15</v>
      </c>
      <c r="R18" s="51">
        <f>IF(Q13&lt;=900000,0,IF(Q13&gt;1200000,300000,Q13-900000))</f>
        <v>0</v>
      </c>
      <c r="S18" s="59">
        <f t="shared" si="0"/>
        <v>0</v>
      </c>
    </row>
    <row r="19" spans="1:20" ht="47" thickTop="1" thickBot="1">
      <c r="B19" s="120" t="s">
        <v>8</v>
      </c>
      <c r="C19" s="19">
        <v>0</v>
      </c>
      <c r="D19" s="16"/>
      <c r="G19" s="183" t="s">
        <v>76</v>
      </c>
      <c r="H19" s="184"/>
      <c r="K19" s="85" t="s">
        <v>47</v>
      </c>
      <c r="L19" s="86"/>
      <c r="M19" s="87"/>
      <c r="N19" s="53">
        <f>N15+N16+N17+N18</f>
        <v>0</v>
      </c>
      <c r="P19" s="104" t="s">
        <v>86</v>
      </c>
      <c r="Q19" s="62">
        <v>0.2</v>
      </c>
      <c r="R19" s="59">
        <f>IF(Q13&lt;=1200000,0,IF(Q13&gt;1500000,300000,Q13-1200000))</f>
        <v>0</v>
      </c>
      <c r="S19" s="59">
        <f t="shared" si="0"/>
        <v>0</v>
      </c>
    </row>
    <row r="20" spans="1:20" ht="47" thickTop="1" thickBot="1">
      <c r="B20" s="107" t="s">
        <v>9</v>
      </c>
      <c r="C20" s="19">
        <v>0</v>
      </c>
      <c r="D20" s="16"/>
      <c r="G20" s="185"/>
      <c r="H20" s="186"/>
      <c r="I20" s="72"/>
      <c r="J20" s="25"/>
      <c r="N20" s="24"/>
      <c r="P20" s="102" t="s">
        <v>87</v>
      </c>
      <c r="Q20" s="62">
        <v>0</v>
      </c>
      <c r="R20" s="59">
        <v>0</v>
      </c>
      <c r="S20" s="59">
        <f t="shared" si="0"/>
        <v>0</v>
      </c>
    </row>
    <row r="21" spans="1:20" ht="47" thickTop="1" thickBot="1">
      <c r="B21" s="106" t="s">
        <v>15</v>
      </c>
      <c r="C21" s="33">
        <v>0</v>
      </c>
      <c r="D21" s="16"/>
      <c r="H21" s="149"/>
      <c r="I21" s="73"/>
      <c r="J21" s="74"/>
      <c r="K21" s="193" t="s">
        <v>44</v>
      </c>
      <c r="L21" s="193"/>
      <c r="M21" s="193"/>
      <c r="N21" s="194"/>
      <c r="O21" s="21"/>
      <c r="P21" s="101" t="s">
        <v>46</v>
      </c>
      <c r="Q21" s="67">
        <v>0.3</v>
      </c>
      <c r="R21" s="58">
        <f>IF(Q13&lt;=1500000,0,Q13-1500000)</f>
        <v>0</v>
      </c>
      <c r="S21" s="58">
        <f t="shared" si="0"/>
        <v>0</v>
      </c>
    </row>
    <row r="22" spans="1:20" ht="49" thickTop="1" thickBot="1">
      <c r="B22" s="121" t="s">
        <v>10</v>
      </c>
      <c r="C22" s="19">
        <v>0</v>
      </c>
      <c r="D22" s="16"/>
      <c r="G22" s="150" t="s">
        <v>77</v>
      </c>
      <c r="H22" s="187" t="s">
        <v>92</v>
      </c>
      <c r="I22" s="188"/>
      <c r="J22" s="16"/>
      <c r="K22" s="88" t="s">
        <v>38</v>
      </c>
      <c r="L22" s="69">
        <f>IF(C8&gt;=60,D57,0)</f>
        <v>0</v>
      </c>
      <c r="M22" s="28"/>
      <c r="N22" s="34"/>
      <c r="O22" s="21"/>
      <c r="P22" s="99" t="s">
        <v>47</v>
      </c>
      <c r="Q22" s="98"/>
      <c r="R22" s="100"/>
      <c r="S22" s="54">
        <f>S15+S16+S17+S18+S19+S20+S21</f>
        <v>0</v>
      </c>
    </row>
    <row r="23" spans="1:20" ht="49" thickTop="1" thickBot="1">
      <c r="B23" s="106" t="s">
        <v>11</v>
      </c>
      <c r="C23" s="33">
        <v>0</v>
      </c>
      <c r="D23" s="16"/>
      <c r="G23" s="151" t="s">
        <v>78</v>
      </c>
      <c r="H23" s="190" t="s">
        <v>80</v>
      </c>
      <c r="I23" s="191"/>
      <c r="J23" s="16"/>
      <c r="K23" s="89" t="s">
        <v>39</v>
      </c>
      <c r="L23" s="83" t="s">
        <v>40</v>
      </c>
      <c r="M23" s="83" t="s">
        <v>41</v>
      </c>
      <c r="N23" s="83" t="s">
        <v>42</v>
      </c>
      <c r="O23" s="21"/>
      <c r="S23" s="35"/>
    </row>
    <row r="24" spans="1:20" ht="49" thickTop="1" thickBot="1">
      <c r="B24" s="121" t="s">
        <v>12</v>
      </c>
      <c r="C24" s="19">
        <v>0</v>
      </c>
      <c r="D24" s="16"/>
      <c r="G24" s="153" t="s">
        <v>79</v>
      </c>
      <c r="H24" s="189" t="s">
        <v>89</v>
      </c>
      <c r="I24" s="189"/>
      <c r="J24" s="75"/>
      <c r="K24" s="90" t="s">
        <v>34</v>
      </c>
      <c r="L24" s="63">
        <v>0</v>
      </c>
      <c r="M24" s="52">
        <f>IF(L22&gt;300000,300000,L22)</f>
        <v>0</v>
      </c>
      <c r="N24" s="51">
        <f>M24*L24</f>
        <v>0</v>
      </c>
      <c r="O24" s="21"/>
      <c r="S24" s="25"/>
    </row>
    <row r="25" spans="1:20" ht="49" thickTop="1" thickBot="1">
      <c r="B25" s="106" t="s">
        <v>13</v>
      </c>
      <c r="C25" s="33">
        <v>0</v>
      </c>
      <c r="D25" s="16"/>
      <c r="G25" s="153" t="s">
        <v>90</v>
      </c>
      <c r="H25" s="207" t="s">
        <v>91</v>
      </c>
      <c r="I25" s="208"/>
      <c r="K25" s="91" t="s">
        <v>35</v>
      </c>
      <c r="L25" s="62">
        <v>0.05</v>
      </c>
      <c r="M25" s="51">
        <f>IF(L22&lt;=250000,0,IF(L22&gt;500000,200000,L22-300000))</f>
        <v>0</v>
      </c>
      <c r="N25" s="51">
        <f>M25*L25</f>
        <v>0</v>
      </c>
      <c r="O25" s="21"/>
      <c r="S25" s="25"/>
    </row>
    <row r="26" spans="1:20" ht="47" thickTop="1" thickBot="1">
      <c r="B26" s="107" t="s">
        <v>14</v>
      </c>
      <c r="C26" s="32">
        <v>0</v>
      </c>
      <c r="D26" s="16"/>
      <c r="G26" s="152"/>
      <c r="K26" s="91" t="s">
        <v>36</v>
      </c>
      <c r="L26" s="62">
        <v>0.2</v>
      </c>
      <c r="M26" s="51">
        <f>IF(L22&lt;=500000,0,IF(L22&gt;1000000,500000,L22-500000))</f>
        <v>0</v>
      </c>
      <c r="N26" s="51">
        <f>M26*L26</f>
        <v>0</v>
      </c>
      <c r="O26" s="21"/>
      <c r="S26" s="25"/>
    </row>
    <row r="27" spans="1:20" ht="47" thickTop="1" thickBot="1">
      <c r="B27" s="122" t="s">
        <v>21</v>
      </c>
      <c r="C27" s="46">
        <f>IF(SUM(C17:C26)&lt;=150000,SUM(C17:C26),150000)</f>
        <v>0</v>
      </c>
      <c r="D27" s="16"/>
      <c r="G27" s="36"/>
      <c r="K27" s="92" t="s">
        <v>37</v>
      </c>
      <c r="L27" s="64">
        <v>0.3</v>
      </c>
      <c r="M27" s="51">
        <f>IF(L22&lt;=1000000,0,L22-1000000)</f>
        <v>0</v>
      </c>
      <c r="N27" s="51">
        <f>M27*L27</f>
        <v>0</v>
      </c>
      <c r="O27" s="21"/>
      <c r="S27" s="25"/>
    </row>
    <row r="28" spans="1:20" ht="49" thickTop="1" thickBot="1">
      <c r="A28" s="16"/>
      <c r="C28" s="37"/>
      <c r="D28" s="16"/>
      <c r="G28" s="154" t="s">
        <v>93</v>
      </c>
      <c r="H28" s="172" t="s">
        <v>95</v>
      </c>
      <c r="I28" s="173"/>
      <c r="K28" s="91" t="s">
        <v>47</v>
      </c>
      <c r="L28" s="23"/>
      <c r="M28" s="24"/>
      <c r="N28" s="54">
        <f>N24+N25+N26+N27</f>
        <v>0</v>
      </c>
      <c r="O28" s="21"/>
      <c r="S28" s="25"/>
    </row>
    <row r="29" spans="1:20" ht="49" thickTop="1" thickBot="1">
      <c r="B29" s="123" t="s">
        <v>17</v>
      </c>
      <c r="C29" s="19">
        <v>0</v>
      </c>
      <c r="D29" s="16"/>
      <c r="G29" s="156" t="s">
        <v>94</v>
      </c>
      <c r="H29" s="174" t="s">
        <v>96</v>
      </c>
      <c r="I29" s="175"/>
      <c r="J29" s="155"/>
      <c r="N29" s="24"/>
      <c r="O29" s="21"/>
      <c r="S29" s="38"/>
    </row>
    <row r="30" spans="1:20" ht="47" thickTop="1" thickBot="1">
      <c r="A30" s="16"/>
      <c r="C30" s="37"/>
      <c r="D30" s="16"/>
      <c r="G30" s="152"/>
      <c r="K30" s="195" t="s">
        <v>49</v>
      </c>
      <c r="L30" s="196"/>
      <c r="M30" s="197"/>
      <c r="N30" s="55">
        <f>IF(C8&lt;60,IF(N19&lt;=12500,0,N19),IF(N28&lt;=10000,0,N28))</f>
        <v>0</v>
      </c>
      <c r="P30" s="201" t="s">
        <v>49</v>
      </c>
      <c r="Q30" s="202"/>
      <c r="R30" s="203"/>
      <c r="S30" s="54">
        <f>S22</f>
        <v>0</v>
      </c>
    </row>
    <row r="31" spans="1:20" ht="47" thickTop="1" thickBot="1">
      <c r="A31" s="16"/>
      <c r="B31" s="124" t="s">
        <v>63</v>
      </c>
      <c r="C31" s="125"/>
      <c r="D31" s="47">
        <f>C27+IF(C29&lt;=50000,C29,50000)</f>
        <v>0</v>
      </c>
      <c r="G31" s="36"/>
      <c r="K31" s="93" t="s">
        <v>48</v>
      </c>
      <c r="L31" s="94"/>
      <c r="M31" s="95"/>
      <c r="N31" s="56">
        <f>N30*4%</f>
        <v>0</v>
      </c>
      <c r="P31" s="96" t="s">
        <v>48</v>
      </c>
      <c r="Q31" s="97"/>
      <c r="R31" s="95"/>
      <c r="S31" s="56">
        <f>S30*4%</f>
        <v>0</v>
      </c>
    </row>
    <row r="32" spans="1:20" ht="47" thickTop="1" thickBot="1">
      <c r="A32" s="16"/>
      <c r="D32" s="30"/>
      <c r="J32" s="25"/>
      <c r="N32" s="24"/>
      <c r="O32" s="21"/>
      <c r="S32" s="23"/>
      <c r="T32" s="29"/>
    </row>
    <row r="33" spans="1:20" ht="47" thickTop="1" thickBot="1">
      <c r="B33" s="107" t="s">
        <v>18</v>
      </c>
      <c r="C33" s="32">
        <v>0</v>
      </c>
      <c r="D33" s="47">
        <f>C33</f>
        <v>0</v>
      </c>
      <c r="J33" s="25"/>
      <c r="K33" s="198" t="s">
        <v>50</v>
      </c>
      <c r="L33" s="199"/>
      <c r="M33" s="200"/>
      <c r="N33" s="54">
        <f>N30+N31</f>
        <v>0</v>
      </c>
      <c r="O33" s="21"/>
      <c r="P33" s="204" t="s">
        <v>50</v>
      </c>
      <c r="Q33" s="205"/>
      <c r="R33" s="206"/>
      <c r="S33" s="57">
        <f>S30+S31</f>
        <v>0</v>
      </c>
      <c r="T33" s="29"/>
    </row>
    <row r="34" spans="1:20" ht="47" thickTop="1" thickBot="1">
      <c r="A34" s="16"/>
      <c r="C34" s="39"/>
      <c r="D34" s="40"/>
    </row>
    <row r="35" spans="1:20" ht="47" thickTop="1" thickBot="1">
      <c r="B35" s="107" t="s">
        <v>16</v>
      </c>
      <c r="C35" s="19">
        <v>0</v>
      </c>
      <c r="D35" s="46">
        <f>C35</f>
        <v>0</v>
      </c>
    </row>
    <row r="36" spans="1:20" ht="47" thickTop="1" thickBot="1">
      <c r="A36" s="16"/>
      <c r="C36" s="39"/>
      <c r="D36" s="41"/>
      <c r="G36" s="79" t="s">
        <v>68</v>
      </c>
    </row>
    <row r="37" spans="1:20" ht="49" thickTop="1" thickBot="1">
      <c r="A37" s="16"/>
      <c r="B37" s="107" t="s">
        <v>55</v>
      </c>
      <c r="C37" s="19">
        <v>0</v>
      </c>
      <c r="D37" s="47">
        <f>IF(C37&lt;150000,C37,150000)</f>
        <v>0</v>
      </c>
      <c r="G37" s="80" t="s">
        <v>69</v>
      </c>
      <c r="H37" s="163" t="s">
        <v>73</v>
      </c>
      <c r="I37" s="164"/>
      <c r="J37" s="164"/>
      <c r="K37" s="165"/>
    </row>
    <row r="38" spans="1:20" ht="49" thickTop="1" thickBot="1">
      <c r="A38" s="16"/>
      <c r="B38" s="42"/>
      <c r="C38" s="43"/>
      <c r="D38" s="37"/>
      <c r="G38" s="80" t="s">
        <v>70</v>
      </c>
      <c r="H38" s="163" t="s">
        <v>74</v>
      </c>
      <c r="I38" s="164"/>
      <c r="J38" s="164"/>
      <c r="K38" s="165"/>
    </row>
    <row r="39" spans="1:20" ht="49" thickTop="1" thickBot="1">
      <c r="B39" s="126" t="s">
        <v>52</v>
      </c>
      <c r="C39" s="127"/>
      <c r="D39" s="128"/>
      <c r="G39" s="80" t="s">
        <v>71</v>
      </c>
      <c r="H39" s="163" t="s">
        <v>75</v>
      </c>
      <c r="I39" s="164"/>
      <c r="J39" s="164"/>
      <c r="K39" s="165"/>
    </row>
    <row r="40" spans="1:20" ht="47" thickTop="1" thickBot="1">
      <c r="B40" s="129" t="s">
        <v>4</v>
      </c>
      <c r="C40" s="19">
        <v>0</v>
      </c>
      <c r="D40" s="16"/>
      <c r="G40" s="76" t="s">
        <v>72</v>
      </c>
      <c r="H40" s="180"/>
      <c r="I40" s="181"/>
      <c r="J40" s="181"/>
      <c r="K40" s="182"/>
    </row>
    <row r="41" spans="1:20" ht="47" thickTop="1" thickBot="1">
      <c r="B41" s="130" t="s">
        <v>5</v>
      </c>
      <c r="C41" s="44">
        <v>0</v>
      </c>
      <c r="D41" s="20"/>
    </row>
    <row r="42" spans="1:20" ht="47" thickTop="1" thickBot="1">
      <c r="B42" s="119" t="s">
        <v>20</v>
      </c>
      <c r="C42" s="131"/>
      <c r="D42" s="48">
        <f>IF(C8&lt;60,IF(C40&lt;=25000,C40,25000),IF(C8&gt;=60,IF(C40&lt;=50000,C40,50000)))+IF(C9&lt;60,IF(C41&lt;=25000,C41,25000),IF(C9&gt;=60,IF(C41&lt;=50000,C41,50000)))</f>
        <v>0</v>
      </c>
    </row>
    <row r="43" spans="1:20" ht="46" thickTop="1">
      <c r="A43" s="16"/>
      <c r="D43" s="18"/>
    </row>
    <row r="44" spans="1:20" ht="46" thickBot="1">
      <c r="A44" s="16"/>
      <c r="D44" s="16"/>
    </row>
    <row r="45" spans="1:20" ht="47" thickTop="1" thickBot="1">
      <c r="A45" s="16"/>
      <c r="B45" s="118" t="s">
        <v>19</v>
      </c>
      <c r="C45" s="19">
        <v>0</v>
      </c>
      <c r="D45" s="47">
        <f>IF(C45&lt;200000,C45,200000)</f>
        <v>0</v>
      </c>
    </row>
    <row r="46" spans="1:20" ht="47" thickTop="1" thickBot="1">
      <c r="A46" s="16"/>
      <c r="D46" s="20"/>
    </row>
    <row r="47" spans="1:20" ht="47" thickTop="1" thickBot="1">
      <c r="A47" s="16"/>
      <c r="B47" s="118" t="s">
        <v>56</v>
      </c>
      <c r="C47" s="19">
        <v>0</v>
      </c>
      <c r="D47" s="47">
        <f>IF(C47&lt;150000,C47,150000)</f>
        <v>0</v>
      </c>
    </row>
    <row r="48" spans="1:20" ht="47" thickTop="1" thickBot="1">
      <c r="A48" s="16"/>
      <c r="D48" s="20"/>
    </row>
    <row r="49" spans="1:9" ht="47" thickTop="1" thickBot="1">
      <c r="A49" s="16"/>
      <c r="B49" s="107" t="s">
        <v>57</v>
      </c>
      <c r="C49" s="19">
        <v>0</v>
      </c>
      <c r="D49" s="47">
        <f>IF(C49&lt;50000,C49,50000)</f>
        <v>0</v>
      </c>
    </row>
    <row r="50" spans="1:9" ht="47" thickTop="1" thickBot="1">
      <c r="A50" s="16"/>
      <c r="D50" s="16"/>
    </row>
    <row r="51" spans="1:9" ht="47" thickTop="1" thickBot="1">
      <c r="A51" s="16"/>
      <c r="B51" s="107" t="s">
        <v>58</v>
      </c>
      <c r="C51" s="19">
        <v>0</v>
      </c>
      <c r="D51" s="47">
        <f>C51</f>
        <v>0</v>
      </c>
    </row>
    <row r="52" spans="1:9" ht="47" thickTop="1" thickBot="1">
      <c r="A52" s="16"/>
      <c r="D52" s="30"/>
    </row>
    <row r="53" spans="1:9" ht="47" thickTop="1" thickBot="1">
      <c r="A53" s="16"/>
      <c r="B53" s="107" t="s">
        <v>59</v>
      </c>
      <c r="C53" s="19">
        <v>0</v>
      </c>
      <c r="D53" s="47">
        <f>C53</f>
        <v>0</v>
      </c>
    </row>
    <row r="54" spans="1:9" ht="47" thickTop="1" thickBot="1">
      <c r="A54" s="16"/>
      <c r="D54" s="16"/>
    </row>
    <row r="55" spans="1:9" ht="47" thickTop="1" thickBot="1">
      <c r="A55" s="16"/>
      <c r="B55" s="132" t="s">
        <v>60</v>
      </c>
      <c r="C55" s="133"/>
      <c r="D55" s="47">
        <f>D31+D33+D35+D37+D42+D45+D47+D49+D51+D53</f>
        <v>0</v>
      </c>
    </row>
    <row r="56" spans="1:9" ht="47" thickTop="1" thickBot="1">
      <c r="A56" s="16"/>
      <c r="D56" s="16"/>
    </row>
    <row r="57" spans="1:9" ht="47" thickTop="1" thickBot="1">
      <c r="A57" s="16"/>
      <c r="B57" s="132" t="s">
        <v>61</v>
      </c>
      <c r="C57" s="133"/>
      <c r="D57" s="49">
        <f>D11-D55</f>
        <v>0</v>
      </c>
    </row>
    <row r="58" spans="1:9" ht="46" thickTop="1"/>
    <row r="60" spans="1:9" ht="35" customHeight="1">
      <c r="B60" s="166" t="s">
        <v>51</v>
      </c>
      <c r="C60" s="166"/>
      <c r="D60" s="166"/>
      <c r="E60" s="166"/>
      <c r="F60" s="166"/>
      <c r="G60" s="166"/>
      <c r="H60" s="166"/>
      <c r="I60" s="166"/>
    </row>
    <row r="61" spans="1:9">
      <c r="B61" s="157" t="s">
        <v>64</v>
      </c>
      <c r="C61" s="157"/>
    </row>
  </sheetData>
  <sheetProtection algorithmName="SHA-512" hashValue="vT1eVjX1OsM/YK2oRPjmdbXomxSU5eHe+4oT/Ggsf7rv1Q+l+7azPPk6+IrXelal4F8JSunjpZ38z+W0FvGXdw==" saltValue="v3cBW4K4+4X3Olmh2rFOCw==" spinCount="100000" sheet="1" objects="1" scenarios="1"/>
  <mergeCells count="25"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  <mergeCell ref="H25:I25"/>
    <mergeCell ref="B61:C61"/>
    <mergeCell ref="G7:H7"/>
    <mergeCell ref="I7:K7"/>
    <mergeCell ref="H37:K37"/>
    <mergeCell ref="B60:I60"/>
    <mergeCell ref="K11:N11"/>
    <mergeCell ref="C7:D7"/>
    <mergeCell ref="H28:I28"/>
    <mergeCell ref="H29:I29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xr:uid="{5E4D947C-6A95-6A4F-A899-E5F67E2AD50B}"/>
    <hyperlink ref="H23" r:id="rId6" xr:uid="{2622B784-65FA-E94E-8951-8791611D435C}"/>
    <hyperlink ref="H25" r:id="rId7" xr:uid="{5AC83B19-AF60-6749-84EA-1FC55C2751D8}"/>
    <hyperlink ref="H22" r:id="rId8" xr:uid="{91D088A6-86FF-A449-87E8-30D867EAD73D}"/>
    <hyperlink ref="H28" r:id="rId9" xr:uid="{35FEA867-8AED-1A4B-98A3-29E379736DA6}"/>
    <hyperlink ref="H29" r:id="rId10" xr:uid="{2DCB7F22-5E7B-1946-88A3-14E89DDEFF67}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69" zoomScaleNormal="69" workbookViewId="0">
      <selection activeCell="G11" sqref="G11"/>
    </sheetView>
  </sheetViews>
  <sheetFormatPr baseColWidth="10" defaultColWidth="10.83203125" defaultRowHeight="16"/>
  <cols>
    <col min="1" max="1" width="43" style="1" bestFit="1" customWidth="1"/>
    <col min="2" max="2" width="35" style="1" customWidth="1"/>
    <col min="3" max="3" width="32.6640625" style="1" bestFit="1" customWidth="1"/>
    <col min="4" max="5" width="10.83203125" style="1"/>
    <col min="6" max="6" width="8.33203125" style="1" customWidth="1"/>
    <col min="7" max="7" width="46.83203125" style="1" customWidth="1"/>
    <col min="8" max="16384" width="10.83203125" style="1"/>
  </cols>
  <sheetData>
    <row r="3" spans="1:7">
      <c r="B3" s="2"/>
    </row>
    <row r="4" spans="1:7" ht="34" thickBot="1">
      <c r="A4" s="3"/>
      <c r="B4" s="134" t="s">
        <v>25</v>
      </c>
      <c r="C4" s="135" t="s">
        <v>26</v>
      </c>
      <c r="D4" s="4"/>
    </row>
    <row r="5" spans="1:7" ht="34" thickBot="1">
      <c r="A5" s="138" t="s">
        <v>27</v>
      </c>
      <c r="B5" s="5"/>
      <c r="C5" s="136">
        <f>B5*12</f>
        <v>0</v>
      </c>
    </row>
    <row r="6" spans="1:7" ht="34" thickBot="1">
      <c r="A6" s="139" t="s">
        <v>28</v>
      </c>
      <c r="B6" s="6"/>
      <c r="C6" s="137">
        <f t="shared" ref="C6:C7" si="0">B6*12</f>
        <v>0</v>
      </c>
    </row>
    <row r="7" spans="1:7" ht="34" thickBot="1">
      <c r="A7" s="140" t="s">
        <v>29</v>
      </c>
      <c r="B7" s="6"/>
      <c r="C7" s="137">
        <f t="shared" si="0"/>
        <v>0</v>
      </c>
    </row>
    <row r="9" spans="1:7" ht="17" thickBot="1">
      <c r="A9" s="2"/>
      <c r="C9" s="2"/>
    </row>
    <row r="10" spans="1:7" ht="34" thickBot="1">
      <c r="A10" s="141" t="s">
        <v>30</v>
      </c>
      <c r="B10" s="142"/>
      <c r="C10" s="143"/>
      <c r="D10" s="7"/>
      <c r="E10" s="8"/>
      <c r="F10" s="9"/>
      <c r="G10" s="145">
        <f>C6</f>
        <v>0</v>
      </c>
    </row>
    <row r="11" spans="1:7" ht="34" thickBot="1">
      <c r="A11" s="8"/>
      <c r="B11" s="10"/>
      <c r="C11" s="10"/>
      <c r="D11" s="8"/>
      <c r="E11" s="8"/>
      <c r="F11" s="9"/>
      <c r="G11" s="9"/>
    </row>
    <row r="12" spans="1:7" ht="34" thickBot="1">
      <c r="A12" s="141" t="s">
        <v>31</v>
      </c>
      <c r="B12" s="144"/>
      <c r="C12" s="142"/>
      <c r="D12" s="11"/>
      <c r="E12" s="6"/>
      <c r="G12" s="146" t="b">
        <f>IF(E12=1,C5*50%,IF(E12=2,C5*40%))</f>
        <v>0</v>
      </c>
    </row>
    <row r="13" spans="1:7" ht="34" thickBot="1">
      <c r="A13" s="10"/>
      <c r="B13" s="12"/>
      <c r="C13" s="10"/>
      <c r="D13" s="8"/>
      <c r="E13" s="8"/>
      <c r="F13" s="9"/>
      <c r="G13" s="9"/>
    </row>
    <row r="14" spans="1:7" ht="46" thickBot="1">
      <c r="A14" s="144" t="s">
        <v>32</v>
      </c>
      <c r="B14" s="142"/>
      <c r="C14" s="144"/>
      <c r="D14" s="7"/>
      <c r="E14" s="8"/>
      <c r="F14" s="9"/>
      <c r="G14" s="147">
        <f>C7-(C5*10%)</f>
        <v>0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4" thickBot="1">
      <c r="A16" s="9"/>
      <c r="B16" s="9"/>
      <c r="C16" s="9"/>
      <c r="D16" s="9"/>
      <c r="E16" s="9"/>
      <c r="F16" s="9"/>
      <c r="G16" s="9"/>
    </row>
    <row r="17" spans="1:7" ht="34" thickBot="1">
      <c r="A17" s="9"/>
      <c r="B17" s="9"/>
      <c r="C17" s="9"/>
      <c r="D17" s="209" t="s">
        <v>33</v>
      </c>
      <c r="E17" s="210"/>
      <c r="F17" s="211"/>
      <c r="G17" s="148">
        <f>SMALL(G10:G14,1)</f>
        <v>0</v>
      </c>
    </row>
  </sheetData>
  <sheetProtection algorithmName="SHA-512" hashValue="2AGCpHwn4IB/6RdQ3mQ4qKL5Q7M+JcpV07GakzJrILPIeG2YsVmXX867wUZQEyt0R/E1ATezR+IHBtRc7ZL4Pw==" saltValue="disgs3MNfyNbU/KUA/PGxg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Raise Basha Naik</cp:lastModifiedBy>
  <dcterms:created xsi:type="dcterms:W3CDTF">2020-11-22T13:25:26Z</dcterms:created>
  <dcterms:modified xsi:type="dcterms:W3CDTF">2023-02-02T06:16:41Z</dcterms:modified>
</cp:coreProperties>
</file>