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08" windowWidth="14808" windowHeight="8016"/>
  </bookViews>
  <sheets>
    <sheet name="גיליון1" sheetId="1" r:id="rId1"/>
    <sheet name="keys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1" i="1" l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J31" i="1" l="1"/>
  <c r="J30" i="1"/>
  <c r="J29" i="1"/>
  <c r="J27" i="1"/>
  <c r="J26" i="1"/>
  <c r="J25" i="1"/>
  <c r="J23" i="1"/>
  <c r="J22" i="1"/>
  <c r="J21" i="1"/>
  <c r="J20" i="1"/>
  <c r="J19" i="1"/>
  <c r="J18" i="1"/>
  <c r="J15" i="1"/>
  <c r="J14" i="1"/>
  <c r="I4" i="1"/>
  <c r="J13" i="1"/>
  <c r="J11" i="1"/>
  <c r="J9" i="1"/>
  <c r="J7" i="1"/>
  <c r="J6" i="1"/>
  <c r="J4" i="1"/>
  <c r="J3" i="1"/>
  <c r="J2" i="1"/>
  <c r="G31" i="1"/>
  <c r="G30" i="1"/>
  <c r="G29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<sst xmlns="http://schemas.openxmlformats.org/spreadsheetml/2006/main" count="149" uniqueCount="106">
  <si>
    <t>year</t>
  </si>
  <si>
    <t>memory</t>
  </si>
  <si>
    <t>ram</t>
  </si>
  <si>
    <t>cpu cores</t>
  </si>
  <si>
    <t>core speed</t>
  </si>
  <si>
    <t>screen</t>
  </si>
  <si>
    <t>front cam</t>
  </si>
  <si>
    <t>back cam</t>
  </si>
  <si>
    <t>weight</t>
  </si>
  <si>
    <t>battery</t>
  </si>
  <si>
    <t>price</t>
  </si>
  <si>
    <t>Xiaomi Redmi Note 7</t>
  </si>
  <si>
    <t>6.300</t>
  </si>
  <si>
    <t>Samsung Galaxy A50 SM-A505F</t>
  </si>
  <si>
    <t>6.400</t>
  </si>
  <si>
    <t>Samsung Galaxy S10 Plus SM-G975F</t>
  </si>
  <si>
    <t xml:space="preserve">iPhone 8 Plus </t>
  </si>
  <si>
    <t>5.500</t>
  </si>
  <si>
    <t>Samsung Galaxy A70 SM-A705F</t>
  </si>
  <si>
    <t>6.700</t>
  </si>
  <si>
    <t>Samsung Galaxy S10 SM-G973F</t>
  </si>
  <si>
    <t>6.100</t>
  </si>
  <si>
    <t>Apple iPhone XR</t>
  </si>
  <si>
    <t>Xiaomi Pocophone F1</t>
  </si>
  <si>
    <t>6.1800</t>
  </si>
  <si>
    <t>Samsung Galaxy S9 SM-G960F</t>
  </si>
  <si>
    <t>5.800</t>
  </si>
  <si>
    <t>iPhone X</t>
  </si>
  <si>
    <t>Samsung Galaxy S8 SM-G950F</t>
  </si>
  <si>
    <t>Samsung Galaxy S10e SM-G970F</t>
  </si>
  <si>
    <t>Samsung Galaxy Note 9 SM-N960F</t>
  </si>
  <si>
    <t xml:space="preserve">Xiaomi Mi 9 </t>
  </si>
  <si>
    <t>6.390</t>
  </si>
  <si>
    <t>iPhone 8</t>
  </si>
  <si>
    <t>4.700</t>
  </si>
  <si>
    <t>iPhone XR</t>
  </si>
  <si>
    <t>Apple iPhone XS Max</t>
  </si>
  <si>
    <t>6.500</t>
  </si>
  <si>
    <t>Apple iPhone XS</t>
  </si>
  <si>
    <t>Samsung Galaxy A30 SM-A305F</t>
  </si>
  <si>
    <t>6.180</t>
  </si>
  <si>
    <t>Samsung Galaxy S9 Plus SM-G965F</t>
  </si>
  <si>
    <t>6.200</t>
  </si>
  <si>
    <t>Samsung Galaxy A10 SM-A105F</t>
  </si>
  <si>
    <t>Samsung Galaxy A9</t>
  </si>
  <si>
    <t>Huawei P30 Pro</t>
  </si>
  <si>
    <t>6.470</t>
  </si>
  <si>
    <t>OnePlus 6</t>
  </si>
  <si>
    <t>6.280</t>
  </si>
  <si>
    <t>Xiaomi Redmi 6A</t>
  </si>
  <si>
    <t>5.450</t>
  </si>
  <si>
    <t>Xiaomi Mi A2</t>
  </si>
  <si>
    <t>5.990</t>
  </si>
  <si>
    <t>Huawei P20 Pro</t>
  </si>
  <si>
    <t>LG G7 ThinQ LMG710EM</t>
  </si>
  <si>
    <t>rate</t>
  </si>
  <si>
    <t>brand rate</t>
  </si>
  <si>
    <t>water proof</t>
  </si>
  <si>
    <t>number of colors</t>
  </si>
  <si>
    <t>Expandable Memory</t>
  </si>
  <si>
    <t>Autofocus</t>
  </si>
  <si>
    <t xml:space="preserve">Fingerprint Sensor 
</t>
  </si>
  <si>
    <t>Xiaomi Redmi Note 7 pro</t>
  </si>
  <si>
    <t>name</t>
  </si>
  <si>
    <t>Xiaomi</t>
  </si>
  <si>
    <t>samsung</t>
  </si>
  <si>
    <t>iphone</t>
  </si>
  <si>
    <t>huawei</t>
  </si>
  <si>
    <t>one plus</t>
  </si>
  <si>
    <t>LG</t>
  </si>
  <si>
    <t xml:space="preserve">iPhone-8-Plus </t>
  </si>
  <si>
    <t>iPhone-X</t>
  </si>
  <si>
    <t>iPhone-8</t>
  </si>
  <si>
    <t>iPhone-XR</t>
  </si>
  <si>
    <t>OnePlus-6</t>
  </si>
  <si>
    <t>brand</t>
  </si>
  <si>
    <t>Redmi-Note-7</t>
  </si>
  <si>
    <t>Apple</t>
  </si>
  <si>
    <t>Samsung</t>
  </si>
  <si>
    <t>P30-Pro</t>
  </si>
  <si>
    <t>Huawei</t>
  </si>
  <si>
    <t>One</t>
  </si>
  <si>
    <t>Galaxy-A50-SM-A505F</t>
  </si>
  <si>
    <t>Galaxy-S10-Plus-SM-G975F</t>
  </si>
  <si>
    <t>Galaxy-A70 SM-A705F</t>
  </si>
  <si>
    <t>Galaxy-S10-SM-G973F</t>
  </si>
  <si>
    <t>Pocophone-F1</t>
  </si>
  <si>
    <t>Galaxy-S9-SM-G960F</t>
  </si>
  <si>
    <t>Galaxy-S8-SM-G950F</t>
  </si>
  <si>
    <t>Galaxy-S10e-SM-G970F</t>
  </si>
  <si>
    <t>Galaxy-Note-9-SM-N960F</t>
  </si>
  <si>
    <t xml:space="preserve">Mi-9 </t>
  </si>
  <si>
    <t>iPhone-XS-Max</t>
  </si>
  <si>
    <t>iPhone-XS</t>
  </si>
  <si>
    <t>G7-ThinQ-LMG710EM</t>
  </si>
  <si>
    <t>P20-Pro</t>
  </si>
  <si>
    <t>Mi-A2</t>
  </si>
  <si>
    <t>Redmi-6A</t>
  </si>
  <si>
    <t>Galaxy-A9</t>
  </si>
  <si>
    <t>Galaxy-A10-SM-A105F</t>
  </si>
  <si>
    <t>Redmi-Note-7-pro</t>
  </si>
  <si>
    <t>Galaxy-S9-Plus-SM-G965F</t>
  </si>
  <si>
    <t>Galaxy-A30-SM-A305F</t>
  </si>
  <si>
    <t>os version (now-phone)</t>
  </si>
  <si>
    <t>Ypixels</t>
  </si>
  <si>
    <t>Xpixels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</si>
</sst>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3" fontId="0" fillId="0" borderId="0" xfId="0" applyNumberFormat="1"/>
    <xf numFmtId="17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rightToLeft="1" tabSelected="1" topLeftCell="B1" zoomScale="130" zoomScaleNormal="130" workbookViewId="0">
      <selection activeCell="N5" sqref="N5"/>
    </sheetView>
  </sheetViews>
  <sheetFormatPr defaultRowHeight="13.8" x14ac:dyDescent="0.25"/>
  <cols>
    <col min="1" max="1" width="33.3984375" bestFit="1" customWidth="1"/>
    <col min="2" max="2" width="8" bestFit="1" customWidth="1"/>
    <col min="14" max="14" width="12" customWidth="1"/>
    <col min="16" max="16" width="4.69921875" customWidth="1"/>
    <col min="17" max="17" width="10.19921875" bestFit="1" customWidth="1"/>
    <col min="18" max="18" width="7.09765625" customWidth="1"/>
    <col min="19" max="19" width="5.3984375" customWidth="1"/>
    <col min="20" max="20" width="7.5" customWidth="1"/>
    <col min="21" max="21" width="11" customWidth="1"/>
    <col min="23" max="23" width="9.5" customWidth="1"/>
  </cols>
  <sheetData>
    <row r="1" spans="1:23" ht="59.25" customHeight="1" x14ac:dyDescent="0.25">
      <c r="A1" t="s">
        <v>63</v>
      </c>
      <c r="B1" t="s">
        <v>75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104</v>
      </c>
      <c r="N1" t="s">
        <v>105</v>
      </c>
      <c r="O1" t="s">
        <v>10</v>
      </c>
      <c r="P1" t="s">
        <v>55</v>
      </c>
      <c r="Q1" t="s">
        <v>56</v>
      </c>
      <c r="R1" s="5" t="s">
        <v>103</v>
      </c>
      <c r="S1" s="5" t="s">
        <v>57</v>
      </c>
      <c r="T1" s="5" t="s">
        <v>58</v>
      </c>
      <c r="U1" s="5" t="s">
        <v>59</v>
      </c>
      <c r="V1" s="5" t="s">
        <v>60</v>
      </c>
      <c r="W1" s="4" t="s">
        <v>61</v>
      </c>
    </row>
    <row r="2" spans="1:23" x14ac:dyDescent="0.25">
      <c r="A2" t="s">
        <v>76</v>
      </c>
      <c r="B2" t="s">
        <v>64</v>
      </c>
      <c r="C2">
        <v>2019</v>
      </c>
      <c r="D2">
        <v>64</v>
      </c>
      <c r="E2">
        <v>4</v>
      </c>
      <c r="F2">
        <v>8</v>
      </c>
      <c r="G2">
        <f>1840+2200</f>
        <v>4040</v>
      </c>
      <c r="H2" s="1" t="s">
        <v>12</v>
      </c>
      <c r="I2">
        <v>13</v>
      </c>
      <c r="J2">
        <f>48+5</f>
        <v>53</v>
      </c>
      <c r="K2">
        <v>186</v>
      </c>
      <c r="L2">
        <v>4000</v>
      </c>
      <c r="M2">
        <v>2340</v>
      </c>
      <c r="N2">
        <v>1080</v>
      </c>
      <c r="O2">
        <v>1250</v>
      </c>
      <c r="P2">
        <v>8.3000000000000007</v>
      </c>
      <c r="Q2">
        <f>IF(B2="Xiaomi",7,IF(B2="Samsung",1,IF(B2="LG",6,IF(B2="Apple",2,IF(B2="Huawei",3,10)))))</f>
        <v>7</v>
      </c>
      <c r="R2">
        <v>1</v>
      </c>
      <c r="S2">
        <v>1</v>
      </c>
      <c r="T2">
        <v>3</v>
      </c>
      <c r="U2">
        <v>1</v>
      </c>
      <c r="V2">
        <v>1</v>
      </c>
      <c r="W2">
        <v>1</v>
      </c>
    </row>
    <row r="3" spans="1:23" x14ac:dyDescent="0.25">
      <c r="A3" t="s">
        <v>82</v>
      </c>
      <c r="B3" t="s">
        <v>78</v>
      </c>
      <c r="C3">
        <v>2019</v>
      </c>
      <c r="D3">
        <v>128</v>
      </c>
      <c r="E3">
        <v>4</v>
      </c>
      <c r="F3">
        <v>8</v>
      </c>
      <c r="G3">
        <f>2300+1700</f>
        <v>4000</v>
      </c>
      <c r="H3" s="1" t="s">
        <v>14</v>
      </c>
      <c r="I3">
        <v>25</v>
      </c>
      <c r="J3">
        <f>SUM(25+8+5)</f>
        <v>38</v>
      </c>
      <c r="K3">
        <v>166</v>
      </c>
      <c r="L3">
        <v>4000</v>
      </c>
      <c r="M3">
        <v>2340</v>
      </c>
      <c r="N3">
        <v>1080</v>
      </c>
      <c r="O3">
        <v>1499</v>
      </c>
      <c r="P3">
        <v>7.5</v>
      </c>
      <c r="Q3">
        <f t="shared" ref="Q3:Q31" si="0">IF(B3="Xiaomi",7,IF(B3="Samsung",1,IF(B3="LG",6,IF(B3="Apple",2,IF(B3="Huawei",3,10)))))</f>
        <v>1</v>
      </c>
      <c r="R3">
        <v>1</v>
      </c>
      <c r="S3">
        <v>0</v>
      </c>
      <c r="T3">
        <v>3</v>
      </c>
      <c r="U3">
        <v>1</v>
      </c>
      <c r="V3">
        <v>1</v>
      </c>
      <c r="W3">
        <v>1</v>
      </c>
    </row>
    <row r="4" spans="1:23" x14ac:dyDescent="0.25">
      <c r="A4" t="s">
        <v>83</v>
      </c>
      <c r="B4" t="s">
        <v>78</v>
      </c>
      <c r="C4">
        <v>2019</v>
      </c>
      <c r="D4">
        <v>128</v>
      </c>
      <c r="E4">
        <v>8</v>
      </c>
      <c r="F4">
        <v>8</v>
      </c>
      <c r="G4" s="2">
        <f>2700+2300+1900</f>
        <v>6900</v>
      </c>
      <c r="H4" t="s">
        <v>14</v>
      </c>
      <c r="I4">
        <f>8+10</f>
        <v>18</v>
      </c>
      <c r="J4">
        <f>-16+12+12</f>
        <v>8</v>
      </c>
      <c r="K4">
        <v>175</v>
      </c>
      <c r="L4">
        <v>4100</v>
      </c>
      <c r="M4">
        <v>3040</v>
      </c>
      <c r="N4">
        <v>1440</v>
      </c>
      <c r="O4">
        <v>3945</v>
      </c>
      <c r="P4">
        <v>9</v>
      </c>
      <c r="Q4">
        <f t="shared" si="0"/>
        <v>1</v>
      </c>
      <c r="R4">
        <v>1</v>
      </c>
      <c r="S4">
        <v>1</v>
      </c>
      <c r="T4">
        <v>5</v>
      </c>
      <c r="U4">
        <v>1</v>
      </c>
      <c r="V4">
        <v>1</v>
      </c>
      <c r="W4">
        <v>1</v>
      </c>
    </row>
    <row r="5" spans="1:23" s="6" customFormat="1" x14ac:dyDescent="0.25">
      <c r="A5" s="6" t="s">
        <v>70</v>
      </c>
      <c r="B5" s="6" t="s">
        <v>77</v>
      </c>
      <c r="C5" s="6">
        <v>2017</v>
      </c>
      <c r="D5" s="6">
        <v>64</v>
      </c>
      <c r="E5" s="6">
        <v>3</v>
      </c>
      <c r="F5" s="6">
        <v>6</v>
      </c>
      <c r="G5" s="6">
        <f>2100+2000</f>
        <v>4100</v>
      </c>
      <c r="H5" s="6" t="s">
        <v>17</v>
      </c>
      <c r="I5" s="6">
        <v>7</v>
      </c>
      <c r="J5" s="6">
        <v>12</v>
      </c>
      <c r="K5" s="6">
        <v>202</v>
      </c>
      <c r="L5" s="6">
        <v>2691</v>
      </c>
      <c r="M5" s="6">
        <v>1920</v>
      </c>
      <c r="N5" s="6">
        <v>1080</v>
      </c>
      <c r="O5" s="6">
        <v>3671</v>
      </c>
      <c r="P5" s="6">
        <v>8.9</v>
      </c>
      <c r="Q5">
        <f t="shared" si="0"/>
        <v>2</v>
      </c>
      <c r="R5" s="6">
        <v>2</v>
      </c>
      <c r="S5" s="6">
        <v>1</v>
      </c>
      <c r="T5" s="6">
        <v>3</v>
      </c>
      <c r="U5" s="6">
        <v>0</v>
      </c>
      <c r="V5" s="6">
        <v>1</v>
      </c>
      <c r="W5" s="6">
        <v>1</v>
      </c>
    </row>
    <row r="6" spans="1:23" x14ac:dyDescent="0.25">
      <c r="A6" t="s">
        <v>84</v>
      </c>
      <c r="B6" t="s">
        <v>78</v>
      </c>
      <c r="C6">
        <v>2019</v>
      </c>
      <c r="D6">
        <v>128</v>
      </c>
      <c r="E6">
        <v>6</v>
      </c>
      <c r="F6">
        <v>8</v>
      </c>
      <c r="G6">
        <f>2000+1700</f>
        <v>3700</v>
      </c>
      <c r="H6" t="s">
        <v>19</v>
      </c>
      <c r="I6">
        <v>32</v>
      </c>
      <c r="J6">
        <f>5+8+32</f>
        <v>45</v>
      </c>
      <c r="K6">
        <v>183</v>
      </c>
      <c r="L6">
        <v>4500</v>
      </c>
      <c r="M6" s="6">
        <v>2400</v>
      </c>
      <c r="N6">
        <v>1080</v>
      </c>
      <c r="O6">
        <v>1778</v>
      </c>
      <c r="P6">
        <v>7</v>
      </c>
      <c r="Q6">
        <f t="shared" si="0"/>
        <v>1</v>
      </c>
      <c r="R6">
        <v>1</v>
      </c>
      <c r="S6">
        <v>0</v>
      </c>
      <c r="T6">
        <v>3</v>
      </c>
      <c r="U6">
        <v>1</v>
      </c>
      <c r="V6">
        <v>1</v>
      </c>
      <c r="W6">
        <v>1</v>
      </c>
    </row>
    <row r="7" spans="1:23" x14ac:dyDescent="0.25">
      <c r="A7" t="s">
        <v>85</v>
      </c>
      <c r="B7" t="s">
        <v>78</v>
      </c>
      <c r="C7">
        <v>2019</v>
      </c>
      <c r="D7">
        <v>128</v>
      </c>
      <c r="E7">
        <v>8</v>
      </c>
      <c r="F7">
        <v>8</v>
      </c>
      <c r="G7">
        <f>2700+2300+1900</f>
        <v>6900</v>
      </c>
      <c r="H7" t="s">
        <v>21</v>
      </c>
      <c r="I7">
        <v>10</v>
      </c>
      <c r="J7">
        <f>12+12+16</f>
        <v>40</v>
      </c>
      <c r="K7">
        <v>157</v>
      </c>
      <c r="L7">
        <v>3400</v>
      </c>
      <c r="M7" s="6">
        <v>3040</v>
      </c>
      <c r="N7">
        <v>1440</v>
      </c>
      <c r="O7">
        <v>3599</v>
      </c>
      <c r="P7">
        <v>9</v>
      </c>
      <c r="Q7">
        <f t="shared" si="0"/>
        <v>1</v>
      </c>
      <c r="R7">
        <v>1</v>
      </c>
      <c r="S7">
        <v>1</v>
      </c>
      <c r="T7">
        <v>6</v>
      </c>
      <c r="U7">
        <v>1</v>
      </c>
      <c r="V7">
        <v>1</v>
      </c>
      <c r="W7">
        <v>1</v>
      </c>
    </row>
    <row r="8" spans="1:23" x14ac:dyDescent="0.25">
      <c r="A8" t="s">
        <v>73</v>
      </c>
      <c r="B8" t="s">
        <v>77</v>
      </c>
      <c r="C8">
        <v>2018</v>
      </c>
      <c r="D8">
        <v>64</v>
      </c>
      <c r="E8">
        <v>3</v>
      </c>
      <c r="F8">
        <v>8</v>
      </c>
      <c r="G8">
        <f>2000+2000+2000</f>
        <v>6000</v>
      </c>
      <c r="H8" t="s">
        <v>21</v>
      </c>
      <c r="I8">
        <v>7</v>
      </c>
      <c r="J8">
        <v>12</v>
      </c>
      <c r="K8">
        <v>194</v>
      </c>
      <c r="L8">
        <v>2942</v>
      </c>
      <c r="M8" s="6">
        <v>1792</v>
      </c>
      <c r="N8">
        <v>828</v>
      </c>
      <c r="O8">
        <v>3645</v>
      </c>
      <c r="P8">
        <v>8.8000000000000007</v>
      </c>
      <c r="Q8">
        <f t="shared" si="0"/>
        <v>2</v>
      </c>
      <c r="R8">
        <v>2</v>
      </c>
      <c r="S8">
        <v>1</v>
      </c>
      <c r="T8">
        <v>4</v>
      </c>
      <c r="U8">
        <v>0</v>
      </c>
      <c r="V8">
        <v>1</v>
      </c>
      <c r="W8">
        <v>0</v>
      </c>
    </row>
    <row r="9" spans="1:23" x14ac:dyDescent="0.25">
      <c r="A9" t="s">
        <v>86</v>
      </c>
      <c r="B9" t="s">
        <v>64</v>
      </c>
      <c r="C9">
        <v>2018</v>
      </c>
      <c r="D9">
        <v>128</v>
      </c>
      <c r="E9">
        <v>6</v>
      </c>
      <c r="F9">
        <v>8</v>
      </c>
      <c r="G9">
        <f>2800+1800</f>
        <v>4600</v>
      </c>
      <c r="H9" t="s">
        <v>24</v>
      </c>
      <c r="I9">
        <v>20</v>
      </c>
      <c r="J9">
        <f>5+12</f>
        <v>17</v>
      </c>
      <c r="K9">
        <v>180</v>
      </c>
      <c r="L9">
        <v>4000</v>
      </c>
      <c r="M9" s="6">
        <v>2246</v>
      </c>
      <c r="N9">
        <v>1080</v>
      </c>
      <c r="O9">
        <v>1649</v>
      </c>
      <c r="P9">
        <v>9.4</v>
      </c>
      <c r="Q9">
        <f t="shared" si="0"/>
        <v>7</v>
      </c>
      <c r="R9">
        <v>2</v>
      </c>
      <c r="S9">
        <v>0</v>
      </c>
      <c r="T9">
        <v>3</v>
      </c>
      <c r="U9">
        <v>1</v>
      </c>
      <c r="V9">
        <v>1</v>
      </c>
      <c r="W9">
        <v>1</v>
      </c>
    </row>
    <row r="10" spans="1:23" x14ac:dyDescent="0.25">
      <c r="A10" t="s">
        <v>87</v>
      </c>
      <c r="B10" t="s">
        <v>78</v>
      </c>
      <c r="C10">
        <v>2018</v>
      </c>
      <c r="D10">
        <v>64</v>
      </c>
      <c r="E10">
        <v>4</v>
      </c>
      <c r="F10">
        <v>8</v>
      </c>
      <c r="G10">
        <f>2800+1700</f>
        <v>4500</v>
      </c>
      <c r="H10" t="s">
        <v>26</v>
      </c>
      <c r="I10">
        <v>8</v>
      </c>
      <c r="J10">
        <v>12</v>
      </c>
      <c r="K10">
        <v>163</v>
      </c>
      <c r="L10">
        <v>3000</v>
      </c>
      <c r="M10">
        <v>2960</v>
      </c>
      <c r="N10">
        <v>1440</v>
      </c>
      <c r="O10">
        <v>2999</v>
      </c>
      <c r="P10">
        <v>8.6999999999999993</v>
      </c>
      <c r="Q10">
        <f t="shared" si="0"/>
        <v>1</v>
      </c>
      <c r="R10">
        <v>2</v>
      </c>
      <c r="S10">
        <v>1</v>
      </c>
      <c r="T10">
        <v>4</v>
      </c>
      <c r="U10">
        <v>1</v>
      </c>
      <c r="V10">
        <v>1</v>
      </c>
      <c r="W10">
        <v>1</v>
      </c>
    </row>
    <row r="11" spans="1:23" s="6" customFormat="1" x14ac:dyDescent="0.25">
      <c r="A11" s="6" t="s">
        <v>71</v>
      </c>
      <c r="B11" s="6" t="s">
        <v>77</v>
      </c>
      <c r="C11" s="6">
        <v>2017</v>
      </c>
      <c r="D11" s="6">
        <v>64</v>
      </c>
      <c r="E11" s="6">
        <v>3</v>
      </c>
      <c r="F11" s="6">
        <v>6</v>
      </c>
      <c r="G11" s="6">
        <f>2000+2000</f>
        <v>4000</v>
      </c>
      <c r="H11" s="6" t="s">
        <v>26</v>
      </c>
      <c r="I11" s="6">
        <v>7</v>
      </c>
      <c r="J11" s="6">
        <f>12+12</f>
        <v>24</v>
      </c>
      <c r="K11" s="6">
        <v>174</v>
      </c>
      <c r="L11" s="6">
        <v>3000</v>
      </c>
      <c r="M11" s="6">
        <v>2436</v>
      </c>
      <c r="N11" s="6">
        <v>1125</v>
      </c>
      <c r="O11" s="6">
        <v>4666</v>
      </c>
      <c r="P11" s="6">
        <v>8.6</v>
      </c>
      <c r="Q11">
        <f t="shared" si="0"/>
        <v>2</v>
      </c>
      <c r="R11" s="6">
        <v>3</v>
      </c>
      <c r="S11" s="6">
        <v>1</v>
      </c>
      <c r="T11" s="6">
        <v>2</v>
      </c>
      <c r="U11" s="6">
        <v>0</v>
      </c>
      <c r="V11" s="6">
        <v>1</v>
      </c>
      <c r="W11" s="6">
        <v>0</v>
      </c>
    </row>
    <row r="12" spans="1:23" s="6" customFormat="1" x14ac:dyDescent="0.25">
      <c r="A12" s="6" t="s">
        <v>88</v>
      </c>
      <c r="B12" s="6" t="s">
        <v>78</v>
      </c>
      <c r="C12" s="6">
        <v>2017</v>
      </c>
      <c r="D12" s="6">
        <v>64</v>
      </c>
      <c r="E12" s="6">
        <v>4</v>
      </c>
      <c r="F12" s="6">
        <v>8</v>
      </c>
      <c r="G12" s="6">
        <f>2300+1700</f>
        <v>4000</v>
      </c>
      <c r="H12" s="6" t="s">
        <v>26</v>
      </c>
      <c r="I12" s="6">
        <v>8</v>
      </c>
      <c r="J12" s="6">
        <v>12</v>
      </c>
      <c r="K12" s="6">
        <v>155</v>
      </c>
      <c r="L12" s="6">
        <v>3000</v>
      </c>
      <c r="M12" s="6">
        <v>2960</v>
      </c>
      <c r="N12" s="6">
        <v>1440</v>
      </c>
      <c r="O12" s="6">
        <v>2828</v>
      </c>
      <c r="P12" s="6">
        <v>8.6999999999999993</v>
      </c>
      <c r="Q12">
        <f t="shared" si="0"/>
        <v>1</v>
      </c>
      <c r="R12" s="6">
        <v>3</v>
      </c>
      <c r="S12" s="6">
        <v>1</v>
      </c>
      <c r="T12" s="6">
        <v>5</v>
      </c>
      <c r="U12" s="6">
        <v>1</v>
      </c>
      <c r="V12" s="6">
        <v>1</v>
      </c>
      <c r="W12" s="6">
        <v>1</v>
      </c>
    </row>
    <row r="13" spans="1:23" s="6" customFormat="1" x14ac:dyDescent="0.25">
      <c r="A13" s="6" t="s">
        <v>89</v>
      </c>
      <c r="B13" s="6" t="s">
        <v>78</v>
      </c>
      <c r="C13" s="6">
        <v>2019</v>
      </c>
      <c r="D13" s="6">
        <v>128</v>
      </c>
      <c r="E13" s="6">
        <v>6</v>
      </c>
      <c r="F13" s="6">
        <v>8</v>
      </c>
      <c r="G13" s="6">
        <f>2700+2300+1900</f>
        <v>6900</v>
      </c>
      <c r="H13" s="6" t="s">
        <v>26</v>
      </c>
      <c r="I13" s="6">
        <v>10</v>
      </c>
      <c r="J13" s="6">
        <f>16+12</f>
        <v>28</v>
      </c>
      <c r="K13" s="6">
        <v>150</v>
      </c>
      <c r="L13" s="6">
        <v>3100</v>
      </c>
      <c r="M13" s="6">
        <v>2280</v>
      </c>
      <c r="N13" s="6">
        <v>1080</v>
      </c>
      <c r="O13" s="6">
        <v>2949</v>
      </c>
      <c r="P13" s="6">
        <v>8.6999999999999993</v>
      </c>
      <c r="Q13">
        <f t="shared" si="0"/>
        <v>1</v>
      </c>
      <c r="R13" s="6">
        <v>1</v>
      </c>
      <c r="S13" s="6">
        <v>1</v>
      </c>
      <c r="T13" s="6">
        <v>6</v>
      </c>
      <c r="U13" s="6">
        <v>1</v>
      </c>
      <c r="V13" s="6">
        <v>1</v>
      </c>
      <c r="W13" s="6">
        <v>1</v>
      </c>
    </row>
    <row r="14" spans="1:23" s="6" customFormat="1" x14ac:dyDescent="0.25">
      <c r="A14" s="6" t="s">
        <v>90</v>
      </c>
      <c r="B14" s="6" t="s">
        <v>78</v>
      </c>
      <c r="C14" s="6">
        <v>2018</v>
      </c>
      <c r="D14" s="6">
        <v>128</v>
      </c>
      <c r="E14" s="6">
        <v>6</v>
      </c>
      <c r="F14" s="6">
        <v>8</v>
      </c>
      <c r="G14" s="6">
        <f>2700+1800</f>
        <v>4500</v>
      </c>
      <c r="H14" s="6" t="s">
        <v>14</v>
      </c>
      <c r="I14" s="6">
        <v>8</v>
      </c>
      <c r="J14" s="6">
        <f>12+12</f>
        <v>24</v>
      </c>
      <c r="K14" s="6">
        <v>201</v>
      </c>
      <c r="L14" s="6">
        <v>4000</v>
      </c>
      <c r="M14" s="6">
        <v>2960</v>
      </c>
      <c r="N14" s="6">
        <v>1440</v>
      </c>
      <c r="O14" s="6">
        <v>3700</v>
      </c>
      <c r="P14" s="6">
        <v>9.1</v>
      </c>
      <c r="Q14">
        <f t="shared" si="0"/>
        <v>1</v>
      </c>
      <c r="R14" s="6">
        <v>2</v>
      </c>
      <c r="S14" s="6">
        <v>1</v>
      </c>
      <c r="T14" s="6">
        <v>4</v>
      </c>
      <c r="U14" s="6">
        <v>1</v>
      </c>
      <c r="V14" s="6">
        <v>1</v>
      </c>
      <c r="W14" s="6">
        <v>1</v>
      </c>
    </row>
    <row r="15" spans="1:23" s="6" customFormat="1" x14ac:dyDescent="0.25">
      <c r="A15" s="6" t="s">
        <v>91</v>
      </c>
      <c r="B15" s="6" t="s">
        <v>64</v>
      </c>
      <c r="C15" s="6">
        <v>2019</v>
      </c>
      <c r="D15" s="6">
        <v>128</v>
      </c>
      <c r="E15" s="6">
        <v>6</v>
      </c>
      <c r="F15" s="6">
        <v>8</v>
      </c>
      <c r="G15" s="6">
        <f>2840+2420+1800</f>
        <v>7060</v>
      </c>
      <c r="H15" s="6" t="s">
        <v>32</v>
      </c>
      <c r="I15" s="6">
        <v>24</v>
      </c>
      <c r="J15" s="6">
        <f>12+16+48</f>
        <v>76</v>
      </c>
      <c r="K15" s="6">
        <v>200</v>
      </c>
      <c r="L15" s="6">
        <v>3500</v>
      </c>
      <c r="M15" s="6">
        <v>2280</v>
      </c>
      <c r="N15" s="6">
        <v>1080</v>
      </c>
      <c r="O15" s="6">
        <v>2349</v>
      </c>
      <c r="P15" s="6">
        <v>8.1999999999999993</v>
      </c>
      <c r="Q15">
        <f t="shared" si="0"/>
        <v>7</v>
      </c>
      <c r="R15" s="6">
        <v>1</v>
      </c>
      <c r="S15" s="6">
        <v>0</v>
      </c>
      <c r="T15" s="6">
        <v>3</v>
      </c>
      <c r="U15" s="6">
        <v>0</v>
      </c>
      <c r="V15" s="6">
        <v>1</v>
      </c>
      <c r="W15" s="6">
        <v>1</v>
      </c>
    </row>
    <row r="16" spans="1:23" s="6" customFormat="1" x14ac:dyDescent="0.25">
      <c r="A16" s="6" t="s">
        <v>72</v>
      </c>
      <c r="B16" s="6" t="s">
        <v>77</v>
      </c>
      <c r="C16" s="6">
        <v>2017</v>
      </c>
      <c r="D16" s="6">
        <v>64</v>
      </c>
      <c r="E16" s="6">
        <v>2</v>
      </c>
      <c r="F16" s="6">
        <v>10</v>
      </c>
      <c r="G16" s="6">
        <f>2000+2000</f>
        <v>4000</v>
      </c>
      <c r="H16" s="6" t="s">
        <v>34</v>
      </c>
      <c r="I16" s="6">
        <v>7</v>
      </c>
      <c r="J16" s="6">
        <v>12</v>
      </c>
      <c r="K16" s="6">
        <v>148</v>
      </c>
      <c r="L16" s="6">
        <v>1821</v>
      </c>
      <c r="M16" s="6">
        <v>750</v>
      </c>
      <c r="N16" s="6">
        <v>1334</v>
      </c>
      <c r="O16" s="6">
        <v>3307</v>
      </c>
      <c r="P16" s="6">
        <v>8</v>
      </c>
      <c r="Q16">
        <f t="shared" si="0"/>
        <v>2</v>
      </c>
      <c r="R16" s="6">
        <v>3</v>
      </c>
      <c r="S16" s="6">
        <v>1</v>
      </c>
      <c r="T16" s="6">
        <v>3</v>
      </c>
      <c r="U16" s="6">
        <v>0</v>
      </c>
      <c r="V16" s="6">
        <v>1</v>
      </c>
      <c r="W16" s="6">
        <v>1</v>
      </c>
    </row>
    <row r="17" spans="1:23" x14ac:dyDescent="0.25">
      <c r="A17" t="s">
        <v>73</v>
      </c>
      <c r="B17" t="s">
        <v>77</v>
      </c>
      <c r="C17">
        <v>2018</v>
      </c>
      <c r="D17">
        <v>128</v>
      </c>
      <c r="E17">
        <v>3</v>
      </c>
      <c r="F17">
        <v>8</v>
      </c>
      <c r="G17">
        <f>2000+2000</f>
        <v>4000</v>
      </c>
      <c r="H17" t="s">
        <v>21</v>
      </c>
      <c r="I17">
        <v>7</v>
      </c>
      <c r="J17">
        <v>12</v>
      </c>
      <c r="K17">
        <v>194</v>
      </c>
      <c r="L17">
        <v>2942</v>
      </c>
      <c r="M17" s="6">
        <v>1792</v>
      </c>
      <c r="N17">
        <v>828</v>
      </c>
      <c r="O17">
        <v>3899</v>
      </c>
      <c r="P17">
        <v>8.8000000000000007</v>
      </c>
      <c r="Q17">
        <f t="shared" si="0"/>
        <v>2</v>
      </c>
      <c r="R17" s="6">
        <v>2</v>
      </c>
      <c r="S17" s="6">
        <v>1</v>
      </c>
      <c r="T17" s="6">
        <v>4</v>
      </c>
      <c r="U17" s="6">
        <v>0</v>
      </c>
      <c r="V17" s="6">
        <v>1</v>
      </c>
      <c r="W17" s="6">
        <v>0</v>
      </c>
    </row>
    <row r="18" spans="1:23" x14ac:dyDescent="0.25">
      <c r="A18" t="s">
        <v>92</v>
      </c>
      <c r="B18" t="s">
        <v>77</v>
      </c>
      <c r="C18">
        <v>2018</v>
      </c>
      <c r="D18">
        <v>256</v>
      </c>
      <c r="E18">
        <v>4</v>
      </c>
      <c r="F18">
        <v>8</v>
      </c>
      <c r="G18">
        <f>2200+2200</f>
        <v>4400</v>
      </c>
      <c r="H18" t="s">
        <v>37</v>
      </c>
      <c r="I18">
        <v>7</v>
      </c>
      <c r="J18">
        <f>12+12</f>
        <v>24</v>
      </c>
      <c r="K18">
        <v>208</v>
      </c>
      <c r="L18">
        <v>3174</v>
      </c>
      <c r="M18" s="6">
        <v>2688</v>
      </c>
      <c r="N18">
        <v>1242</v>
      </c>
      <c r="O18">
        <v>5950</v>
      </c>
      <c r="P18">
        <v>8.9</v>
      </c>
      <c r="Q18">
        <f t="shared" si="0"/>
        <v>2</v>
      </c>
      <c r="R18" s="6">
        <v>2</v>
      </c>
      <c r="S18" s="6">
        <v>1</v>
      </c>
      <c r="T18" s="6">
        <v>3</v>
      </c>
      <c r="U18" s="6">
        <v>0</v>
      </c>
      <c r="V18" s="6">
        <v>1</v>
      </c>
      <c r="W18" s="6">
        <v>0</v>
      </c>
    </row>
    <row r="19" spans="1:23" x14ac:dyDescent="0.25">
      <c r="A19" t="s">
        <v>93</v>
      </c>
      <c r="B19" t="s">
        <v>77</v>
      </c>
      <c r="C19">
        <v>2018</v>
      </c>
      <c r="D19">
        <v>64</v>
      </c>
      <c r="E19">
        <v>4</v>
      </c>
      <c r="F19">
        <v>8</v>
      </c>
      <c r="G19">
        <f>2200+2200</f>
        <v>4400</v>
      </c>
      <c r="H19" t="s">
        <v>26</v>
      </c>
      <c r="I19">
        <v>7</v>
      </c>
      <c r="J19">
        <f>12+12</f>
        <v>24</v>
      </c>
      <c r="K19">
        <v>177</v>
      </c>
      <c r="L19">
        <v>3174</v>
      </c>
      <c r="M19" s="6">
        <v>2436</v>
      </c>
      <c r="N19">
        <v>1125</v>
      </c>
      <c r="O19">
        <v>5059</v>
      </c>
      <c r="P19">
        <v>8.9</v>
      </c>
      <c r="Q19">
        <f t="shared" si="0"/>
        <v>2</v>
      </c>
      <c r="R19" s="6">
        <v>2</v>
      </c>
      <c r="S19" s="6">
        <v>1</v>
      </c>
      <c r="T19" s="6">
        <v>3</v>
      </c>
      <c r="U19" s="6">
        <v>0</v>
      </c>
      <c r="V19" s="6">
        <v>1</v>
      </c>
      <c r="W19" s="6">
        <v>1</v>
      </c>
    </row>
    <row r="20" spans="1:23" x14ac:dyDescent="0.25">
      <c r="A20" t="s">
        <v>102</v>
      </c>
      <c r="B20" t="s">
        <v>78</v>
      </c>
      <c r="C20">
        <v>2019</v>
      </c>
      <c r="D20">
        <v>64</v>
      </c>
      <c r="E20">
        <v>4</v>
      </c>
      <c r="F20">
        <v>8</v>
      </c>
      <c r="G20">
        <f>1600+1800</f>
        <v>3400</v>
      </c>
      <c r="H20" t="s">
        <v>14</v>
      </c>
      <c r="I20">
        <v>16</v>
      </c>
      <c r="J20">
        <f>5+16</f>
        <v>21</v>
      </c>
      <c r="K20">
        <v>165</v>
      </c>
      <c r="L20">
        <v>4000</v>
      </c>
      <c r="M20" s="6">
        <v>2340</v>
      </c>
      <c r="N20">
        <v>1080</v>
      </c>
      <c r="O20">
        <v>1049</v>
      </c>
      <c r="P20">
        <v>8</v>
      </c>
      <c r="Q20">
        <f t="shared" si="0"/>
        <v>1</v>
      </c>
      <c r="R20" s="6">
        <v>1</v>
      </c>
      <c r="S20" s="6">
        <v>0</v>
      </c>
      <c r="T20" s="6">
        <v>3</v>
      </c>
      <c r="U20" s="6">
        <v>1</v>
      </c>
      <c r="V20" s="6">
        <v>1</v>
      </c>
      <c r="W20" s="6">
        <v>1</v>
      </c>
    </row>
    <row r="21" spans="1:23" x14ac:dyDescent="0.25">
      <c r="A21" t="s">
        <v>86</v>
      </c>
      <c r="B21" t="s">
        <v>64</v>
      </c>
      <c r="C21">
        <v>2018</v>
      </c>
      <c r="D21">
        <v>64</v>
      </c>
      <c r="E21">
        <v>6</v>
      </c>
      <c r="F21">
        <v>8</v>
      </c>
      <c r="G21">
        <f>2800+1800</f>
        <v>4600</v>
      </c>
      <c r="H21" t="s">
        <v>40</v>
      </c>
      <c r="I21">
        <v>20</v>
      </c>
      <c r="J21">
        <f>5+12</f>
        <v>17</v>
      </c>
      <c r="K21">
        <v>180</v>
      </c>
      <c r="L21">
        <v>4000</v>
      </c>
      <c r="M21" s="6">
        <v>2246</v>
      </c>
      <c r="N21">
        <v>1080</v>
      </c>
      <c r="O21">
        <v>1600</v>
      </c>
      <c r="P21">
        <v>9.4</v>
      </c>
      <c r="Q21">
        <f t="shared" si="0"/>
        <v>7</v>
      </c>
      <c r="R21" s="6">
        <v>2</v>
      </c>
      <c r="S21" s="6">
        <v>0</v>
      </c>
      <c r="T21" s="6">
        <v>3</v>
      </c>
      <c r="U21" s="6">
        <v>1</v>
      </c>
      <c r="V21" s="6">
        <v>1</v>
      </c>
      <c r="W21" s="6">
        <v>1</v>
      </c>
    </row>
    <row r="22" spans="1:23" x14ac:dyDescent="0.25">
      <c r="A22" t="s">
        <v>101</v>
      </c>
      <c r="B22" t="s">
        <v>78</v>
      </c>
      <c r="C22">
        <v>2018</v>
      </c>
      <c r="D22">
        <v>128</v>
      </c>
      <c r="E22">
        <v>6</v>
      </c>
      <c r="F22">
        <v>8</v>
      </c>
      <c r="G22">
        <f>2800+1700</f>
        <v>4500</v>
      </c>
      <c r="H22" t="s">
        <v>42</v>
      </c>
      <c r="I22">
        <v>8</v>
      </c>
      <c r="J22">
        <f>12+12</f>
        <v>24</v>
      </c>
      <c r="K22">
        <v>189</v>
      </c>
      <c r="L22">
        <v>3500</v>
      </c>
      <c r="M22">
        <v>2960</v>
      </c>
      <c r="N22">
        <v>1440</v>
      </c>
      <c r="O22">
        <v>3570</v>
      </c>
      <c r="P22">
        <v>9.4</v>
      </c>
      <c r="Q22">
        <f t="shared" si="0"/>
        <v>1</v>
      </c>
      <c r="R22" s="6">
        <v>2</v>
      </c>
      <c r="S22" s="6">
        <v>1</v>
      </c>
      <c r="T22" s="6">
        <v>4</v>
      </c>
      <c r="U22" s="6">
        <v>1</v>
      </c>
      <c r="V22" s="6">
        <v>1</v>
      </c>
      <c r="W22" s="6">
        <v>1</v>
      </c>
    </row>
    <row r="23" spans="1:23" x14ac:dyDescent="0.25">
      <c r="A23" t="s">
        <v>100</v>
      </c>
      <c r="B23" t="s">
        <v>64</v>
      </c>
      <c r="C23">
        <v>2019</v>
      </c>
      <c r="D23">
        <v>128</v>
      </c>
      <c r="E23">
        <v>4</v>
      </c>
      <c r="F23">
        <v>8</v>
      </c>
      <c r="G23">
        <f>2200+1800</f>
        <v>4000</v>
      </c>
      <c r="H23" t="s">
        <v>12</v>
      </c>
      <c r="I23">
        <v>13</v>
      </c>
      <c r="J23">
        <f>5+48</f>
        <v>53</v>
      </c>
      <c r="K23">
        <v>186</v>
      </c>
      <c r="L23">
        <v>4000</v>
      </c>
      <c r="M23">
        <v>2340</v>
      </c>
      <c r="N23">
        <v>1080</v>
      </c>
      <c r="O23">
        <v>1189</v>
      </c>
      <c r="P23">
        <v>8.4</v>
      </c>
      <c r="Q23">
        <f t="shared" si="0"/>
        <v>7</v>
      </c>
      <c r="R23" s="6">
        <v>1</v>
      </c>
      <c r="S23" s="6">
        <v>0</v>
      </c>
      <c r="T23" s="6">
        <v>3</v>
      </c>
      <c r="U23" s="6">
        <v>1</v>
      </c>
      <c r="V23" s="6">
        <v>1</v>
      </c>
      <c r="W23" s="6">
        <v>1</v>
      </c>
    </row>
    <row r="24" spans="1:23" x14ac:dyDescent="0.25">
      <c r="A24" t="s">
        <v>99</v>
      </c>
      <c r="B24" t="s">
        <v>78</v>
      </c>
      <c r="C24">
        <v>2019</v>
      </c>
      <c r="D24">
        <v>32</v>
      </c>
      <c r="E24">
        <v>2</v>
      </c>
      <c r="F24">
        <v>8</v>
      </c>
      <c r="G24">
        <f>1600+1350</f>
        <v>2950</v>
      </c>
      <c r="H24" t="s">
        <v>42</v>
      </c>
      <c r="I24">
        <v>5</v>
      </c>
      <c r="J24">
        <v>13</v>
      </c>
      <c r="K24">
        <v>169</v>
      </c>
      <c r="L24">
        <v>3400</v>
      </c>
      <c r="M24">
        <v>1520</v>
      </c>
      <c r="N24">
        <v>720</v>
      </c>
      <c r="O24">
        <v>750</v>
      </c>
      <c r="P24">
        <v>6</v>
      </c>
      <c r="Q24">
        <f t="shared" si="0"/>
        <v>1</v>
      </c>
      <c r="R24" s="6">
        <v>1</v>
      </c>
      <c r="S24" s="6">
        <v>0</v>
      </c>
      <c r="T24" s="6">
        <v>3</v>
      </c>
      <c r="U24" s="6">
        <v>1</v>
      </c>
      <c r="V24" s="6">
        <v>1</v>
      </c>
      <c r="W24" s="6">
        <v>0</v>
      </c>
    </row>
    <row r="25" spans="1:23" x14ac:dyDescent="0.25">
      <c r="A25" t="s">
        <v>98</v>
      </c>
      <c r="B25" t="s">
        <v>78</v>
      </c>
      <c r="C25">
        <v>2018</v>
      </c>
      <c r="D25">
        <v>128</v>
      </c>
      <c r="E25">
        <v>6</v>
      </c>
      <c r="F25">
        <v>8</v>
      </c>
      <c r="G25">
        <f>2200+1800</f>
        <v>4000</v>
      </c>
      <c r="H25" t="s">
        <v>12</v>
      </c>
      <c r="I25">
        <v>24</v>
      </c>
      <c r="J25">
        <f>5+10+8+28</f>
        <v>51</v>
      </c>
      <c r="K25">
        <v>183</v>
      </c>
      <c r="L25">
        <v>3800</v>
      </c>
      <c r="M25">
        <v>2220</v>
      </c>
      <c r="N25">
        <v>1080</v>
      </c>
      <c r="O25">
        <v>2194</v>
      </c>
      <c r="P25">
        <v>7.1</v>
      </c>
      <c r="Q25">
        <f t="shared" si="0"/>
        <v>1</v>
      </c>
      <c r="R25" s="6">
        <v>2</v>
      </c>
      <c r="S25" s="6">
        <v>0</v>
      </c>
      <c r="T25" s="6">
        <v>3</v>
      </c>
      <c r="U25" s="6">
        <v>1</v>
      </c>
      <c r="V25" s="6">
        <v>1</v>
      </c>
      <c r="W25" s="6">
        <v>1</v>
      </c>
    </row>
    <row r="26" spans="1:23" x14ac:dyDescent="0.25">
      <c r="A26" t="s">
        <v>79</v>
      </c>
      <c r="B26" t="s">
        <v>80</v>
      </c>
      <c r="C26">
        <v>2019</v>
      </c>
      <c r="D26">
        <v>128</v>
      </c>
      <c r="E26">
        <v>6</v>
      </c>
      <c r="F26">
        <v>8</v>
      </c>
      <c r="G26">
        <f>2600+1920+1800</f>
        <v>6320</v>
      </c>
      <c r="H26" t="s">
        <v>46</v>
      </c>
      <c r="I26">
        <v>32</v>
      </c>
      <c r="J26">
        <f>8+20+40</f>
        <v>68</v>
      </c>
      <c r="K26">
        <v>192</v>
      </c>
      <c r="L26">
        <v>4200</v>
      </c>
      <c r="M26">
        <v>2340</v>
      </c>
      <c r="N26">
        <v>1080</v>
      </c>
      <c r="O26">
        <v>3490</v>
      </c>
      <c r="P26">
        <v>9.3000000000000007</v>
      </c>
      <c r="Q26">
        <f t="shared" si="0"/>
        <v>3</v>
      </c>
      <c r="R26" s="6">
        <v>1</v>
      </c>
      <c r="S26" s="6">
        <v>1</v>
      </c>
      <c r="T26" s="6">
        <v>2</v>
      </c>
      <c r="U26" s="6">
        <v>1</v>
      </c>
      <c r="V26" s="6">
        <v>1</v>
      </c>
      <c r="W26" s="6">
        <v>1</v>
      </c>
    </row>
    <row r="27" spans="1:23" x14ac:dyDescent="0.25">
      <c r="A27" t="s">
        <v>74</v>
      </c>
      <c r="B27" t="s">
        <v>81</v>
      </c>
      <c r="C27">
        <v>2018</v>
      </c>
      <c r="D27">
        <v>128</v>
      </c>
      <c r="E27">
        <v>8</v>
      </c>
      <c r="F27">
        <v>8</v>
      </c>
      <c r="G27">
        <f>2800+1700</f>
        <v>4500</v>
      </c>
      <c r="H27" t="s">
        <v>48</v>
      </c>
      <c r="I27">
        <v>16</v>
      </c>
      <c r="J27">
        <f>20+16</f>
        <v>36</v>
      </c>
      <c r="K27">
        <v>177</v>
      </c>
      <c r="L27">
        <v>3300</v>
      </c>
      <c r="M27">
        <v>2280</v>
      </c>
      <c r="N27">
        <v>1080</v>
      </c>
      <c r="O27">
        <v>2750</v>
      </c>
      <c r="P27">
        <v>9</v>
      </c>
      <c r="Q27">
        <f t="shared" si="0"/>
        <v>10</v>
      </c>
      <c r="R27" s="6">
        <v>2</v>
      </c>
      <c r="S27" s="6">
        <v>0</v>
      </c>
      <c r="T27" s="6">
        <v>1</v>
      </c>
      <c r="U27" s="6">
        <v>0</v>
      </c>
      <c r="V27" s="6">
        <v>1</v>
      </c>
      <c r="W27" s="6">
        <v>1</v>
      </c>
    </row>
    <row r="28" spans="1:23" x14ac:dyDescent="0.25">
      <c r="A28" t="s">
        <v>97</v>
      </c>
      <c r="B28" t="s">
        <v>64</v>
      </c>
      <c r="C28">
        <v>2018</v>
      </c>
      <c r="D28">
        <v>16</v>
      </c>
      <c r="E28">
        <v>2</v>
      </c>
      <c r="F28">
        <v>4</v>
      </c>
      <c r="G28">
        <v>2000</v>
      </c>
      <c r="H28" t="s">
        <v>50</v>
      </c>
      <c r="I28">
        <v>5</v>
      </c>
      <c r="J28">
        <v>13</v>
      </c>
      <c r="K28">
        <v>145</v>
      </c>
      <c r="L28">
        <v>3000</v>
      </c>
      <c r="M28">
        <v>1440</v>
      </c>
      <c r="N28">
        <v>720</v>
      </c>
      <c r="O28">
        <v>700</v>
      </c>
      <c r="P28">
        <v>8</v>
      </c>
      <c r="Q28">
        <f t="shared" si="0"/>
        <v>7</v>
      </c>
      <c r="R28" s="6">
        <v>2</v>
      </c>
      <c r="S28" s="6">
        <v>0</v>
      </c>
      <c r="T28" s="6">
        <v>4</v>
      </c>
      <c r="U28" s="6">
        <v>1</v>
      </c>
      <c r="V28" s="6">
        <v>1</v>
      </c>
      <c r="W28" s="6">
        <v>0</v>
      </c>
    </row>
    <row r="29" spans="1:23" x14ac:dyDescent="0.25">
      <c r="A29" t="s">
        <v>96</v>
      </c>
      <c r="B29" t="s">
        <v>64</v>
      </c>
      <c r="C29">
        <v>2018</v>
      </c>
      <c r="D29">
        <v>64</v>
      </c>
      <c r="E29">
        <v>4</v>
      </c>
      <c r="F29">
        <v>8</v>
      </c>
      <c r="G29">
        <f>2200+1800</f>
        <v>4000</v>
      </c>
      <c r="H29" s="3" t="s">
        <v>52</v>
      </c>
      <c r="I29">
        <v>20</v>
      </c>
      <c r="J29">
        <f>20+12</f>
        <v>32</v>
      </c>
      <c r="K29">
        <v>166</v>
      </c>
      <c r="L29">
        <v>3000</v>
      </c>
      <c r="M29">
        <v>2160</v>
      </c>
      <c r="N29">
        <v>1080</v>
      </c>
      <c r="O29">
        <v>1499</v>
      </c>
      <c r="P29">
        <v>8</v>
      </c>
      <c r="Q29">
        <f t="shared" si="0"/>
        <v>7</v>
      </c>
      <c r="R29" s="6">
        <v>2</v>
      </c>
      <c r="S29" s="6">
        <v>0</v>
      </c>
      <c r="T29" s="6">
        <v>5</v>
      </c>
      <c r="U29" s="6">
        <v>0</v>
      </c>
      <c r="V29" s="6">
        <v>1</v>
      </c>
      <c r="W29" s="6">
        <v>1</v>
      </c>
    </row>
    <row r="30" spans="1:23" x14ac:dyDescent="0.25">
      <c r="A30" t="s">
        <v>95</v>
      </c>
      <c r="B30" t="s">
        <v>80</v>
      </c>
      <c r="C30">
        <v>2018</v>
      </c>
      <c r="D30">
        <v>128</v>
      </c>
      <c r="E30">
        <v>6</v>
      </c>
      <c r="F30">
        <v>8</v>
      </c>
      <c r="G30">
        <f>2400+1800</f>
        <v>4200</v>
      </c>
      <c r="H30" t="s">
        <v>21</v>
      </c>
      <c r="I30">
        <v>24</v>
      </c>
      <c r="J30">
        <f>8+20+40</f>
        <v>68</v>
      </c>
      <c r="K30">
        <v>180</v>
      </c>
      <c r="L30">
        <v>4000</v>
      </c>
      <c r="M30">
        <v>2240</v>
      </c>
      <c r="N30">
        <v>1080</v>
      </c>
      <c r="O30">
        <v>3600</v>
      </c>
      <c r="P30">
        <v>9.1</v>
      </c>
      <c r="Q30">
        <f t="shared" si="0"/>
        <v>3</v>
      </c>
      <c r="R30" s="6">
        <v>2</v>
      </c>
      <c r="S30" s="6">
        <v>1</v>
      </c>
      <c r="T30" s="6">
        <v>4</v>
      </c>
      <c r="U30" s="6">
        <v>0</v>
      </c>
      <c r="V30" s="6">
        <v>1</v>
      </c>
      <c r="W30" s="6">
        <v>1</v>
      </c>
    </row>
    <row r="31" spans="1:23" x14ac:dyDescent="0.25">
      <c r="A31" t="s">
        <v>94</v>
      </c>
      <c r="B31" t="s">
        <v>69</v>
      </c>
      <c r="C31">
        <v>2018</v>
      </c>
      <c r="D31">
        <v>64</v>
      </c>
      <c r="E31">
        <v>4</v>
      </c>
      <c r="F31">
        <v>8</v>
      </c>
      <c r="G31">
        <f>1700+2700</f>
        <v>4400</v>
      </c>
      <c r="H31" t="s">
        <v>21</v>
      </c>
      <c r="I31">
        <v>8</v>
      </c>
      <c r="J31">
        <f>16+16</f>
        <v>32</v>
      </c>
      <c r="K31">
        <v>162</v>
      </c>
      <c r="L31">
        <v>3000</v>
      </c>
      <c r="M31">
        <v>3120</v>
      </c>
      <c r="N31">
        <v>1440</v>
      </c>
      <c r="O31">
        <v>2950</v>
      </c>
      <c r="P31">
        <v>9.5</v>
      </c>
      <c r="Q31">
        <f t="shared" si="0"/>
        <v>6</v>
      </c>
      <c r="R31" s="6">
        <v>2</v>
      </c>
      <c r="S31" s="6">
        <v>1</v>
      </c>
      <c r="T31" s="6">
        <v>4</v>
      </c>
      <c r="U31" s="6">
        <v>1</v>
      </c>
      <c r="V31" s="6">
        <v>1</v>
      </c>
      <c r="W31" s="6">
        <v>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rightToLeft="1" workbookViewId="0">
      <selection activeCell="C6" sqref="C6"/>
    </sheetView>
  </sheetViews>
  <sheetFormatPr defaultRowHeight="13.8" x14ac:dyDescent="0.25"/>
  <cols>
    <col min="1" max="1" width="30.19921875" bestFit="1" customWidth="1"/>
    <col min="2" max="2" width="11.69921875" customWidth="1"/>
  </cols>
  <sheetData>
    <row r="1" spans="1:3" x14ac:dyDescent="0.25">
      <c r="A1" t="s">
        <v>11</v>
      </c>
      <c r="C1" t="s">
        <v>64</v>
      </c>
    </row>
    <row r="2" spans="1:3" x14ac:dyDescent="0.25">
      <c r="A2" t="s">
        <v>13</v>
      </c>
      <c r="C2" t="s">
        <v>65</v>
      </c>
    </row>
    <row r="3" spans="1:3" x14ac:dyDescent="0.25">
      <c r="A3" t="s">
        <v>15</v>
      </c>
      <c r="C3" t="s">
        <v>66</v>
      </c>
    </row>
    <row r="4" spans="1:3" x14ac:dyDescent="0.25">
      <c r="A4" t="s">
        <v>16</v>
      </c>
      <c r="C4" t="s">
        <v>67</v>
      </c>
    </row>
    <row r="5" spans="1:3" x14ac:dyDescent="0.25">
      <c r="A5" t="s">
        <v>18</v>
      </c>
      <c r="C5" t="s">
        <v>68</v>
      </c>
    </row>
    <row r="6" spans="1:3" x14ac:dyDescent="0.25">
      <c r="A6" t="s">
        <v>20</v>
      </c>
      <c r="C6" t="s">
        <v>69</v>
      </c>
    </row>
    <row r="7" spans="1:3" x14ac:dyDescent="0.25">
      <c r="A7" t="s">
        <v>22</v>
      </c>
    </row>
    <row r="8" spans="1:3" x14ac:dyDescent="0.25">
      <c r="A8" t="s">
        <v>23</v>
      </c>
    </row>
    <row r="9" spans="1:3" x14ac:dyDescent="0.25">
      <c r="A9" t="s">
        <v>25</v>
      </c>
    </row>
    <row r="10" spans="1:3" x14ac:dyDescent="0.25">
      <c r="A10" t="s">
        <v>27</v>
      </c>
    </row>
    <row r="11" spans="1:3" x14ac:dyDescent="0.25">
      <c r="A11" t="s">
        <v>28</v>
      </c>
    </row>
    <row r="12" spans="1:3" x14ac:dyDescent="0.25">
      <c r="A12" t="s">
        <v>29</v>
      </c>
    </row>
    <row r="13" spans="1:3" x14ac:dyDescent="0.25">
      <c r="A13" t="s">
        <v>30</v>
      </c>
    </row>
    <row r="14" spans="1:3" x14ac:dyDescent="0.25">
      <c r="A14" t="s">
        <v>31</v>
      </c>
    </row>
    <row r="15" spans="1:3" x14ac:dyDescent="0.25">
      <c r="A15" t="s">
        <v>33</v>
      </c>
    </row>
    <row r="16" spans="1:3" x14ac:dyDescent="0.25">
      <c r="A16" t="s">
        <v>35</v>
      </c>
    </row>
    <row r="17" spans="1:1" x14ac:dyDescent="0.25">
      <c r="A17" t="s">
        <v>36</v>
      </c>
    </row>
    <row r="18" spans="1:1" x14ac:dyDescent="0.25">
      <c r="A18" t="s">
        <v>38</v>
      </c>
    </row>
    <row r="19" spans="1:1" x14ac:dyDescent="0.25">
      <c r="A19" t="s">
        <v>39</v>
      </c>
    </row>
    <row r="20" spans="1:1" x14ac:dyDescent="0.25">
      <c r="A20" t="s">
        <v>23</v>
      </c>
    </row>
    <row r="21" spans="1:1" x14ac:dyDescent="0.25">
      <c r="A21" t="s">
        <v>41</v>
      </c>
    </row>
    <row r="22" spans="1:1" x14ac:dyDescent="0.25">
      <c r="A22" t="s">
        <v>62</v>
      </c>
    </row>
    <row r="23" spans="1:1" x14ac:dyDescent="0.25">
      <c r="A23" t="s">
        <v>43</v>
      </c>
    </row>
    <row r="24" spans="1:1" x14ac:dyDescent="0.25">
      <c r="A24" t="s">
        <v>44</v>
      </c>
    </row>
    <row r="25" spans="1:1" x14ac:dyDescent="0.25">
      <c r="A25" t="s">
        <v>45</v>
      </c>
    </row>
    <row r="26" spans="1:1" x14ac:dyDescent="0.25">
      <c r="A26" t="s">
        <v>47</v>
      </c>
    </row>
    <row r="27" spans="1:1" x14ac:dyDescent="0.25">
      <c r="A27" t="s">
        <v>49</v>
      </c>
    </row>
    <row r="28" spans="1:1" x14ac:dyDescent="0.25">
      <c r="A28" t="s">
        <v>51</v>
      </c>
    </row>
    <row r="29" spans="1:1" x14ac:dyDescent="0.25">
      <c r="A29" t="s">
        <v>53</v>
      </c>
    </row>
    <row r="30" spans="1:1" x14ac:dyDescent="0.25">
      <c r="A30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גיליון1</vt:lpstr>
      <vt:lpstr>keys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jamilia</dc:creator>
  <cp:lastModifiedBy>rami nuraliyav</cp:lastModifiedBy>
  <cp:revision/>
  <dcterms:created xsi:type="dcterms:W3CDTF">2019-05-13T07:22:42Z</dcterms:created>
  <dcterms:modified xsi:type="dcterms:W3CDTF">2019-05-26T10:10:49Z</dcterms:modified>
</cp:coreProperties>
</file>