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\Downloads\Starter_Code\Starter_Code\"/>
    </mc:Choice>
  </mc:AlternateContent>
  <xr:revisionPtr revIDLastSave="0" documentId="13_ncr:1_{2781D7BE-E227-458D-BB62-EB9DC535B191}" xr6:coauthVersionLast="47" xr6:coauthVersionMax="47" xr10:uidLastSave="{00000000-0000-0000-0000-000000000000}"/>
  <bookViews>
    <workbookView xWindow="12660" yWindow="3750" windowWidth="22905" windowHeight="12930" firstSheet="2" activeTab="5" xr2:uid="{00000000-000D-0000-FFFF-FFFF00000000}"/>
  </bookViews>
  <sheets>
    <sheet name="Pivot1" sheetId="2" r:id="rId1"/>
    <sheet name="Pivot2" sheetId="3" r:id="rId2"/>
    <sheet name="Pivot3" sheetId="4" r:id="rId3"/>
    <sheet name="CrowdfundingGoalAnalysis" sheetId="5" r:id="rId4"/>
    <sheet name="Crowdfunding" sheetId="1" r:id="rId5"/>
    <sheet name="StatisticalAnalysis" sheetId="6" r:id="rId6"/>
  </sheets>
  <definedNames>
    <definedName name="_xlnm._FilterDatabase" localSheetId="4" hidden="1">Crowdfunding!$A$1:$T$1001</definedName>
    <definedName name="_xlnm._FilterDatabase" localSheetId="5" hidden="1">StatisticalAnalysis!$A$1:$E$1</definedName>
    <definedName name="_xlchart.v1.0" hidden="1">StatisticalAnalysis!$B$1</definedName>
    <definedName name="_xlchart.v1.1" hidden="1">StatisticalAnalysis!$B$2:$B$566</definedName>
    <definedName name="_xlchart.v1.2" hidden="1">StatisticalAnalysis!$E$1</definedName>
    <definedName name="_xlchart.v1.3" hidden="1">StatisticalAnalysis!$E$2:$E$566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H7" i="6"/>
  <c r="H6" i="6"/>
  <c r="I5" i="6"/>
  <c r="I4" i="6"/>
  <c r="H5" i="6"/>
  <c r="H4" i="6"/>
  <c r="I3" i="6"/>
  <c r="H3" i="6"/>
  <c r="I2" i="6"/>
  <c r="H2" i="6"/>
  <c r="D13" i="5"/>
  <c r="B13" i="5"/>
  <c r="C13" i="5"/>
  <c r="E13" i="5"/>
  <c r="H13" i="5"/>
  <c r="D2" i="5"/>
  <c r="B2" i="5"/>
  <c r="C2" i="5"/>
  <c r="E2" i="5"/>
  <c r="H2" i="5"/>
  <c r="G2" i="5"/>
  <c r="C3" i="5"/>
  <c r="B3" i="5"/>
  <c r="D3" i="5"/>
  <c r="E3" i="5"/>
  <c r="G3" i="5"/>
  <c r="H3" i="5"/>
  <c r="C4" i="5"/>
  <c r="B4" i="5"/>
  <c r="D4" i="5"/>
  <c r="E4" i="5"/>
  <c r="G4" i="5"/>
  <c r="H4" i="5"/>
  <c r="C5" i="5"/>
  <c r="B5" i="5"/>
  <c r="D5" i="5"/>
  <c r="E5" i="5"/>
  <c r="G5" i="5"/>
  <c r="H5" i="5"/>
  <c r="C6" i="5"/>
  <c r="B6" i="5"/>
  <c r="D6" i="5"/>
  <c r="E6" i="5"/>
  <c r="G6" i="5"/>
  <c r="H6" i="5"/>
  <c r="C7" i="5"/>
  <c r="B7" i="5"/>
  <c r="D7" i="5"/>
  <c r="E7" i="5"/>
  <c r="G7" i="5"/>
  <c r="H7" i="5"/>
  <c r="C8" i="5"/>
  <c r="B8" i="5"/>
  <c r="D8" i="5"/>
  <c r="E8" i="5"/>
  <c r="G8" i="5"/>
  <c r="H8" i="5"/>
  <c r="C9" i="5"/>
  <c r="B9" i="5"/>
  <c r="D9" i="5"/>
  <c r="E9" i="5"/>
  <c r="G9" i="5"/>
  <c r="H9" i="5"/>
  <c r="C10" i="5"/>
  <c r="B10" i="5"/>
  <c r="D10" i="5"/>
  <c r="E10" i="5"/>
  <c r="G10" i="5"/>
  <c r="H10" i="5"/>
  <c r="C11" i="5"/>
  <c r="B11" i="5"/>
  <c r="D11" i="5"/>
  <c r="E11" i="5"/>
  <c r="G11" i="5"/>
  <c r="H11" i="5"/>
  <c r="C12" i="5"/>
  <c r="B12" i="5"/>
  <c r="D12" i="5"/>
  <c r="E12" i="5"/>
  <c r="G12" i="5"/>
  <c r="H12" i="5"/>
  <c r="G13" i="5"/>
  <c r="F3" i="5"/>
  <c r="F4" i="5"/>
  <c r="F5" i="5"/>
  <c r="F6" i="5"/>
  <c r="F7" i="5"/>
  <c r="F8" i="5"/>
  <c r="F9" i="5"/>
  <c r="F10" i="5"/>
  <c r="F11" i="5"/>
  <c r="F12" i="5"/>
  <c r="F13" i="5"/>
  <c r="F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<sst xmlns="http://schemas.openxmlformats.org/spreadsheetml/2006/main" count="7051" uniqueCount="2105">
  <si>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</si>
  <si>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</si>
  <si>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</si>
  <si>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</si>
  <si>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</si>
  <si>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</si>
  <si>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</si>
  <si>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</si>
  <si>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</si>
  <si>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</si>
  <si>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</si>
  <si>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</si>
  <si>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</si>
  <si>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</si>
  <si>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</si>
  <si>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</si>
  <si>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</si>
  <si>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</si>
  <si>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</si>
  <si>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</si>
  <si>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</si>
  <si>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</si>
  <si>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</si>
  <si>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</si>
  <si>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</si>
  <si>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</si>
  <si>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</si>
  <si>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</si>
  <si>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</si>
  <si>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</si>
  <si>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</si>
  <si>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</si>
  <si>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</si>
  <si>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</si>
  <si>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</si>
  <si>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</si>
  <si>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</si>
  <si>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</si>
  <si>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</si>
  <si>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</si>
  <si>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</si>
  <si>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</si>
  <si>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</si>
  <si>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</si>
  <si>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</si>
  <si>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</si>
  <si>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</si>
  <si>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</si>
  <si>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</si>
  <si>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</si>
  <si>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</si>
  <si>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</si>
  <si>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</si>
  <si>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</si>
  <si>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</si>
  <si>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</si>
  <si>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</si>
  <si>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</si>
  <si>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</si>
  <si>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</si>
  <si>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</si>
  <si>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</si>
  <si>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</si>
  <si>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</si>
  <si>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</si>
  <si>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</si>
  <si>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</si>
  <si>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</si>
  <si>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</si>
  <si>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</si>
  <si>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</si>
  <si>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</si>
  <si>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</si>
  <si>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</si>
  <si>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</si>
  <si>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</si>
  <si>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</si>
  <si>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</si>
  <si>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</si>
  <si>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</si>
  <si>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</si>
  <si>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</si>
  <si>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</si>
  <si>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</si>
  <si>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</si>
  <si>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</si>
  <si>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</si>
  <si>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</si>
  <si>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</si>
  <si>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</si>
  <si>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</si>
  <si>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</si>
  <si>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</si>
  <si>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</si>
  <si>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</si>
  <si>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</si>
  <si>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</si>
  <si>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</si>
  <si>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</si>
  <si>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</si>
  <si>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</si>
  <si>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</si>
  <si>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</si>
  <si>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</si>
  <si>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</si>
  <si>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</si>
  <si>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</si>
  <si>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</si>
  <si>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</si>
  <si>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</si>
  <si>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</si>
  <si>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</si>
  <si>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</si>
  <si>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</si>
  <si>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</si>
  <si>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</si>
  <si>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</si>
  <si>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</si>
  <si>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</si>
  <si>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</si>
  <si>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</si>
  <si>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</si>
  <si>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</si>
  <si>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</si>
  <si>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</si>
  <si>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</si>
  <si>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</si>
  <si>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</si>
  <si>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</si>
  <si>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</si>
  <si>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</si>
  <si>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</si>
  <si>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</si>
  <si>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</si>
  <si>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</si>
  <si>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</si>
  <si>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</si>
  <si>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</si>
  <si>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</si>
  <si>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</si>
  <si>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</si>
  <si>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</si>
  <si>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</si>
  <si>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</si>
  <si>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</si>
  <si>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</si>
  <si>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</si>
  <si>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</si>
  <si>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</si>
  <si>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</si>
  <si>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</si>
  <si>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</si>
  <si>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</si>
  <si>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</si>
  <si>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</si>
  <si>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</si>
  <si>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</si>
  <si>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</si>
  <si>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</si>
  <si>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</si>
  <si>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</si>
  <si>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</si>
  <si>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</si>
  <si>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</si>
  <si>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</si>
  <si>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</si>
  <si>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</si>
  <si>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</si>
  <si>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</si>
  <si>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</si>
  <si>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</si>
  <si>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</si>
  <si>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</si>
  <si>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</si>
  <si>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</si>
  <si>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</si>
  <si>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</si>
  <si>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</si>
  <si>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</si>
  <si>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</si>
  <si>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</si>
  <si>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</si>
  <si>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</si>
  <si>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</si>
  <si>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</si>
  <si>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</si>
  <si>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</si>
  <si>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</si>
  <si>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</si>
  <si>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</si>
  <si>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</si>
  <si>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</si>
  <si>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</si>
  <si>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</si>
  <si>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</si>
  <si>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</si>
  <si>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</si>
  <si>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</si>
  <si>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</si>
  <si>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</si>
  <si>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</si>
  <si>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</si>
  <si>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</si>
  <si>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</si>
  <si>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</si>
  <si>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</si>
  <si>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</si>
  <si>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</si>
  <si>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</si>
  <si>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</si>
  <si>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</si>
  <si>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</si>
  <si>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</si>
  <si>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</si>
  <si>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</si>
  <si>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</si>
  <si>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</si>
  <si>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</si>
  <si>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</si>
  <si>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</si>
  <si>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</si>
  <si>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</si>
  <si>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</si>
  <si>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</si>
  <si>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</si>
  <si>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</si>
  <si>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</si>
  <si>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</si>
  <si>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</si>
  <si>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</si>
  <si>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</si>
  <si>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</si>
  <si>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</si>
  <si>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</si>
  <si>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</si>
  <si>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</si>
  <si>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</si>
  <si>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</si>
  <si>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</si>
  <si>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</si>
  <si>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</si>
  <si>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</si>
  <si>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</si>
  <si>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</si>
  <si>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</si>
  <si>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</si>
  <si>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</si>
  <si>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</si>
  <si>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</si>
  <si>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</si>
  <si>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</si>
  <si>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</si>
  <si>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</si>
  <si>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</si>
  <si>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</si>
  <si>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</si>
  <si>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</si>
  <si>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</si>
  <si>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</si>
  <si>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</si>
  <si>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</si>
  <si>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</si>
  <si>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</si>
  <si>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</si>
  <si>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</si>
  <si>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</si>
  <si>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</si>
  <si>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</si>
  <si>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</si>
  <si>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</si>
  <si>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</si>
  <si>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</si>
  <si>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</si>
  <si>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</si>
  <si>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</si>
  <si>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</si>
  <si>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</si>
  <si>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</si>
  <si>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</si>
  <si>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</si>
  <si>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</si>
  <si>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</si>
  <si>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</si>
  <si>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</si>
  <si>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</si>
  <si>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</si>
  <si>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</si>
  <si>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</si>
  <si>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</si>
  <si>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</si>
  <si>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</si>
  <si>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</si>
  <si>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</si>
  <si>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</si>
  <si>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</si>
  <si>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</si>
  <si>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</si>
  <si>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</si>
  <si>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</si>
  <si>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</si>
  <si>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</si>
  <si>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</si>
  <si>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</si>
  <si>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</si>
  <si>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</si>
  <si>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</si>
  <si>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</si>
  <si>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</si>
  <si>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</si>
  <si>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</si>
  <si>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</si>
  <si>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</si>
  <si>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</si>
  <si>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</si>
  <si>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</si>
  <si>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</si>
  <si>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</si>
  <si>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</si>
  <si>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</si>
  <si>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</si>
  <si>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</si>
  <si>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</si>
  <si>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</si>
  <si>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</si>
  <si>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</si>
  <si>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</si>
  <si>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</si>
  <si>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</si>
  <si>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</si>
  <si>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</si>
  <si>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</si>
  <si>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</si>
  <si>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</si>
  <si>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</si>
  <si>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</si>
  <si>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</si>
  <si>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</si>
  <si>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</si>
  <si>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</si>
  <si>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</si>
  <si>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</si>
  <si>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</si>
  <si>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</si>
  <si>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</si>
  <si>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</si>
  <si>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</si>
  <si>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</si>
  <si>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</si>
  <si>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</si>
  <si>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</si>
  <si>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</si>
  <si>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</si>
  <si>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</si>
  <si>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</si>
  <si>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</si>
  <si>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</si>
  <si>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</si>
  <si>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</si>
  <si>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</si>
  <si>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</si>
  <si>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</si>
  <si>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</si>
  <si>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</si>
  <si>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</si>
  <si>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</si>
  <si>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</si>
  <si>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</si>
  <si>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</si>
  <si>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</si>
  <si>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</si>
  <si>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</si>
  <si>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</si>
  <si>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</si>
  <si>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</si>
  <si>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</si>
  <si>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</si>
  <si>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</si>
  <si>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</si>
  <si>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</si>
  <si>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</si>
  <si>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</si>
  <si>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</si>
  <si>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</si>
  <si>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</si>
  <si>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</si>
  <si>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</si>
  <si>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</si>
  <si>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</si>
  <si>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</si>
  <si>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</si>
  <si>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</si>
  <si>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</si>
  <si>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</si>
  <si>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</si>
  <si>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</si>
  <si>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</si>
  <si>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</si>
  <si>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</si>
  <si>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</si>
  <si>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</si>
  <si>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</si>
  <si>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</si>
  <si>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</si>
  <si>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</si>
  <si>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</si>
  <si>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</si>
  <si>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</si>
  <si>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</si>
  <si>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</si>
  <si>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</si>
  <si>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</si>
  <si>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</si>
  <si>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</si>
  <si>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</si>
  <si>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</si>
  <si>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</si>
  <si>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</si>
  <si>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</si>
  <si>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</si>
  <si>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</si>
  <si>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</si>
  <si>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</si>
  <si>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</si>
  <si>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</si>
  <si>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</si>
  <si>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</si>
  <si>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</si>
  <si>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</si>
  <si>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</si>
  <si>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</si>
  <si>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</si>
  <si>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</si>
  <si>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</si>
  <si>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</si>
  <si>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</si>
  <si>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</si>
  <si>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</si>
  <si>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</si>
  <si>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</si>
  <si>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</si>
  <si>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</si>
  <si>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</si>
  <si>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</si>
  <si>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</si>
  <si>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</si>
  <si>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</si>
  <si>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</si>
  <si>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</si>
  <si>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</si>
  <si>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</si>
  <si>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</si>
  <si>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</si>
  <si>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</si>
  <si>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</si>
  <si>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</si>
  <si>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</si>
  <si>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</si>
  <si>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</si>
  <si>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</si>
  <si>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</si>
  <si>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</si>
  <si>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</si>
  <si>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</si>
  <si>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</si>
  <si>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</si>
  <si>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</si>
  <si>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</si>
  <si>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</si>
  <si>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</si>
  <si>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</si>
  <si>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</si>
  <si>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</si>
  <si>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</si>
  <si>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</si>
  <si>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</si>
  <si>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</si>
  <si>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</si>
  <si>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</si>
  <si>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</si>
  <si>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</si>
  <si>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</si>
  <si>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</si>
  <si>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</si>
  <si>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</si>
  <si>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</si>
  <si>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</si>
  <si>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</si>
  <si>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</si>
  <si>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</si>
  <si>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</si>
  <si>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</si>
  <si>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</si>
  <si>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</si>
  <si>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</si>
  <si>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</si>
  <si>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</si>
  <si>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</si>
  <si>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</si>
  <si>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</si>
  <si>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</si>
  <si>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</si>
  <si>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</si>
  <si>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</si>
  <si>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</si>
  <si>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</si>
  <si>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</si>
  <si>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</si>
  <si>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</si>
  <si>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</si>
  <si>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</si>
  <si>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</si>
  <si>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</si>
  <si>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</si>
  <si>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</si>
  <si>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</si>
  <si>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</si>
  <si>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</si>
  <si>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</si>
  <si>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</si>
  <si>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</si>
  <si>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</si>
  <si>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</si>
  <si>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</si>
  <si>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</si>
  <si>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</si>
  <si>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</si>
  <si>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</si>
  <si>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</si>
  <si>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</si>
  <si>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</si>
  <si>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</si>
  <si>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</si>
  <si>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</si>
  <si>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</si>
  <si>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</si>
  <si>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</si>
  <si>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</si>
  <si>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</si>
  <si>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</si>
  <si>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</si>
  <si>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</si>
  <si>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</si>
  <si>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</si>
  <si>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</si>
  <si>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</si>
  <si>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</si>
  <si>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</si>
  <si>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</si>
  <si>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</si>
  <si>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</si>
  <si>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</si>
  <si>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</si>
  <si>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</si>
  <si>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</si>
  <si>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</si>
  <si>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</si>
  <si>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</si>
  <si>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</si>
  <si>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</si>
  <si>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</si>
  <si>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</si>
  <si>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</si>
  <si>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</si>
  <si>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</si>
  <si>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</si>
  <si>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</si>
  <si>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</si>
  <si>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</si>
  <si>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</si>
  <si>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</si>
  <si>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</si>
  <si>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</si>
  <si>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</si>
  <si>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</si>
  <si>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</si>
  <si>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</si>
  <si>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</si>
  <si>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</si>
  <si>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</si>
  <si>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</si>
  <si>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</si>
  <si>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</si>
  <si>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</si>
  <si>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</si>
  <si>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</si>
  <si>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</si>
  <si>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</si>
  <si>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</si>
  <si>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</si>
  <si>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</si>
  <si>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</si>
  <si>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</si>
  <si>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</si>
  <si>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</si>
  <si>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</si>
  <si>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</si>
  <si>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</si>
  <si>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</si>
  <si>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</si>
  <si>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</si>
  <si>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</si>
  <si>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</si>
  <si>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</si>
  <si>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</si>
  <si>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</si>
  <si>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</si>
  <si>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</si>
  <si>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</si>
  <si>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</si>
  <si>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</si>
  <si>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</si>
  <si>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</si>
  <si>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</si>
  <si>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</si>
  <si>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</si>
  <si>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</si>
  <si>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</si>
  <si>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</si>
  <si>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</si>
  <si>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</si>
  <si>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</si>
  <si>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</si>
  <si>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</si>
  <si>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</si>
  <si>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</si>
  <si>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</si>
  <si>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</si>
  <si>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</si>
  <si>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</si>
  <si>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</si>
  <si>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</si>
  <si>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</si>
  <si>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</si>
  <si>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</si>
  <si>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</si>
  <si>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</si>
  <si>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</si>
  <si>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</si>
  <si>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</si>
  <si>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</si>
  <si>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</si>
  <si>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</si>
  <si>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</si>
  <si>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</si>
  <si>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</si>
  <si>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</si>
  <si>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</si>
  <si>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</si>
  <si>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</si>
  <si>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</si>
  <si>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</si>
  <si>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</si>
  <si>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</si>
  <si>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</si>
  <si>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</si>
  <si>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</si>
  <si>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</si>
  <si>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</si>
  <si>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</si>
  <si>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</si>
  <si>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</si>
  <si>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</si>
  <si>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</si>
  <si>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</si>
  <si>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</si>
  <si>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</si>
  <si>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</si>
  <si>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</si>
  <si>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</si>
  <si>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</si>
  <si>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</si>
  <si>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</si>
  <si>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</si>
  <si>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</si>
  <si>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</si>
  <si>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</si>
  <si>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</si>
  <si>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</si>
  <si>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</si>
  <si>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</si>
  <si>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</si>
  <si>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</si>
  <si>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</si>
  <si>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</si>
  <si>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</si>
  <si>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</si>
  <si>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</si>
  <si>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</si>
  <si>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</si>
  <si>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</si>
  <si>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</si>
  <si>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</si>
  <si>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</si>
  <si>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</si>
  <si>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</si>
  <si>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</si>
  <si>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</si>
  <si>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</si>
  <si>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</si>
  <si>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</si>
  <si>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</si>
  <si>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</si>
  <si>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</si>
  <si>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</si>
  <si>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</si>
  <si>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</si>
  <si>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</si>
  <si>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</si>
  <si>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</si>
  <si>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</si>
  <si>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</si>
  <si>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</si>
  <si>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</si>
  <si>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</si>
  <si>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</si>
  <si>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</si>
  <si>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</si>
  <si>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</si>
  <si>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</si>
  <si>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</si>
  <si>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</si>
  <si>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</si>
  <si>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</si>
  <si>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</si>
  <si>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</si>
  <si>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</si>
  <si>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</si>
  <si>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</si>
  <si>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</si>
  <si>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</si>
  <si>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</si>
  <si>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</si>
  <si>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</si>
  <si>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</si>
  <si>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</si>
  <si>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</si>
  <si>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</si>
  <si>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</si>
  <si>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</si>
  <si>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</si>
  <si>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</si>
  <si>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</si>
  <si>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</si>
  <si>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</si>
  <si>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</si>
  <si>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</si>
  <si>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</si>
  <si>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</si>
  <si>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</si>
  <si>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</si>
  <si>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</si>
  <si>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</si>
  <si>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</si>
  <si>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</si>
  <si>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</si>
  <si>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</si>
  <si>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</si>
  <si>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</si>
  <si>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</si>
  <si>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</si>
  <si>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</si>
  <si>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</si>
  <si>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</si>
  <si>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</si>
  <si>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</si>
  <si>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</si>
  <si>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</si>
  <si>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</si>
  <si>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</si>
  <si>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</si>
  <si>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</si>
  <si>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</si>
  <si>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</si>
  <si>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</si>
  <si>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</si>
  <si>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</si>
  <si>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</si>
  <si>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</si>
  <si>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</si>
  <si>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</si>
  <si>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</si>
  <si>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</si>
  <si>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</si>
  <si>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</si>
  <si>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</si>
  <si>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</si>
  <si>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</si>
  <si>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</si>
  <si>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</si>
  <si>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</si>
  <si>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</si>
  <si>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</si>
  <si>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</si>
  <si>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</si>
  <si>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</si>
  <si>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</si>
  <si>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</si>
  <si>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</si>
  <si>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</si>
  <si>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</si>
  <si>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</si>
  <si>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</si>
  <si>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</si>
  <si>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</si>
  <si>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</si>
  <si>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</si>
  <si>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</si>
  <si>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</si>
  <si>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</si>
  <si>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</si>
  <si>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</si>
  <si>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</si>
  <si>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</si>
  <si>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</si>
  <si>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</si>
  <si>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</si>
  <si>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</si>
  <si>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</si>
  <si>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</si>
  <si>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</si>
  <si>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</si>
  <si>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</si>
  <si>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</si>
  <si>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</si>
  <si>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</si>
  <si>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</si>
  <si>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</si>
  <si>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</si>
  <si>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</si>
  <si>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</si>
  <si>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</si>
  <si>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</si>
  <si>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</si>
  <si>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</si>
  <si>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</si>
  <si>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</si>
  <si>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</si>
  <si>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</si>
  <si>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</si>
  <si>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</si>
  <si>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</si>
  <si>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</si>
  <si>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</si>
  <si>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</si>
  <si>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</si>
  <si>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</si>
  <si>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</si>
  <si>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</si>
  <si>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</si>
  <si>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</si>
  <si>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</si>
  <si>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</si>
  <si>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</si>
  <si>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</si>
  <si>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</si>
  <si>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</si>
  <si>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</si>
  <si>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</si>
  <si>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</si>
  <si>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</si>
  <si>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</si>
  <si>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</si>
  <si>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</si>
  <si>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</si>
  <si>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</si>
  <si>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</si>
  <si>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</si>
  <si>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</si>
  <si>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</si>
  <si>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</si>
  <si>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</si>
  <si>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</si>
  <si>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</si>
  <si>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</si>
  <si>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</si>
  <si>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</si>
  <si>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</si>
  <si>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</si>
  <si>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</si>
  <si>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</si>
  <si>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</si>
  <si>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</si>
  <si>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</si>
  <si>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</si>
  <si>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</si>
  <si>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</si>
  <si>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</si>
  <si>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</si>
  <si>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</si>
  <si>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</si>
  <si>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</si>
  <si>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</si>
  <si>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</si>
  <si>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</si>
  <si>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</si>
  <si>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</si>
  <si>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</si>
  <si>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</si>
  <si>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</si>
  <si>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</si>
  <si>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</si>
  <si>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</si>
  <si>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</si>
  <si>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</si>
  <si>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</si>
  <si>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</si>
  <si>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</si>
  <si>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</si>
  <si>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</si>
  <si>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</si>
  <si>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</si>
  <si>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</si>
  <si>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</si>
  <si>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</si>
  <si>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</si>
  <si>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</si>
  <si>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</si>
  <si>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</si>
  <si>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</si>
  <si>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</si>
  <si>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</si>
  <si>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</si>
  <si>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</si>
  <si>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</si>
  <si>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</si>
  <si>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</si>
  <si>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</si>
  <si>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</si>
  <si>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</si>
  <si>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</si>
  <si>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</si>
  <si>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</si>
  <si>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</si>
  <si>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</si>
  <si>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</si>
  <si>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</si>
  <si>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</si>
  <si>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</si>
  <si>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</si>
  <si>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</si>
  <si>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</si>
  <si>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</si>
  <si>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</si>
  <si>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</si>
  <si>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</si>
  <si>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</si>
  <si>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</si>
  <si>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</si>
  <si>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</si>
  <si>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</si>
  <si>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</si>
  <si>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</si>
  <si>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</si>
  <si>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</si>
  <si>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</si>
  <si>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</si>
  <si>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</si>
  <si>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</si>
  <si>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</si>
  <si>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</si>
  <si>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</si>
  <si>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</si>
  <si>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</si>
  <si>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</si>
  <si>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</si>
  <si>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</si>
  <si>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</si>
  <si>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</si>
  <si>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</si>
  <si>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</si>
  <si>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</si>
  <si>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</si>
  <si>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</si>
  <si>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</si>
  <si>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</si>
  <si>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</si>
  <si>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</si>
  <si>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</si>
  <si>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</si>
  <si>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</si>
  <si>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</si>
  <si>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</si>
  <si>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</si>
  <si>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</si>
  <si>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</si>
  <si>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</si>
  <si>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</si>
  <si>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</si>
  <si>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</si>
  <si>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</si>
  <si>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</si>
  <si>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</si>
  <si>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</si>
  <si>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</si>
  <si>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</si>
  <si>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</si>
  <si>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</si>
  <si>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</si>
  <si>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</si>
  <si>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</si>
  <si>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</si>
  <si>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</si>
  <si>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</si>
  <si>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</si>
  <si>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</si>
  <si>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</si>
  <si>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</si>
  <si>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</si>
  <si>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</si>
  <si>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</si>
  <si>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</si>
  <si>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</si>
  <si>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</si>
  <si>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</si>
  <si>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</si>
  <si>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</si>
  <si>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</si>
  <si>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</si>
  <si>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</si>
  <si>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</si>
  <si>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</si>
  <si>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</si>
  <si>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</si>
  <si>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</si>
  <si>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</si>
  <si>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</si>
  <si>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</si>
  <si>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</si>
  <si>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</si>
  <si>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</si>
  <si>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</si>
  <si>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</si>
  <si>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</si>
  <si>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</si>
  <si>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</si>
  <si>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</si>
  <si>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</si>
  <si>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</si>
  <si>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</si>
  <si>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</si>
  <si>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</si>
  <si>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</si>
  <si>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</si>
  <si>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</si>
  <si>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</si>
  <si>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</si>
  <si>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</si>
  <si>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</si>
  <si>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</si>
  <si>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</si>
  <si>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</si>
  <si>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</si>
  <si>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</si>
  <si>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</si>
  <si>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</si>
  <si>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</si>
  <si>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</si>
  <si>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</si>
  <si>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</si>
  <si>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</si>
  <si>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</si>
  <si>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</si>
  <si>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</si>
  <si>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</si>
  <si>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</si>
  <si>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</si>
  <si>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</si>
  <si>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</si>
  <si>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</si>
  <si>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</si>
  <si>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</si>
  <si>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</si>
  <si>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</si>
  <si>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</si>
  <si>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</si>
  <si>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</si>
  <si>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</si>
  <si>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</si>
  <si>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</si>
  <si>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</si>
  <si>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</si>
  <si>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</si>
  <si>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</si>
  <si>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</si>
  <si>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</si>
  <si>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</si>
  <si>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</si>
  <si>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</si>
  <si>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</si>
  <si>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</si>
  <si>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</si>
  <si>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</si>
  <si>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</si>
  <si>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</si>
  <si>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</si>
  <si>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</si>
  <si>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</si>
  <si>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</si>
  <si>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</si>
  <si>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</si>
  <si>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</si>
  <si>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</si>
  <si>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</si>
  <si>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</si>
  <si>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</si>
  <si>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</si>
  <si>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</si>
  <si>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</si>
  <si>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</si>
  <si>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</si>
  <si>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</si>
  <si>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</si>
  <si>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</si>
  <si>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</si>
  <si>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</si>
  <si>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</si>
  <si>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</si>
  <si>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</si>
  <si>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</si>
  <si>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</si>
  <si>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</si>
  <si>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</si>
  <si>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</si>
  <si>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</si>
  <si>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</si>
  <si>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</si>
  <si>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</si>
  <si>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</si>
  <si>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</si>
  <si>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</si>
  <si>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</si>
  <si>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</si>
  <si>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</si>
  <si>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</si>
  <si>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</si>
  <si>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</si>
  <si>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</si>
  <si>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</si>
  <si>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</si>
  <si>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</si>
  <si>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</si>
  <si>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</si>
  <si>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</si>
  <si>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</si>
  <si>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</si>
  <si>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</si>
  <si>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</si>
  <si>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</si>
  <si>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</si>
  <si>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</si>
  <si>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</si>
  <si>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</si>
  <si>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</si>
  <si>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</si>
  <si>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</si>
  <si>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</si>
  <si>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</si>
  <si>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</si>
  <si>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</si>
  <si>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</si>
  <si>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</si>
  <si>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</si>
  <si>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</si>
  <si>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</si>
  <si>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</si>
  <si>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</si>
  <si>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</si>
  <si>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</si>
  <si>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</si>
  <si>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</si>
  <si>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</si>
  <si>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</si>
  <si>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</si>
  <si>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</si>
  <si>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</si>
  <si>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</si>
  <si>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</si>
  <si>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</si>
  <si>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</si>
  <si>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</si>
  <si>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</si>
  <si>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</si>
  <si>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</si>
  <si>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</si>
  <si>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</si>
  <si>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</si>
  <si>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</si>
  <si>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</si>
  <si>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</si>
  <si>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</si>
  <si>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</si>
  <si>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</si>
  <si>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</si>
  <si>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</si>
  <si>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</si>
  <si>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</si>
  <si>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</si>
  <si>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</si>
  <si>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</si>
  <si>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</si>
  <si>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</si>
  <si>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</si>
  <si>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</si>
  <si>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</si>
  <si>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</si>
  <si>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</si>
  <si>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</si>
  <si>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</si>
  <si>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</si>
  <si>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</si>
  <si>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</si>
  <si>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</si>
  <si>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</si>
  <si>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</si>
  <si>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</si>
  <si>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</si>
  <si>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</si>
  <si>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</si>
  <si>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</si>
  <si>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</si>
  <si>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</si>
  <si>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</si>
  <si>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</si>
  <si>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</si>
  <si>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</si>
  <si>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</si>
  <si>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</si>
  <si>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</si>
  <si>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</si>
  <si>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</si>
  <si>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</si>
  <si>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</si>
  <si>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</si>
  <si>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</si>
  <si>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</si>
  <si>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</si>
  <si>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</si>
  <si>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</si>
  <si>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</si>
  <si>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</si>
  <si>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</si>
  <si>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</si>
  <si>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</si>
  <si>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</si>
  <si>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</si>
  <si>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</si>
  <si>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</si>
  <si>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</si>
  <si>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</si>
  <si>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</si>
  <si>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</si>
  <si>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</si>
  <si>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</si>
  <si>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</si>
  <si>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</si>
  <si>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</si>
  <si>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</si>
  <si>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</si>
  <si>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</si>
  <si>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</si>
  <si>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</si>
  <si>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</si>
  <si>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</si>
  <si>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</si>
  <si>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</si>
  <si>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</si>
  <si>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</si>
  <si>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</si>
  <si>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</si>
  <si>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</si>
  <si>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</si>
  <si>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</si>
  <si>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</si>
  <si>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</si>
  <si>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</si>
  <si>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</si>
  <si>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</si>
  <si>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</si>
  <si>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</si>
  <si>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</si>
  <si>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</si>
  <si>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</si>
  <si>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</si>
  <si>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</si>
  <si>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</si>
  <si>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</si>
  <si>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</si>
  <si>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</si>
  <si>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</si>
  <si>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</si>
  <si>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</si>
  <si>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</si>
  <si>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</si>
  <si>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</si>
  <si>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</si>
  <si>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</si>
  <si>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</si>
  <si>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</si>
  <si>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</si>
  <si>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</si>
  <si>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</si>
  <si>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</si>
  <si>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</si>
  <si>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</si>
  <si>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</si>
  <si>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</si>
  <si>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</si>
  <si>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</si>
  <si>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</si>
  <si>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</si>
  <si>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</si>
  <si>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</si>
  <si>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</si>
  <si>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</si>
  <si>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</si>
  <si>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</si>
  <si>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</si>
  <si>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</si>
  <si>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</si>
  <si>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</si>
  <si>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</si>
  <si>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</si>
  <si>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</si>
  <si>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</si>
  <si>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</si>
  <si>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</si>
  <si>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</si>
  <si>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</si>
  <si>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</si>
  <si>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</si>
  <si>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</si>
  <si>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</si>
  <si>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</si>
  <si>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</si>
  <si>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</si>
  <si>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</si>
  <si>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</si>
  <si>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</si>
  <si>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</si>
  <si>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</si>
  <si>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</si>
  <si>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</si>
  <si>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</si>
  <si>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</si>
  <si>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</si>
  <si>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</si>
  <si>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</si>
  <si>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</si>
  <si>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</si>
  <si>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</si>
  <si>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</si>
  <si>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</si>
  <si>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</si>
  <si>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</si>
  <si>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</si>
  <si>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</si>
  <si>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</si>
  <si>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</si>
  <si>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</si>
  <si>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</si>
  <si>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</si>
  <si>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</si>
  <si>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</si>
  <si>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</si>
  <si>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</si>
  <si>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</si>
  <si>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</si>
  <si>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</si>
  <si>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</si>
  <si>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</si>
  <si>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</si>
  <si>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</si>
  <si>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</si>
  <si>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</si>
  <si>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</si>
  <si>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</si>
  <si>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</si>
  <si>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</si>
  <si>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</si>
  <si>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</si>
  <si>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</si>
  <si>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</si>
  <si>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</si>
  <si>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</si>
  <si>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</si>
  <si>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</si>
  <si>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</si>
  <si>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</si>
  <si>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</si>
  <si>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</si>
  <si>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</si>
  <si>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</si>
  <si>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</si>
  <si>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</si>
  <si>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</si>
  <si>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</si>
  <si>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</si>
  <si>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</si>
  <si>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</si>
  <si>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</si>
  <si>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</si>
  <si>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</si>
  <si>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</si>
  <si>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</si>
  <si>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</si>
  <si>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</si>
  <si>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</si>
  <si>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</si>
  <si>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</si>
  <si>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</si>
  <si>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</si>
  <si>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</si>
  <si>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</si>
  <si>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</si>
  <si>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</si>
  <si>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</si>
  <si>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</si>
  <si>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</si>
  <si>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</si>
  <si>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</si>
  <si>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</si>
  <si>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</si>
  <si>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</si>
  <si>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</si>
  <si>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</si>
  <si>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</si>
  <si>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</si>
  <si>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</si>
  <si>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</si>
  <si>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</si>
  <si>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</si>
  <si>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</si>
  <si>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</si>
  <si>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</si>
  <si>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</si>
  <si>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</si>
  <si>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</si>
  <si>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</si>
  <si>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</si>
  <si>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</si>
  <si>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</si>
  <si>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</si>
  <si>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</si>
  <si>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</si>
  <si>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</si>
  <si>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</si>
  <si>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</si>
  <si>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</si>
  <si>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</si>
  <si>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</si>
  <si>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</si>
  <si>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</si>
  <si>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</si>
  <si>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</si>
  <si>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</si>
  <si>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</si>
  <si>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</si>
  <si>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</si>
  <si>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</si>
  <si>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</si>
  <si>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</si>
  <si>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</si>
  <si>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</si>
  <si>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</si>
  <si>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</si>
  <si>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</si>
  <si>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</si>
  <si>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</si>
  <si>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</si>
  <si>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</si>
  <si>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</si>
  <si>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</si>
  <si>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</si>
  <si>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</si>
  <si>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</si>
  <si>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</si>
  <si>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</si>
  <si>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</si>
  <si>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</si>
  <si>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</si>
  <si>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</si>
  <si>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</si>
  <si>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</si>
  <si>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</si>
  <si>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</si>
  <si>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</si>
  <si>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</si>
  <si>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</si>
  <si>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</si>
  <si>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</si>
  <si>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</si>
  <si>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</si>
  <si>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</si>
  <si>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</si>
  <si>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</si>
  <si>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</si>
  <si>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</si>
  <si>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</si>
  <si>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</si>
  <si>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</si>
  <si>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</si>
  <si>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</si>
  <si>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</si>
  <si>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</si>
  <si>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</si>
  <si>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</si>
  <si>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</si>
  <si>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</si>
  <si>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</si>
  <si>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</si>
  <si>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</si>
  <si>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</si>
  <si>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</si>
  <si>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</si>
  <si>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</si>
  <si>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</si>
  <si>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</si>
  <si>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</si>
  <si>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</si>
  <si>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</si>
  <si>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</si>
  <si>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</si>
  <si>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</si>
  <si>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</si>
  <si>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</si>
  <si>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</si>
  <si>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</si>
  <si>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</si>
  <si>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</si>
  <si>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</si>
  <si>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</si>
  <si>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</si>
  <si>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</si>
  <si>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</si>
  <si>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</si>
  <si>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</si>
  <si>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</si>
  <si>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</si>
  <si>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</si>
  <si>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</si>
  <si>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</si>
  <si>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</si>
  <si>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</si>
  <si>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</si>
  <si>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</si>
  <si>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</si>
  <si>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</si>
  <si>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</si>
  <si>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</si>
  <si>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</si>
  <si>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</si>
  <si>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</si>
  <si>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</si>
  <si>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</si>
  <si>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</si>
  <si>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</si>
  <si>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</si>
  <si>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</si>
  <si>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</si>
  <si>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</si>
  <si>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</si>
  <si>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</si>
  <si>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</si>
  <si>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</si>
  <si>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</si>
  <si>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</si>
  <si>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</si>
  <si>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</si>
  <si>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</si>
  <si>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</si>
  <si>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</si>
  <si>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</si>
  <si>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</si>
  <si>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</si>
  <si>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</si>
  <si>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</si>
  <si>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</si>
  <si>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</si>
  <si>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</si>
  <si>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</si>
  <si>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</si>
  <si>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</si>
  <si>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</si>
  <si>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</si>
  <si>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</si>
  <si>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</si>
  <si>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</si>
  <si>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</si>
  <si>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</si>
  <si>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</si>
  <si>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</si>
  <si>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</si>
  <si>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</si>
  <si>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</si>
  <si>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</si>
  <si>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</si>
  <si>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</si>
  <si>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</si>
  <si>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</si>
  <si>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</si>
  <si>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</si>
  <si>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</si>
  <si>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</si>
  <si>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</si>
  <si>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</si>
  <si>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</si>
  <si>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</si>
  <si>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</si>
  <si>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</si>
  <si>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</si>
  <si>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</si>
  <si>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</si>
  <si>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</si>
  <si>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</si>
  <si>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</si>
  <si>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</si>
  <si>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</si>
  <si>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</si>
  <si>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</si>
  <si>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</si>
  <si>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</si>
  <si>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</si>
  <si>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</si>
  <si>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</si>
  <si>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</si>
  <si>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</si>
  <si>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</si>
  <si>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</si>
  <si>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</si>
  <si>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</si>
  <si>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</si>
  <si>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</si>
  <si>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</si>
  <si>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</si>
  <si>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</si>
  <si>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</si>
  <si>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</si>
  <si>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</si>
  <si>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</si>
  <si>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</si>
  <si>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</si>
  <si>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</si>
  <si>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</si>
  <si>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</si>
  <si>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</si>
  <si>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</si>
  <si>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</si>
  <si>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</si>
  <si>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</si>
  <si>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</si>
  <si>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</si>
  <si>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</si>
  <si>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</si>
  <si>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</si>
  <si>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</si>
  <si>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</si>
  <si>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</si>
  <si>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</si>
  <si>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</si>
  <si>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</si>
  <si>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</si>
  <si>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</si>
  <si>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</si>
  <si>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</si>
  <si>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</si>
  <si>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</si>
  <si>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</si>
  <si>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</si>
  <si>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</si>
  <si>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</si>
  <si>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</si>
  <si>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</si>
  <si>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</si>
  <si>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</si>
  <si>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</si>
  <si>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</si>
  <si>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</si>
  <si>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</si>
  <si>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</si>
  <si>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</si>
  <si>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</si>
  <si>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</si>
  <si>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</si>
  <si>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</si>
  <si>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</si>
  <si>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</si>
  <si>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</si>
  <si>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</si>
  <si>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</si>
  <si>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</si>
  <si>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</si>
  <si>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</si>
  <si>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</si>
  <si>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</si>
  <si>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</si>
  <si>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</si>
  <si>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</si>
  <si>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</si>
  <si>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</si>
  <si>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</si>
  <si>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</si>
  <si>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</si>
  <si>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</si>
  <si>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</si>
  <si>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</si>
  <si>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</si>
  <si>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</si>
  <si>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</si>
  <si>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</si>
  <si>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</si>
  <si>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</si>
  <si>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</si>
  <si>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</si>
  <si>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</si>
  <si>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</si>
  <si>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</si>
  <si>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</si>
  <si>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</si>
  <si>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</si>
  <si>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</si>
  <si>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</si>
  <si>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</si>
  <si>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</si>
  <si>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</si>
  <si>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</si>
  <si>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</si>
  <si>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</si>
  <si>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</si>
  <si>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</si>
  <si>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</si>
  <si>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</si>
  <si>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</si>
  <si>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</si>
  <si>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</si>
  <si>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</si>
  <si>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</si>
  <si>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</si>
  <si>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</si>
  <si>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</si>
  <si>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</si>
  <si>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</si>
  <si>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</si>
  <si>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</si>
  <si>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</si>
  <si>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</si>
  <si>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</si>
  <si>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</si>
  <si>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</si>
  <si>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</si>
  <si>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</si>
  <si>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</si>
  <si>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</si>
  <si>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</si>
  <si>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</si>
  <si>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</si>
  <si>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</si>
  <si>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</si>
  <si>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</si>
  <si>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</si>
  <si>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</si>
  <si>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</si>
  <si>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</si>
  <si>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</si>
  <si>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</si>
  <si>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</si>
  <si>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</si>
  <si>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</si>
  <si>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</si>
  <si>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</si>
  <si>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</si>
  <si>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</si>
  <si>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</si>
  <si>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</si>
  <si>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</si>
  <si>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</si>
  <si>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</si>
  <si>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</si>
  <si>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</si>
  <si>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</si>
  <si>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</si>
  <si>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</si>
  <si>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</si>
  <si>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</si>
  <si>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</si>
  <si>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</si>
  <si>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</si>
  <si>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</si>
  <si>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</si>
  <si>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</si>
  <si>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</si>
  <si>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</si>
  <si>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</si>
  <si>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</si>
  <si>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</si>
  <si>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</si>
  <si>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</si>
  <si>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</si>
  <si>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</si>
  <si>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</si>
  <si>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</si>
  <si>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</si>
  <si>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</si>
  <si>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</si>
  <si>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</si>
  <si>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</si>
  <si>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</si>
  <si>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</si>
  <si>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</si>
  <si>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</si>
  <si>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</si>
  <si>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</si>
  <si>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</si>
  <si>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</si>
  <si>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</si>
  <si>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</si>
  <si>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</si>
  <si>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</si>
  <si>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</si>
  <si>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</si>
  <si>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</si>
  <si>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</si>
  <si>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</si>
  <si>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</si>
  <si>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</si>
  <si>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</si>
  <si>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</si>
  <si>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</si>
  <si>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</si>
  <si>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</si>
  <si>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</si>
  <si>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</si>
  <si>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</si>
  <si>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</si>
  <si>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</si>
  <si>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</si>
  <si>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</si>
  <si>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</si>
  <si>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</si>
  <si>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</si>
  <si>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</si>
  <si>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</si>
  <si>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</si>
  <si>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</si>
  <si>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</si>
  <si>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</si>
  <si>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</si>
  <si>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</si>
  <si>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</si>
  <si>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</si>
  <si>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</si>
  <si>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</si>
  <si>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</si>
  <si>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</si>
  <si>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</si>
  <si>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</si>
  <si>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</si>
  <si>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</si>
  <si>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</si>
  <si>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</si>
  <si>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</si>
  <si>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</si>
  <si>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</si>
  <si>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</si>
  <si>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</si>
  <si>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</si>
  <si>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</si>
  <si>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</si>
  <si>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</si>
  <si>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</si>
  <si>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</si>
  <si>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</si>
  <si>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</si>
  <si>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</si>
  <si>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</si>
  <si>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</si>
  <si>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</si>
  <si>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</si>
  <si>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</si>
  <si>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</si>
  <si>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</si>
  <si>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</si>
  <si>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</si>
  <si>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</si>
  <si>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</si>
  <si>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</si>
  <si>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</si>
  <si>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</si>
  <si>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</si>
  <si>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</si>
  <si>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</si>
  <si>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</si>
  <si>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</si>
  <si>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</si>
  <si>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</si>
  <si>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</si>
  <si>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</si>
  <si>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</si>
  <si>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</si>
  <si>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</si>
  <si>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</si>
  <si>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</si>
  <si>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</si>
  <si>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</si>
  <si>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</si>
  <si>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</si>
  <si>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</si>
  <si>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</si>
  <si>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</si>
  <si>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</si>
  <si>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</si>
  <si>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</si>
  <si>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</si>
  <si>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</si>
  <si>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</si>
  <si>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</si>
  <si>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</si>
  <si>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</si>
  <si>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</si>
  <si>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</si>
  <si>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</si>
  <si>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</si>
  <si>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</si>
  <si>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</si>
  <si>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</si>
  <si>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</si>
  <si>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</si>
  <si>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</si>
  <si>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</si>
  <si>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</si>
  <si>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</si>
  <si>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</si>
  <si>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</si>
  <si>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</si>
  <si>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</si>
  <si>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</si>
  <si>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</si>
  <si>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</si>
  <si>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</si>
  <si>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</si>
  <si>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</si>
  <si>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</si>
  <si>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</si>
  <si>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</si>
  <si>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</si>
  <si>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</si>
  <si>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</si>
  <si>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</si>
  <si>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</si>
  <si>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</si>
  <si>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</si>
  <si>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</si>
  <si>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</si>
  <si>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</si>
  <si>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</si>
  <si>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</si>
  <si>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</si>
  <si>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</si>
  <si>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</si>
  <si>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</si>
  <si>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</si>
  <si>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</si>
  <si>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</si>
  <si>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</si>
  <si>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</si>
  <si>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</si>
  <si>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</si>
  <si>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</si>
  <si>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</si>
  <si>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</si>
  <si>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</si>
  <si>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</si>
  <si>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</si>
  <si>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</si>
  <si>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</si>
  <si>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</si>
  <si>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</si>
  <si>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</si>
  <si>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</si>
  <si>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</si>
  <si>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</si>
  <si>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</si>
  <si>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</si>
  <si>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</si>
  <si>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</si>
  <si>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</si>
  <si>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</si>
  <si>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</si>
  <si>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</si>
  <si>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</si>
  <si>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</si>
  <si>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</si>
  <si>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</si>
  <si>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</si>
  <si>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</si>
  <si>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</si>
  <si>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</si>
  <si>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</si>
  <si>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</si>
  <si>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</si>
  <si>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</si>
  <si>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</si>
  <si>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</si>
  <si>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</si>
  <si>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</si>
  <si>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</si>
  <si>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</si>
  <si>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</si>
  <si>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</si>
  <si>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</si>
  <si>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</si>
  <si>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</si>
  <si>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</si>
  <si>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</si>
  <si>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</si>
  <si>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</si>
  <si>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</si>
  <si>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</si>
  <si>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</si>
  <si>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</si>
  <si>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</si>
  <si>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</si>
  <si>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</si>
  <si>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</si>
  <si>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</si>
  <si>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</si>
  <si>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</si>
  <si>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</si>
  <si>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</si>
  <si>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</si>
  <si>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</si>
  <si>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</si>
  <si>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</si>
  <si>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</si>
  <si>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</si>
  <si>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</si>
  <si>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</si>
  <si>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</si>
  <si>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</si>
  <si>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</si>
  <si>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</si>
  <si>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</si>
  <si>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</si>
  <si>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</si>
  <si>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</si>
  <si>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</si>
  <si>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Parent Category</t>
  </si>
  <si>
    <t>(All)</t>
  </si>
  <si>
    <t xml:space="preserve"> </t>
  </si>
  <si>
    <t>electric music</t>
  </si>
  <si>
    <t>indie rock</t>
  </si>
  <si>
    <t>jazz</t>
  </si>
  <si>
    <t>metal</t>
  </si>
  <si>
    <t>plays</t>
  </si>
  <si>
    <t>rock</t>
  </si>
  <si>
    <t>world music</t>
  </si>
  <si>
    <t>Count of outcome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</si>
  <si>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</si>
  <si>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</si>
  <si>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</si>
  <si>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</si>
  <si>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</si>
  <si>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</si>
  <si>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</si>
  <si>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</si>
  <si>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</si>
  <si>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</si>
  <si>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</si>
  <si>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</si>
  <si>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</si>
  <si>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</si>
  <si>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</si>
  <si>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</si>
  <si>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Sucessful</t>
  </si>
  <si>
    <t>Number Failed</t>
  </si>
  <si>
    <t>Total Projects</t>
  </si>
  <si>
    <t>Percentage Succesful</t>
  </si>
  <si>
    <t>Percentage Failed</t>
  </si>
  <si>
    <t>Percentage Canceled</t>
  </si>
  <si>
    <t>Lesss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</si>
  <si>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</si>
  <si>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</si>
  <si>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</si>
  <si>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</si>
  <si>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</si>
  <si>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</si>
  <si>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</si>
  <si>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</si>
  <si>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</si>
  <si>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</si>
  <si>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</si>
  <si>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</si>
  <si>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(Multiple Items)</t>
  </si>
  <si>
    <t>mean</t>
  </si>
  <si>
    <t>median</t>
  </si>
  <si>
    <t>minimum</t>
  </si>
  <si>
    <t>maximum</t>
  </si>
  <si>
    <t>vairance</t>
  </si>
  <si>
    <t>standard deviation</t>
  </si>
  <si>
    <t>sucessful</t>
  </si>
  <si>
    <t>Does this make sense?</t>
  </si>
  <si>
    <t>Why or why not?</t>
  </si>
  <si>
    <t>Q: Use your data to determine if there is more variability with successful or unsuccessful campaigns</t>
  </si>
  <si>
    <t>is the square root of the variance</t>
  </si>
  <si>
    <t>A: There is more variability with successful campaigns. This does make sense since the standard deviation for successful campaigns is larger than failed campaigns</t>
  </si>
  <si>
    <t>The data for count of backers for failed campaigns is clustered closer towards its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</si>
</sst>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1" fontId="16" fillId="33" borderId="0" xfId="42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[CrowdfundingBook-MR.xlsx]Pivot1!PivotTable1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0-4BF5-8E39-65A08FC878C3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0-4BF5-8E39-65A08FC878C3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0-4BF5-8E39-65A08FC878C3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0-4BF5-8E39-65A08FC8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980320"/>
        <c:axId val="1315986080"/>
      </c:barChart>
      <c:catAx>
        <c:axId val="13159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86080"/>
        <c:crosses val="autoZero"/>
        <c:auto val="1"/>
        <c:lblAlgn val="ctr"/>
        <c:lblOffset val="100"/>
        <c:noMultiLvlLbl val="0"/>
      </c:catAx>
      <c:valAx>
        <c:axId val="13159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[CrowdfundingBook-MR.xlsx]Pivot2!PivotTable1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Pivot2!$A$6:$A$13</c:f>
              <c:strCache>
                <c:ptCount val="7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plays</c:v>
                </c:pt>
                <c:pt idx="5">
                  <c:v>rock</c:v>
                </c:pt>
                <c:pt idx="6">
                  <c:v>world music</c:v>
                </c:pt>
              </c:strCache>
            </c:strRef>
          </c:cat>
          <c:val>
            <c:numRef>
              <c:f>Pivot2!$B$6:$B$13</c:f>
              <c:numCache>
                <c:formatCode>General</c:formatCode>
                <c:ptCount val="7"/>
                <c:pt idx="1">
                  <c:v>3</c:v>
                </c:pt>
                <c:pt idx="2">
                  <c:v>1</c:v>
                </c:pt>
                <c:pt idx="4">
                  <c:v>23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1-4BDD-BD22-2D1E2AEF62B6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Pivot2!$A$6:$A$13</c:f>
              <c:strCache>
                <c:ptCount val="7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plays</c:v>
                </c:pt>
                <c:pt idx="5">
                  <c:v>rock</c:v>
                </c:pt>
                <c:pt idx="6">
                  <c:v>world music</c:v>
                </c:pt>
              </c:strCache>
            </c:strRef>
          </c:cat>
          <c:val>
            <c:numRef>
              <c:f>Pivot2!$C$6:$C$13</c:f>
              <c:numCache>
                <c:formatCode>General</c:formatCode>
                <c:ptCount val="7"/>
                <c:pt idx="0">
                  <c:v>8</c:v>
                </c:pt>
                <c:pt idx="1">
                  <c:v>19</c:v>
                </c:pt>
                <c:pt idx="2">
                  <c:v>6</c:v>
                </c:pt>
                <c:pt idx="3">
                  <c:v>3</c:v>
                </c:pt>
                <c:pt idx="4">
                  <c:v>132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1-4BDD-BD22-2D1E2AEF62B6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Pivot2!$A$6:$A$13</c:f>
              <c:strCache>
                <c:ptCount val="7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plays</c:v>
                </c:pt>
                <c:pt idx="5">
                  <c:v>rock</c:v>
                </c:pt>
                <c:pt idx="6">
                  <c:v>world music</c:v>
                </c:pt>
              </c:strCache>
            </c:strRef>
          </c:cat>
          <c:val>
            <c:numRef>
              <c:f>Pivot2!$D$6:$D$13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1-4BDD-BD22-2D1E2AEF62B6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Pivot2!$A$6:$A$13</c:f>
              <c:strCache>
                <c:ptCount val="7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plays</c:v>
                </c:pt>
                <c:pt idx="5">
                  <c:v>rock</c:v>
                </c:pt>
                <c:pt idx="6">
                  <c:v>world music</c:v>
                </c:pt>
              </c:strCache>
            </c:strRef>
          </c:cat>
          <c:val>
            <c:numRef>
              <c:f>Pivot2!$E$6:$E$13</c:f>
              <c:numCache>
                <c:formatCode>General</c:formatCode>
                <c:ptCount val="7"/>
                <c:pt idx="0">
                  <c:v>10</c:v>
                </c:pt>
                <c:pt idx="1">
                  <c:v>23</c:v>
                </c:pt>
                <c:pt idx="2">
                  <c:v>10</c:v>
                </c:pt>
                <c:pt idx="3">
                  <c:v>4</c:v>
                </c:pt>
                <c:pt idx="4">
                  <c:v>187</c:v>
                </c:pt>
                <c:pt idx="5">
                  <c:v>49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1-4BDD-BD22-2D1E2AEF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422960"/>
        <c:axId val="1344416720"/>
      </c:barChart>
      <c:catAx>
        <c:axId val="13444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16720"/>
        <c:crosses val="autoZero"/>
        <c:auto val="1"/>
        <c:lblAlgn val="ctr"/>
        <c:lblOffset val="100"/>
        <c:noMultiLvlLbl val="0"/>
      </c:catAx>
      <c:valAx>
        <c:axId val="13444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[CrowdfundingBook-MR.xlsx]Pivot3!PivotTable2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7E5-BAF5-7429B20B5BF5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F-47E5-BAF5-7429B20B5BF5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FF-47E5-BAF5-7429B20B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866496"/>
        <c:axId val="1426858816"/>
      </c:lineChart>
      <c:catAx>
        <c:axId val="14268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58816"/>
        <c:crosses val="autoZero"/>
        <c:auto val="1"/>
        <c:lblAlgn val="ctr"/>
        <c:lblOffset val="100"/>
        <c:noMultiLvlLbl val="0"/>
      </c:catAx>
      <c:valAx>
        <c:axId val="1426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CrowdfundingGoalAnalysis!$F$1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4-4AC0-8F24-2C546B4EFF5F}"/>
            </c:ext>
          </c:extLst>
        </c:ser>
        <c:ser>
          <c:idx val="1"/>
          <c:order val="1"/>
          <c:tx>
            <c:strRef>
              <c:f>CrowdfundingGoalAnalysis!$G$1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4-4AC0-8F24-2C546B4EFF5F}"/>
            </c:ext>
          </c:extLst>
        </c:ser>
        <c:ser>
          <c:idx val="2"/>
          <c:order val="2"/>
          <c:tx>
            <c:strRef>
              <c:f>CrowdfundingGoalAnalysis!$H$1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4-4AC0-8F24-2C546B4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853056"/>
        <c:axId val="1426857376"/>
      </c:lineChart>
      <c:catAx>
        <c:axId val="14268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57376"/>
        <c:crosses val="autoZero"/>
        <c:auto val="1"/>
        <c:lblAlgn val="ctr"/>
        <c:lblOffset val="100"/>
        <c:noMultiLvlLbl val="0"/>
      </c:catAx>
      <c:valAx>
        <c:axId val="1426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60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63A618FF-2DCF-4591-BB10-6DFCC2EC8F44}" formatIdx="0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E9FB0D-0F71-4B1C-B9B7-9A84E90AC225}" formatIdx="3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623887</xdr:colOff>
      <xdr:row>0</xdr:row>
      <xdr:rowOff>85725</xdr:rowOff>
    </xdr:from>
    <xdr:to>
      <xdr:col>13</xdr:col>
      <xdr:colOff>395287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0C8D0-0C9D-BDB8-CE77-A6A3578B9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3</xdr:row>
      <xdr:rowOff>85725</xdr:rowOff>
    </xdr:from>
    <xdr:to>
      <xdr:col>13</xdr:col>
      <xdr:colOff>309562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5E26F-089F-A3FE-F019-76CDDF6E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4</xdr:row>
      <xdr:rowOff>28575</xdr:rowOff>
    </xdr:from>
    <xdr:to>
      <xdr:col>12</xdr:col>
      <xdr:colOff>4762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F46B4-869E-71AB-5A3C-D4C51184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461961</xdr:colOff>
      <xdr:row>15</xdr:row>
      <xdr:rowOff>61912</xdr:rowOff>
    </xdr:from>
    <xdr:to>
      <xdr:col>7</xdr:col>
      <xdr:colOff>66675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9FB7F-5962-C15E-32DF-28F947451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17</xdr:row>
      <xdr:rowOff>76206</xdr:rowOff>
    </xdr:from>
    <xdr:to>
      <xdr:col>12</xdr:col>
      <xdr:colOff>295275</xdr:colOff>
      <xdr:row>31</xdr:row>
      <xdr:rowOff>19056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92F44E5-42FC-48EE-4A2F-EDBA91262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5" y="34766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bel Ramirez" refreshedDate="45381.605101273148" createdVersion="8" refreshedVersion="8" minRefreshableVersion="3" recordCount="1000" xr:uid="{60EED80A-2C95-48AE-88FE-00CDA32B869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 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2633B-D5FA-4BF6-B4B7-240BF7F913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7FAF6-59F0-4B9A-B1E2-8A78E9E4DE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3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h="1" x="4"/>
        <item h="1" x="0"/>
        <item h="1" x="6"/>
        <item h="1" x="8"/>
        <item x="1"/>
        <item h="1" x="7"/>
        <item h="1" x="5"/>
        <item h="1"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8">
    <i>
      <x v="4"/>
    </i>
    <i>
      <x v="7"/>
    </i>
    <i>
      <x v="8"/>
    </i>
    <i>
      <x v="9"/>
    </i>
    <i>
      <x v="13"/>
    </i>
    <i>
      <x v="15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A179C-4EF5-4BAD-8C5E-EDA82B3212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230A-0C86-4B90-8C4F-7C240EE227FE}">
  <dimension ref="A1:F14"/>
  <sheetViews>
    <sheetView workbookViewId="0">
      <selection activeCell="B9" sqref="B9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2045</v>
      </c>
      <c r="B3" s="6" t="s">
        <v>2033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2039</v>
      </c>
      <c r="E8">
        <v>4</v>
      </c>
      <c r="F8">
        <v>4</v>
      </c>
    </row>
    <row r="9" spans="1:6" x14ac:dyDescent="0.25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CF28-D664-42AC-818C-5B89F8874C37}">
  <dimension ref="A1:F13"/>
  <sheetViews>
    <sheetView workbookViewId="0">
      <selection activeCell="O23" sqref="O23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2031</v>
      </c>
      <c r="B2" t="s">
        <v>2091</v>
      </c>
    </row>
    <row r="4" spans="1:6" x14ac:dyDescent="0.25">
      <c r="A4" s="6" t="s">
        <v>2055</v>
      </c>
      <c r="B4" s="6" t="s">
        <v>2033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2048</v>
      </c>
      <c r="C6">
        <v>8</v>
      </c>
      <c r="E6">
        <v>10</v>
      </c>
      <c r="F6">
        <v>18</v>
      </c>
    </row>
    <row r="7" spans="1:6" x14ac:dyDescent="0.25">
      <c r="A7" s="7" t="s">
        <v>2049</v>
      </c>
      <c r="B7">
        <v>3</v>
      </c>
      <c r="C7">
        <v>19</v>
      </c>
      <c r="E7">
        <v>23</v>
      </c>
      <c r="F7">
        <v>45</v>
      </c>
    </row>
    <row r="8" spans="1:6" x14ac:dyDescent="0.25">
      <c r="A8" s="7" t="s">
        <v>2050</v>
      </c>
      <c r="B8">
        <v>1</v>
      </c>
      <c r="C8">
        <v>6</v>
      </c>
      <c r="E8">
        <v>10</v>
      </c>
      <c r="F8">
        <v>17</v>
      </c>
    </row>
    <row r="9" spans="1:6" x14ac:dyDescent="0.25">
      <c r="A9" s="7" t="s">
        <v>2051</v>
      </c>
      <c r="C9">
        <v>3</v>
      </c>
      <c r="E9">
        <v>4</v>
      </c>
      <c r="F9">
        <v>7</v>
      </c>
    </row>
    <row r="10" spans="1:6" x14ac:dyDescent="0.25">
      <c r="A10" s="7" t="s">
        <v>2052</v>
      </c>
      <c r="B10">
        <v>23</v>
      </c>
      <c r="C10">
        <v>132</v>
      </c>
      <c r="D10">
        <v>2</v>
      </c>
      <c r="E10">
        <v>187</v>
      </c>
      <c r="F10">
        <v>344</v>
      </c>
    </row>
    <row r="11" spans="1:6" x14ac:dyDescent="0.25">
      <c r="A11" s="7" t="s">
        <v>2053</v>
      </c>
      <c r="B11">
        <v>6</v>
      </c>
      <c r="C11">
        <v>30</v>
      </c>
      <c r="E11">
        <v>49</v>
      </c>
      <c r="F11">
        <v>85</v>
      </c>
    </row>
    <row r="12" spans="1:6" x14ac:dyDescent="0.25">
      <c r="A12" s="7" t="s">
        <v>2054</v>
      </c>
      <c r="E12">
        <v>3</v>
      </c>
      <c r="F12">
        <v>3</v>
      </c>
    </row>
    <row r="13" spans="1:6" x14ac:dyDescent="0.25">
      <c r="A13" s="7" t="s">
        <v>2034</v>
      </c>
      <c r="B13">
        <v>33</v>
      </c>
      <c r="C13">
        <v>198</v>
      </c>
      <c r="D13">
        <v>2</v>
      </c>
      <c r="E13">
        <v>286</v>
      </c>
      <c r="F13">
        <v>519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16AC-633C-4354-9FDB-791ADB9E02AE}">
  <dimension ref="A1:E18"/>
  <sheetViews>
    <sheetView workbookViewId="0">
      <selection activeCell="B2" sqref="B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2046</v>
      </c>
    </row>
    <row r="2" spans="1:5" x14ac:dyDescent="0.25">
      <c r="A2" s="6" t="s">
        <v>2058</v>
      </c>
      <c r="B2" t="s">
        <v>2046</v>
      </c>
    </row>
    <row r="4" spans="1:5" x14ac:dyDescent="0.25">
      <c r="A4" s="6" t="s">
        <v>2055</v>
      </c>
      <c r="B4" s="6" t="s">
        <v>2033</v>
      </c>
    </row>
    <row r="5" spans="1:5" x14ac:dyDescent="0.25">
      <c r="A5" s="6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2059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2060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2061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2062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2063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2064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2065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2066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2067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2068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2069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2070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5469-9836-4282-8452-FC5A7A3591C5}">
  <dimension ref="A1:H13"/>
  <sheetViews>
    <sheetView workbookViewId="0">
      <selection activeCell="J19" sqref="J19"/>
    </sheetView>
  </sheetViews>
  <sheetFormatPr defaultRowHeight="15.75" x14ac:dyDescent="0.25"/>
  <cols>
    <col min="1" max="1" width="26.375" bestFit="1" customWidth="1"/>
    <col min="2" max="2" width="15.5" bestFit="1" customWidth="1"/>
    <col min="3" max="3" width="12.625" bestFit="1" customWidth="1"/>
    <col min="4" max="4" width="12.625" customWidth="1"/>
    <col min="5" max="5" width="12" bestFit="1" customWidth="1"/>
    <col min="6" max="6" width="18.37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2071</v>
      </c>
      <c r="B1" t="s">
        <v>2072</v>
      </c>
      <c r="C1" t="s">
        <v>2073</v>
      </c>
      <c r="D1" t="s">
        <v>2090</v>
      </c>
      <c r="E1" t="s">
        <v>2074</v>
      </c>
      <c r="F1" t="s">
        <v>2075</v>
      </c>
      <c r="G1" t="s">
        <v>2076</v>
      </c>
      <c r="H1" t="s">
        <v>2077</v>
      </c>
    </row>
    <row r="2" spans="1:8" x14ac:dyDescent="0.25">
      <c r="A2" t="s">
        <v>2078</v>
      </c>
      <c r="B2">
        <f>+COUNTIFS(Crowdfunding!$G:$G,"successful",Crowdfunding!$D:$D,"&lt;1000")</f>
        <v>30</v>
      </c>
      <c r="C2">
        <f>+COUNTIFS(Crowdfunding!$G:$G,"failed",Crowdfunding!$D:$D,"&lt;1000")</f>
        <v>20</v>
      </c>
      <c r="D2">
        <f>+COUNTIFS(Crowdfunding!$G:$G,"canceled",Crowdfunding!$D:$D,"&lt;1000")</f>
        <v>1</v>
      </c>
      <c r="E2">
        <f>SUM(B2:D2)</f>
        <v>51</v>
      </c>
      <c r="F2" s="9">
        <f>(B2/$E2)</f>
        <v>0.58823529411764708</v>
      </c>
      <c r="G2" s="9">
        <f t="shared" ref="G2:H13" si="0">(C2/$E2)</f>
        <v>0.39215686274509803</v>
      </c>
      <c r="H2" s="9">
        <f>(D2/$E2)</f>
        <v>1.9607843137254902E-2</v>
      </c>
    </row>
    <row r="3" spans="1:8" x14ac:dyDescent="0.25">
      <c r="A3" t="s">
        <v>2079</v>
      </c>
      <c r="B3">
        <f>+COUNTIFS(Crowdfunding!$G:$G,"successful",Crowdfunding!$D:$D,"&gt;=1000",Crowdfunding!$D:$D,"&lt;4999")</f>
        <v>191</v>
      </c>
      <c r="C3">
        <f>+COUNTIFS(Crowdfunding!$G:$G,"failed",Crowdfunding!$D:$D,"&gt;=1000",Crowdfunding!$D:$D,"&lt;4999")</f>
        <v>38</v>
      </c>
      <c r="D3">
        <f>+COUNTIFS(Crowdfunding!$G:$G,"canceled",Crowdfunding!$D:$D,"&gt;=1000",Crowdfunding!$D:$D,"&lt;4999")</f>
        <v>2</v>
      </c>
      <c r="E3">
        <f t="shared" ref="E3:E13" si="1">SUM(B3:D3)</f>
        <v>231</v>
      </c>
      <c r="F3" s="9">
        <f>(B3/$E3)</f>
        <v>0.82683982683982682</v>
      </c>
      <c r="G3" s="9">
        <f t="shared" si="0"/>
        <v>0.16450216450216451</v>
      </c>
      <c r="H3" s="9">
        <f t="shared" si="0"/>
        <v>8.658008658008658E-3</v>
      </c>
    </row>
    <row r="4" spans="1:8" x14ac:dyDescent="0.25">
      <c r="A4" t="s">
        <v>2080</v>
      </c>
      <c r="B4">
        <f>+COUNTIFS(Crowdfunding!$G:$G,"successful",Crowdfunding!$D:$D,"&gt;=5000",Crowdfunding!$D:$D,"&lt;9999")</f>
        <v>164</v>
      </c>
      <c r="C4">
        <f>+COUNTIFS(Crowdfunding!$G:$G,"failed",Crowdfunding!$D:$D,"&gt;=5000",Crowdfunding!$D:$D,"&lt;9999")</f>
        <v>126</v>
      </c>
      <c r="D4">
        <f>+COUNTIFS(Crowdfunding!$G:$G,"canceled",Crowdfunding!$D:$D,"&gt;=5000",Crowdfunding!$D:$D,"&lt;9999")</f>
        <v>25</v>
      </c>
      <c r="E4">
        <f t="shared" si="1"/>
        <v>315</v>
      </c>
      <c r="F4" s="9">
        <f t="shared" ref="F4:F13" si="2">(B4/$E4)</f>
        <v>0.52063492063492067</v>
      </c>
      <c r="G4" s="9">
        <f t="shared" si="0"/>
        <v>0.4</v>
      </c>
      <c r="H4" s="9">
        <f t="shared" si="0"/>
        <v>7.9365079365079361E-2</v>
      </c>
    </row>
    <row r="5" spans="1:8" x14ac:dyDescent="0.25">
      <c r="A5" t="s">
        <v>2081</v>
      </c>
      <c r="B5">
        <f>+COUNTIFS(Crowdfunding!$G:$G,"successful",Crowdfunding!$D:$D,"&gt;=10000",Crowdfunding!$D:$D,"&lt;14999")</f>
        <v>4</v>
      </c>
      <c r="C5">
        <f>+COUNTIFS(Crowdfunding!$G:$G,"failed",Crowdfunding!$D:$D,"&gt;=10000",Crowdfunding!$D:$D,"&lt;14999")</f>
        <v>5</v>
      </c>
      <c r="D5">
        <f>+COUNTIFS(Crowdfunding!$G:$G,"canceled",Crowdfunding!$D:$D,"&gt;=10000",Crowdfunding!$D:$D,"&lt;14999")</f>
        <v>0</v>
      </c>
      <c r="E5">
        <f t="shared" si="1"/>
        <v>9</v>
      </c>
      <c r="F5" s="9">
        <f t="shared" si="2"/>
        <v>0.44444444444444442</v>
      </c>
      <c r="G5" s="9">
        <f t="shared" si="0"/>
        <v>0.55555555555555558</v>
      </c>
      <c r="H5" s="9">
        <f t="shared" si="0"/>
        <v>0</v>
      </c>
    </row>
    <row r="6" spans="1:8" x14ac:dyDescent="0.25">
      <c r="A6" t="s">
        <v>2082</v>
      </c>
      <c r="B6">
        <f>+COUNTIFS(Crowdfunding!$G:$G,"successful",Crowdfunding!$D:$D,"&gt;=15000",Crowdfunding!$D:$D,"&lt;19999")</f>
        <v>10</v>
      </c>
      <c r="C6">
        <f>+COUNTIFS(Crowdfunding!$G:$G,"failed",Crowdfunding!$D:$D,"&gt;=15000",Crowdfunding!$D:$D,"&lt;19999")</f>
        <v>0</v>
      </c>
      <c r="D6">
        <f>+COUNTIFS(Crowdfunding!$G:$G,"canceled",Crowdfunding!$D:$D,"&gt;=15000",Crowdfunding!$D:$D,"&lt;19999")</f>
        <v>0</v>
      </c>
      <c r="E6">
        <f t="shared" si="1"/>
        <v>10</v>
      </c>
      <c r="F6" s="9">
        <f t="shared" si="2"/>
        <v>1</v>
      </c>
      <c r="G6" s="9">
        <f t="shared" si="0"/>
        <v>0</v>
      </c>
      <c r="H6" s="9">
        <f t="shared" si="0"/>
        <v>0</v>
      </c>
    </row>
    <row r="7" spans="1:8" x14ac:dyDescent="0.25">
      <c r="A7" t="s">
        <v>2083</v>
      </c>
      <c r="B7">
        <f>+COUNTIFS(Crowdfunding!$G:$G,"successful",Crowdfunding!$D:$D,"&gt;=20000",Crowdfunding!$D:$D,"&lt;24999")</f>
        <v>7</v>
      </c>
      <c r="C7">
        <f>+COUNTIFS(Crowdfunding!$G:$G,"failed",Crowdfunding!$D:$D,"&gt;=20000",Crowdfunding!$D:$D,"&lt;24999")</f>
        <v>0</v>
      </c>
      <c r="D7">
        <f>+COUNTIFS(Crowdfunding!$G:$G,"canceled",Crowdfunding!$D:$D,"&gt;=20000",Crowdfunding!$D:$D,"&lt;24999")</f>
        <v>0</v>
      </c>
      <c r="E7">
        <f t="shared" si="1"/>
        <v>7</v>
      </c>
      <c r="F7" s="9">
        <f t="shared" si="2"/>
        <v>1</v>
      </c>
      <c r="G7" s="9">
        <f t="shared" si="0"/>
        <v>0</v>
      </c>
      <c r="H7" s="9">
        <f t="shared" si="0"/>
        <v>0</v>
      </c>
    </row>
    <row r="8" spans="1:8" x14ac:dyDescent="0.25">
      <c r="A8" t="s">
        <v>2084</v>
      </c>
      <c r="B8">
        <f>+COUNTIFS(Crowdfunding!$G:$G,"successful",Crowdfunding!$D:$D,"&gt;=25000",Crowdfunding!$D:$D,"&lt;29999")</f>
        <v>11</v>
      </c>
      <c r="C8">
        <f>+COUNTIFS(Crowdfunding!$G:$G,"failed",Crowdfunding!$D:$D,"&gt;=25000",Crowdfunding!$D:$D,"&lt;29999")</f>
        <v>3</v>
      </c>
      <c r="D8">
        <f>+COUNTIFS(Crowdfunding!$G:$G,"canceled",Crowdfunding!$D:$D,"&gt;=25000",Crowdfunding!$D:$D,"&lt;29999")</f>
        <v>0</v>
      </c>
      <c r="E8">
        <f t="shared" si="1"/>
        <v>14</v>
      </c>
      <c r="F8" s="9">
        <f t="shared" si="2"/>
        <v>0.7857142857142857</v>
      </c>
      <c r="G8" s="9">
        <f t="shared" si="0"/>
        <v>0.21428571428571427</v>
      </c>
      <c r="H8" s="9">
        <f t="shared" si="0"/>
        <v>0</v>
      </c>
    </row>
    <row r="9" spans="1:8" x14ac:dyDescent="0.25">
      <c r="A9" t="s">
        <v>2085</v>
      </c>
      <c r="B9">
        <f>+COUNTIFS(Crowdfunding!$G:$G,"successful",Crowdfunding!$D:$D,"&gt;=30000",Crowdfunding!$D:$D,"&lt;34999")</f>
        <v>7</v>
      </c>
      <c r="C9">
        <f>+COUNTIFS(Crowdfunding!$G:$G,"failed",Crowdfunding!$D:$D,"&gt;=30000",Crowdfunding!$D:$D,"&lt;34999")</f>
        <v>0</v>
      </c>
      <c r="D9">
        <f>+COUNTIFS(Crowdfunding!$G:$G,"canceled",Crowdfunding!$D:$D,"&gt;=30000",Crowdfunding!$D:$D,"&lt;34999")</f>
        <v>0</v>
      </c>
      <c r="E9">
        <f t="shared" si="1"/>
        <v>7</v>
      </c>
      <c r="F9" s="9">
        <f t="shared" si="2"/>
        <v>1</v>
      </c>
      <c r="G9" s="9">
        <f t="shared" si="0"/>
        <v>0</v>
      </c>
      <c r="H9" s="9">
        <f t="shared" si="0"/>
        <v>0</v>
      </c>
    </row>
    <row r="10" spans="1:8" x14ac:dyDescent="0.25">
      <c r="A10" t="s">
        <v>2086</v>
      </c>
      <c r="B10">
        <f>+COUNTIFS(Crowdfunding!$G:$G,"successful",Crowdfunding!$D:$D,"&gt;=35000",Crowdfunding!$D:$D,"&lt;39999")</f>
        <v>8</v>
      </c>
      <c r="C10">
        <f>+COUNTIFS(Crowdfunding!$G:$G,"failed",Crowdfunding!$D:$D,"&gt;=35000",Crowdfunding!$D:$D,"&lt;39999")</f>
        <v>3</v>
      </c>
      <c r="D10">
        <f>+COUNTIFS(Crowdfunding!$G:$G,"canceled",Crowdfunding!$D:$D,"&gt;=35000",Crowdfunding!$D:$D,"&lt;39999")</f>
        <v>1</v>
      </c>
      <c r="E10">
        <f t="shared" si="1"/>
        <v>12</v>
      </c>
      <c r="F10" s="9">
        <f t="shared" si="2"/>
        <v>0.66666666666666663</v>
      </c>
      <c r="G10" s="9">
        <f t="shared" si="0"/>
        <v>0.25</v>
      </c>
      <c r="H10" s="9">
        <f t="shared" si="0"/>
        <v>8.3333333333333329E-2</v>
      </c>
    </row>
    <row r="11" spans="1:8" x14ac:dyDescent="0.25">
      <c r="A11" t="s">
        <v>2087</v>
      </c>
      <c r="B11">
        <f>+COUNTIFS(Crowdfunding!$G:$G,"successful",Crowdfunding!$D:$D,"&gt;=40000",Crowdfunding!$D:$D,"&lt;44999")</f>
        <v>11</v>
      </c>
      <c r="C11">
        <f>+COUNTIFS(Crowdfunding!$G:$G,"failed",Crowdfunding!$D:$D,"&gt;=40000",Crowdfunding!$D:$D,"&lt;44999")</f>
        <v>3</v>
      </c>
      <c r="D11">
        <f>+COUNTIFS(Crowdfunding!$G:$G,"canceled",Crowdfunding!$D:$D,"&gt;=40000",Crowdfunding!$D:$D,"&lt;44999")</f>
        <v>0</v>
      </c>
      <c r="E11">
        <f t="shared" si="1"/>
        <v>14</v>
      </c>
      <c r="F11" s="9">
        <f t="shared" si="2"/>
        <v>0.7857142857142857</v>
      </c>
      <c r="G11" s="9">
        <f t="shared" si="0"/>
        <v>0.21428571428571427</v>
      </c>
      <c r="H11" s="9">
        <f t="shared" si="0"/>
        <v>0</v>
      </c>
    </row>
    <row r="12" spans="1:8" x14ac:dyDescent="0.25">
      <c r="A12" t="s">
        <v>2088</v>
      </c>
      <c r="B12">
        <f>+COUNTIFS(Crowdfunding!$G:$G,"successful",Crowdfunding!$D:$D,"&gt;=45000",Crowdfunding!$D:$D,"&lt;49999")</f>
        <v>8</v>
      </c>
      <c r="C12">
        <f>+COUNTIFS(Crowdfunding!$G:$G,"failed",Crowdfunding!$D:$D,"&gt;=45000",Crowdfunding!$D:$D,"&lt;49999")</f>
        <v>3</v>
      </c>
      <c r="D12">
        <f>+COUNTIFS(Crowdfunding!$G:$G,"canceled",Crowdfunding!$D:$D,"&gt;=45000",Crowdfunding!$D:$D,"&lt;49999")</f>
        <v>0</v>
      </c>
      <c r="E12">
        <f t="shared" si="1"/>
        <v>11</v>
      </c>
      <c r="F12" s="9">
        <f t="shared" si="2"/>
        <v>0.72727272727272729</v>
      </c>
      <c r="G12" s="9">
        <f t="shared" si="0"/>
        <v>0.27272727272727271</v>
      </c>
      <c r="H12" s="9">
        <f t="shared" si="0"/>
        <v>0</v>
      </c>
    </row>
    <row r="13" spans="1:8" x14ac:dyDescent="0.25">
      <c r="A13" t="s">
        <v>2089</v>
      </c>
      <c r="B13">
        <f>+COUNTIFS(Crowdfunding!$G:$G,"successful",Crowdfunding!$D:$D,"&gt;=50000")</f>
        <v>114</v>
      </c>
      <c r="C13">
        <f>+COUNTIFS(Crowdfunding!$G:$G,"failed",Crowdfunding!$D:$D,"&gt;=50000")</f>
        <v>163</v>
      </c>
      <c r="D13">
        <f>+COUNTIFS(Crowdfunding!$G:$G,"canceled",Crowdfunding!$D:$D,"&gt;=50000")</f>
        <v>28</v>
      </c>
      <c r="E13">
        <f t="shared" si="1"/>
        <v>305</v>
      </c>
      <c r="F13" s="9">
        <f t="shared" si="2"/>
        <v>0.3737704918032787</v>
      </c>
      <c r="G13" s="9">
        <f t="shared" si="0"/>
        <v>0.53442622950819674</v>
      </c>
      <c r="H13" s="9">
        <f>(D13/$E13)</f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pane ySplit="1" topLeftCell="A933" activePane="bottomLeft" state="frozen"/>
      <selection pane="bottomLeft" activeCell="B1" sqref="B1:H2 B5:H6 B8:H8 B11:H11 B13:H14 B16:H17 B21:H21 B23:H23 B29:H29 B34:H34 B41:H41 B47:H47 B52:H54 B56:H56 B63:H63 B65:H66 B68:H68 B78:H79 B81:H81 B85:H85 B89:H89 B92:H93 B100:H100 B102:H102 B105:H105 B111:H112 B117:H118 B124:H125 B128:H129 B136:H137 B140:H141 B152:H153 B155:H157 B159:H159 B163:H163 B170:H170 B172:H174 B177:H178 B180:H180 B183:H183 B185:H185 B187:H188 B190:H190 B192:H195 B198:H198 B200:H202 B206:H206 B212:H213 B217:H217 B219:H219 B222:H223 B225:H225 B237:H238 B241:H241 B252:H253 B255:H255 B258:H258 B263:H263 B268:H268 B276:H276 B278:H278 B283:H283 B285:H286 B290:H290 B292:H292 B294:H294 B297:H299 B301:H302 B304:H305 B308:H308 B310:H310 B312:H312 B317:H320 B322:H323 B325:H325 B327:H329 B338:H338 B342:H348 B350:H352 B354:H354 B358:H358 B360:H360 B369:H369 B373:H373 B376:H377 B379:H381 B384:H384 B388:H389 B393:H394 B401:H402 B404:H405 B407:H407 B411:H411 B416:H420 B423:H423 B425:H426 B430:H430 B432:H432 B434:H435 B443:H443 B448:H448 B450:H450 B452:H452 B454:H456 B459:H459 B461:H461 B464:H464 B470:H470 B474:H474 B478:H479 B483:H485 B487:H488 B498:H503 B506:H507 B509:H509 B511:H511 B513:H513 B517:H518 B520:H520 B524:H524 B526:H527 B529:H532 B536:H536 B540:H541 B543:H545 B547:H547 B553:H555 B564:H564 B566:H566 B568:H568 B573:H573 B577:H578 B580:H580 B583:H584 B589:H592 B594:H594 B596:H596 B598:H598 B601:H602 B620:H621 B624:H624 B627:H627 B631:H631 B635:H635 B638:H640 B642:H642 B646:H649 B651:H653 B658:H659 B661:H666 B670:H670 B674:H675 B679:H679 B682:H683 B687:H687 B694:H696 B698:H698 B701:H702 B704:H704 B707:H707 B713:H713 B717:H717 B727:H727 B730:H730 B734:H734 B740:H742 B745:H745 B747:H747 B752:H752 B761:H762 B768:H769 B771:H771 B777:H779 B781:H781 B789:H789 B791:H791 B793:H794 B797:H798 B801:H802 B807:H807 B810:H811 B813:H813 B816:H816 B821:H821 B830:H832 B837:H838 B845:H845 B852:H852 B854:H854 B860:H861 B871:H872 B877:H880 B883:H883 B886:H886 B888:H889 B897:H897 B899:H900 B902:H902 B906:H906 B909:H909 B915:H916 B918:H918 B921:H921 B923:H923 B928:H929 B933:H933 B938:H938 B941:H941 B943:H944 B946:H949 B952:H952 B955:H955 B958:H958 B961:H962 B965:H965 B972:H973 B975:H975 B979:H979 B982:H982 B984:H984 B987:H988 B990:H990 B992:H992 B996:H996 B998:H998 B1000:H1000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4.25" style="5" bestFit="1" customWidth="1"/>
    <col min="8" max="8" width="13" bestFit="1" customWidth="1"/>
    <col min="9" max="9" width="13" customWidth="1"/>
    <col min="12" max="13" width="11.25" bestFit="1" customWidth="1"/>
    <col min="14" max="15" width="11.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2056</v>
      </c>
      <c r="O1" s="11" t="s">
        <v>2057</v>
      </c>
      <c r="P1" s="1" t="s">
        <v>10</v>
      </c>
      <c r="Q1" s="1" t="s">
        <v>11</v>
      </c>
      <c r="R1" s="1" t="s">
        <v>2028</v>
      </c>
      <c r="S1" s="11" t="s">
        <v>2031</v>
      </c>
      <c r="T1" s="1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ROUND(E2/D2*100,0)</f>
        <v>0</v>
      </c>
      <c r="G2" t="s">
        <v>14</v>
      </c>
      <c r="H2">
        <v>0</v>
      </c>
      <c r="I2" s="4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LEFT(R2,(FIND("/",R2,1)-1))</f>
        <v>food</v>
      </c>
      <c r="T2" t="str">
        <f>RIGHT(R2,LEN(R2)-SEARCH("/",R2))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ROUND(E3/D3*100,0)</f>
        <v>1040</v>
      </c>
      <c r="G3" t="s">
        <v>20</v>
      </c>
      <c r="H3">
        <v>158</v>
      </c>
      <c r="I3" s="4">
        <f t="shared" ref="I3:I66" si="1"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LEFT(R3,(FIND("/",R3,1)-1))</f>
        <v>music</v>
      </c>
      <c r="T3" t="str">
        <f t="shared" ref="T3:T66" si="5">RIGHT(R3,LEN(R3)-SEARCH("/",R3))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</v>
      </c>
      <c r="G4" t="s">
        <v>20</v>
      </c>
      <c r="H4">
        <v>1425</v>
      </c>
      <c r="I4" s="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59</v>
      </c>
      <c r="G5" t="s">
        <v>14</v>
      </c>
      <c r="H5">
        <v>24</v>
      </c>
      <c r="I5" s="4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</v>
      </c>
      <c r="G6" t="s">
        <v>14</v>
      </c>
      <c r="H6">
        <v>53</v>
      </c>
      <c r="I6" s="4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174</v>
      </c>
      <c r="G7" t="s">
        <v>20</v>
      </c>
      <c r="H7">
        <v>174</v>
      </c>
      <c r="I7" s="4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21</v>
      </c>
      <c r="G8" t="s">
        <v>14</v>
      </c>
      <c r="H8">
        <v>18</v>
      </c>
      <c r="I8" s="4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328</v>
      </c>
      <c r="G9" t="s">
        <v>20</v>
      </c>
      <c r="H9">
        <v>227</v>
      </c>
      <c r="I9" s="4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20</v>
      </c>
      <c r="G10" t="s">
        <v>47</v>
      </c>
      <c r="H10">
        <v>708</v>
      </c>
      <c r="I10" s="4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52</v>
      </c>
      <c r="G11" t="s">
        <v>14</v>
      </c>
      <c r="H11">
        <v>44</v>
      </c>
      <c r="I11" s="4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</v>
      </c>
      <c r="G13" t="s">
        <v>14</v>
      </c>
      <c r="H13">
        <v>27</v>
      </c>
      <c r="I13" s="4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</v>
      </c>
      <c r="G14" t="s">
        <v>14</v>
      </c>
      <c r="H14">
        <v>55</v>
      </c>
      <c r="I14" s="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</v>
      </c>
      <c r="G15" t="s">
        <v>20</v>
      </c>
      <c r="H15">
        <v>98</v>
      </c>
      <c r="I15" s="4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67</v>
      </c>
      <c r="G16" t="s">
        <v>14</v>
      </c>
      <c r="H16">
        <v>200</v>
      </c>
      <c r="I16" s="4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</v>
      </c>
      <c r="G17" t="s">
        <v>14</v>
      </c>
      <c r="H17">
        <v>452</v>
      </c>
      <c r="I17" s="4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</v>
      </c>
      <c r="G19" t="s">
        <v>20</v>
      </c>
      <c r="H19">
        <v>1249</v>
      </c>
      <c r="I19" s="4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67</v>
      </c>
      <c r="G20" t="s">
        <v>74</v>
      </c>
      <c r="H20">
        <v>135</v>
      </c>
      <c r="I20" s="4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49</v>
      </c>
      <c r="G21" t="s">
        <v>14</v>
      </c>
      <c r="H21">
        <v>674</v>
      </c>
      <c r="I21" s="4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</v>
      </c>
      <c r="G22" t="s">
        <v>20</v>
      </c>
      <c r="H22">
        <v>1396</v>
      </c>
      <c r="I22" s="4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41</v>
      </c>
      <c r="G23" t="s">
        <v>14</v>
      </c>
      <c r="H23">
        <v>558</v>
      </c>
      <c r="I23" s="4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</v>
      </c>
      <c r="G24" t="s">
        <v>20</v>
      </c>
      <c r="H24">
        <v>890</v>
      </c>
      <c r="I24" s="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</v>
      </c>
      <c r="G25" t="s">
        <v>20</v>
      </c>
      <c r="H25">
        <v>142</v>
      </c>
      <c r="I25" s="4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113</v>
      </c>
      <c r="G26" t="s">
        <v>20</v>
      </c>
      <c r="H26">
        <v>2673</v>
      </c>
      <c r="I26" s="4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</v>
      </c>
      <c r="G27" t="s">
        <v>20</v>
      </c>
      <c r="H27">
        <v>163</v>
      </c>
      <c r="I27" s="4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</v>
      </c>
      <c r="G28" t="s">
        <v>74</v>
      </c>
      <c r="H28">
        <v>1480</v>
      </c>
      <c r="I28" s="4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80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</v>
      </c>
      <c r="G30" t="s">
        <v>20</v>
      </c>
      <c r="H30">
        <v>2220</v>
      </c>
      <c r="I30" s="4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329</v>
      </c>
      <c r="G31" t="s">
        <v>20</v>
      </c>
      <c r="H31">
        <v>1606</v>
      </c>
      <c r="I31" s="4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161</v>
      </c>
      <c r="G32" t="s">
        <v>20</v>
      </c>
      <c r="H32">
        <v>129</v>
      </c>
      <c r="I32" s="4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87</v>
      </c>
      <c r="G34" t="s">
        <v>14</v>
      </c>
      <c r="H34">
        <v>2307</v>
      </c>
      <c r="I34" s="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378</v>
      </c>
      <c r="G35" t="s">
        <v>20</v>
      </c>
      <c r="H35">
        <v>5419</v>
      </c>
      <c r="I35" s="4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151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</v>
      </c>
      <c r="G37" t="s">
        <v>20</v>
      </c>
      <c r="H37">
        <v>1965</v>
      </c>
      <c r="I37" s="4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</v>
      </c>
      <c r="G38" t="s">
        <v>20</v>
      </c>
      <c r="H38">
        <v>16</v>
      </c>
      <c r="I38" s="4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140</v>
      </c>
      <c r="G39" t="s">
        <v>20</v>
      </c>
      <c r="H39">
        <v>107</v>
      </c>
      <c r="I39" s="4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</v>
      </c>
      <c r="G40" t="s">
        <v>20</v>
      </c>
      <c r="H40">
        <v>134</v>
      </c>
      <c r="I40" s="4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51</v>
      </c>
      <c r="G41" t="s">
        <v>14</v>
      </c>
      <c r="H41">
        <v>88</v>
      </c>
      <c r="I41" s="4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</v>
      </c>
      <c r="G42" t="s">
        <v>20</v>
      </c>
      <c r="H42">
        <v>198</v>
      </c>
      <c r="I42" s="4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213</v>
      </c>
      <c r="G43" t="s">
        <v>20</v>
      </c>
      <c r="H43">
        <v>111</v>
      </c>
      <c r="I43" s="4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444</v>
      </c>
      <c r="G44" t="s">
        <v>20</v>
      </c>
      <c r="H44">
        <v>222</v>
      </c>
      <c r="I44" s="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186</v>
      </c>
      <c r="G45" t="s">
        <v>20</v>
      </c>
      <c r="H45">
        <v>6212</v>
      </c>
      <c r="I45" s="4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659</v>
      </c>
      <c r="G46" t="s">
        <v>20</v>
      </c>
      <c r="H46">
        <v>98</v>
      </c>
      <c r="I46" s="4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48</v>
      </c>
      <c r="G47" t="s">
        <v>14</v>
      </c>
      <c r="H47">
        <v>48</v>
      </c>
      <c r="I47" s="4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115</v>
      </c>
      <c r="G48" t="s">
        <v>20</v>
      </c>
      <c r="H48">
        <v>92</v>
      </c>
      <c r="I48" s="4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25">
      <c r="A49">
        <v>47</v>
      </c>
      <c r="B49" t="s">
        <v>140</v>
      </c>
      <c r="C49" s="3" t="s">
        <v>2047</v>
      </c>
      <c r="D49">
        <v>1500</v>
      </c>
      <c r="E49">
        <v>7129</v>
      </c>
      <c r="F49" s="5">
        <f t="shared" si="0"/>
        <v>475</v>
      </c>
      <c r="G49" t="s">
        <v>20</v>
      </c>
      <c r="H49">
        <v>149</v>
      </c>
      <c r="I49" s="4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387</v>
      </c>
      <c r="G50" t="s">
        <v>20</v>
      </c>
      <c r="H50">
        <v>2431</v>
      </c>
      <c r="I50" s="4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190</v>
      </c>
      <c r="G51" t="s">
        <v>20</v>
      </c>
      <c r="H51">
        <v>303</v>
      </c>
      <c r="I51" s="4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92</v>
      </c>
      <c r="G53" t="s">
        <v>14</v>
      </c>
      <c r="H53">
        <v>1467</v>
      </c>
      <c r="I53" s="4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</v>
      </c>
      <c r="G54" t="s">
        <v>14</v>
      </c>
      <c r="H54">
        <v>75</v>
      </c>
      <c r="I54" s="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</v>
      </c>
      <c r="G55" t="s">
        <v>20</v>
      </c>
      <c r="H55">
        <v>209</v>
      </c>
      <c r="I55" s="4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90</v>
      </c>
      <c r="G56" t="s">
        <v>14</v>
      </c>
      <c r="H56">
        <v>120</v>
      </c>
      <c r="I56" s="4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178</v>
      </c>
      <c r="G57" t="s">
        <v>20</v>
      </c>
      <c r="H57">
        <v>131</v>
      </c>
      <c r="I57" s="4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144</v>
      </c>
      <c r="G58" t="s">
        <v>20</v>
      </c>
      <c r="H58">
        <v>164</v>
      </c>
      <c r="I58" s="4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</v>
      </c>
      <c r="G59" t="s">
        <v>20</v>
      </c>
      <c r="H59">
        <v>201</v>
      </c>
      <c r="I59" s="4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</v>
      </c>
      <c r="G60" t="s">
        <v>20</v>
      </c>
      <c r="H60">
        <v>211</v>
      </c>
      <c r="I60" s="4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</v>
      </c>
      <c r="G61" t="s">
        <v>20</v>
      </c>
      <c r="H61">
        <v>128</v>
      </c>
      <c r="I61" s="4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</v>
      </c>
      <c r="G62" t="s">
        <v>20</v>
      </c>
      <c r="H62">
        <v>1600</v>
      </c>
      <c r="I62" s="4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93</v>
      </c>
      <c r="G63" t="s">
        <v>14</v>
      </c>
      <c r="H63">
        <v>2253</v>
      </c>
      <c r="I63" s="4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723</v>
      </c>
      <c r="G64" t="s">
        <v>20</v>
      </c>
      <c r="H64">
        <v>249</v>
      </c>
      <c r="I64" s="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12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98</v>
      </c>
      <c r="G66" t="s">
        <v>14</v>
      </c>
      <c r="H66">
        <v>38</v>
      </c>
      <c r="I66" s="4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ROUND(E67/D67*100,0)</f>
        <v>236</v>
      </c>
      <c r="G67" t="s">
        <v>20</v>
      </c>
      <c r="H67">
        <v>236</v>
      </c>
      <c r="I67" s="4">
        <f t="shared" ref="I67:I130" si="7">IFERROR(ROUND(E67/H67,2),0)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LEFT(R67,(FIND("/",R67,1)-1))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</v>
      </c>
      <c r="G68" t="s">
        <v>14</v>
      </c>
      <c r="H68">
        <v>12</v>
      </c>
      <c r="I68" s="4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</v>
      </c>
      <c r="G69" t="s">
        <v>20</v>
      </c>
      <c r="H69">
        <v>4065</v>
      </c>
      <c r="I69" s="4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255</v>
      </c>
      <c r="G70" t="s">
        <v>20</v>
      </c>
      <c r="H70">
        <v>246</v>
      </c>
      <c r="I70" s="4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</v>
      </c>
      <c r="G71" t="s">
        <v>74</v>
      </c>
      <c r="H71">
        <v>17</v>
      </c>
      <c r="I71" s="4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124</v>
      </c>
      <c r="G72" t="s">
        <v>20</v>
      </c>
      <c r="H72">
        <v>2475</v>
      </c>
      <c r="I72" s="4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</v>
      </c>
      <c r="G73" t="s">
        <v>20</v>
      </c>
      <c r="H73">
        <v>76</v>
      </c>
      <c r="I73" s="4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</v>
      </c>
      <c r="G74" t="s">
        <v>20</v>
      </c>
      <c r="H74">
        <v>54</v>
      </c>
      <c r="I74" s="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661</v>
      </c>
      <c r="G75" t="s">
        <v>20</v>
      </c>
      <c r="H75">
        <v>88</v>
      </c>
      <c r="I75" s="4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</v>
      </c>
      <c r="G76" t="s">
        <v>20</v>
      </c>
      <c r="H76">
        <v>85</v>
      </c>
      <c r="I76" s="4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151</v>
      </c>
      <c r="G77" t="s">
        <v>20</v>
      </c>
      <c r="H77">
        <v>170</v>
      </c>
      <c r="I77" s="4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</v>
      </c>
      <c r="G78" t="s">
        <v>14</v>
      </c>
      <c r="H78">
        <v>1684</v>
      </c>
      <c r="I78" s="4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47</v>
      </c>
      <c r="G79" t="s">
        <v>14</v>
      </c>
      <c r="H79">
        <v>56</v>
      </c>
      <c r="I79" s="4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301</v>
      </c>
      <c r="G80" t="s">
        <v>20</v>
      </c>
      <c r="H80">
        <v>330</v>
      </c>
      <c r="I80" s="4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70</v>
      </c>
      <c r="G81" t="s">
        <v>14</v>
      </c>
      <c r="H81">
        <v>838</v>
      </c>
      <c r="I81" s="4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</v>
      </c>
      <c r="G82" t="s">
        <v>20</v>
      </c>
      <c r="H82">
        <v>127</v>
      </c>
      <c r="I82" s="4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</v>
      </c>
      <c r="G83" t="s">
        <v>20</v>
      </c>
      <c r="H83">
        <v>411</v>
      </c>
      <c r="I83" s="4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</v>
      </c>
      <c r="G84" t="s">
        <v>20</v>
      </c>
      <c r="H84">
        <v>180</v>
      </c>
      <c r="I84" s="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38</v>
      </c>
      <c r="G85" t="s">
        <v>14</v>
      </c>
      <c r="H85">
        <v>1000</v>
      </c>
      <c r="I85" s="4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</v>
      </c>
      <c r="G86" t="s">
        <v>20</v>
      </c>
      <c r="H86">
        <v>374</v>
      </c>
      <c r="I86" s="4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</v>
      </c>
      <c r="G87" t="s">
        <v>20</v>
      </c>
      <c r="H87">
        <v>71</v>
      </c>
      <c r="I87" s="4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168</v>
      </c>
      <c r="G88" t="s">
        <v>20</v>
      </c>
      <c r="H88">
        <v>203</v>
      </c>
      <c r="I88" s="4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62</v>
      </c>
      <c r="G89" t="s">
        <v>14</v>
      </c>
      <c r="H89">
        <v>1482</v>
      </c>
      <c r="I89" s="4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261</v>
      </c>
      <c r="G90" t="s">
        <v>20</v>
      </c>
      <c r="H90">
        <v>113</v>
      </c>
      <c r="I90" s="4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253</v>
      </c>
      <c r="G91" t="s">
        <v>20</v>
      </c>
      <c r="H91">
        <v>96</v>
      </c>
      <c r="I91" s="4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79</v>
      </c>
      <c r="G92" t="s">
        <v>14</v>
      </c>
      <c r="H92">
        <v>106</v>
      </c>
      <c r="I92" s="4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</v>
      </c>
      <c r="G93" t="s">
        <v>14</v>
      </c>
      <c r="H93">
        <v>679</v>
      </c>
      <c r="I93" s="4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259</v>
      </c>
      <c r="G94" t="s">
        <v>20</v>
      </c>
      <c r="H94">
        <v>498</v>
      </c>
      <c r="I94" s="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61</v>
      </c>
      <c r="G95" t="s">
        <v>74</v>
      </c>
      <c r="H95">
        <v>610</v>
      </c>
      <c r="I95" s="4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304</v>
      </c>
      <c r="G96" t="s">
        <v>20</v>
      </c>
      <c r="H96">
        <v>180</v>
      </c>
      <c r="I96" s="4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113</v>
      </c>
      <c r="G97" t="s">
        <v>20</v>
      </c>
      <c r="H97">
        <v>27</v>
      </c>
      <c r="I97" s="4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</v>
      </c>
      <c r="G98" t="s">
        <v>20</v>
      </c>
      <c r="H98">
        <v>2331</v>
      </c>
      <c r="I98" s="4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927</v>
      </c>
      <c r="G99" t="s">
        <v>20</v>
      </c>
      <c r="H99">
        <v>113</v>
      </c>
      <c r="I99" s="4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34</v>
      </c>
      <c r="G100" t="s">
        <v>14</v>
      </c>
      <c r="H100">
        <v>1220</v>
      </c>
      <c r="I100" s="4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197</v>
      </c>
      <c r="G101" t="s">
        <v>20</v>
      </c>
      <c r="H101">
        <v>164</v>
      </c>
      <c r="I101" s="4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</v>
      </c>
      <c r="G103" t="s">
        <v>20</v>
      </c>
      <c r="H103">
        <v>164</v>
      </c>
      <c r="I103" s="4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282</v>
      </c>
      <c r="G104" t="s">
        <v>20</v>
      </c>
      <c r="H104">
        <v>336</v>
      </c>
      <c r="I104" s="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25</v>
      </c>
      <c r="G105" t="s">
        <v>14</v>
      </c>
      <c r="H105">
        <v>37</v>
      </c>
      <c r="I105" s="4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</v>
      </c>
      <c r="G106" t="s">
        <v>20</v>
      </c>
      <c r="H106">
        <v>1917</v>
      </c>
      <c r="I106" s="4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145</v>
      </c>
      <c r="G107" t="s">
        <v>20</v>
      </c>
      <c r="H107">
        <v>95</v>
      </c>
      <c r="I107" s="4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</v>
      </c>
      <c r="G108" t="s">
        <v>20</v>
      </c>
      <c r="H108">
        <v>147</v>
      </c>
      <c r="I108" s="4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</v>
      </c>
      <c r="G109" t="s">
        <v>20</v>
      </c>
      <c r="H109">
        <v>86</v>
      </c>
      <c r="I109" s="4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</v>
      </c>
      <c r="G110" t="s">
        <v>20</v>
      </c>
      <c r="H110">
        <v>83</v>
      </c>
      <c r="I110" s="4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</v>
      </c>
      <c r="G111" t="s">
        <v>14</v>
      </c>
      <c r="H111">
        <v>60</v>
      </c>
      <c r="I111" s="4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15</v>
      </c>
      <c r="G112" t="s">
        <v>14</v>
      </c>
      <c r="H112">
        <v>296</v>
      </c>
      <c r="I112" s="4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120</v>
      </c>
      <c r="G113" t="s">
        <v>20</v>
      </c>
      <c r="H113">
        <v>676</v>
      </c>
      <c r="I113" s="4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377</v>
      </c>
      <c r="G115" t="s">
        <v>20</v>
      </c>
      <c r="H115">
        <v>131</v>
      </c>
      <c r="I115" s="4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</v>
      </c>
      <c r="G116" t="s">
        <v>20</v>
      </c>
      <c r="H116">
        <v>126</v>
      </c>
      <c r="I116" s="4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</v>
      </c>
      <c r="G117" t="s">
        <v>14</v>
      </c>
      <c r="H117">
        <v>3304</v>
      </c>
      <c r="I117" s="4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174</v>
      </c>
      <c r="G119" t="s">
        <v>20</v>
      </c>
      <c r="H119">
        <v>275</v>
      </c>
      <c r="I119" s="4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118</v>
      </c>
      <c r="G120" t="s">
        <v>20</v>
      </c>
      <c r="H120">
        <v>67</v>
      </c>
      <c r="I120" s="4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215</v>
      </c>
      <c r="G121" t="s">
        <v>20</v>
      </c>
      <c r="H121">
        <v>154</v>
      </c>
      <c r="I121" s="4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</v>
      </c>
      <c r="G122" t="s">
        <v>20</v>
      </c>
      <c r="H122">
        <v>1782</v>
      </c>
      <c r="I122" s="4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</v>
      </c>
      <c r="G123" t="s">
        <v>20</v>
      </c>
      <c r="H123">
        <v>903</v>
      </c>
      <c r="I123" s="4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</v>
      </c>
      <c r="G124" t="s">
        <v>14</v>
      </c>
      <c r="H124">
        <v>3387</v>
      </c>
      <c r="I124" s="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19</v>
      </c>
      <c r="G125" t="s">
        <v>14</v>
      </c>
      <c r="H125">
        <v>662</v>
      </c>
      <c r="I125" s="4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368</v>
      </c>
      <c r="G126" t="s">
        <v>20</v>
      </c>
      <c r="H126">
        <v>94</v>
      </c>
      <c r="I126" s="4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160</v>
      </c>
      <c r="G127" t="s">
        <v>20</v>
      </c>
      <c r="H127">
        <v>180</v>
      </c>
      <c r="I127" s="4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39</v>
      </c>
      <c r="G128" t="s">
        <v>14</v>
      </c>
      <c r="H128">
        <v>774</v>
      </c>
      <c r="I128" s="4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</v>
      </c>
      <c r="G129" t="s">
        <v>14</v>
      </c>
      <c r="H129">
        <v>672</v>
      </c>
      <c r="I129" s="4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</v>
      </c>
      <c r="G130" t="s">
        <v>74</v>
      </c>
      <c r="H130">
        <v>532</v>
      </c>
      <c r="I130" s="4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ROUND(E131/D131*100,0)</f>
        <v>3</v>
      </c>
      <c r="G131" t="s">
        <v>74</v>
      </c>
      <c r="H131">
        <v>55</v>
      </c>
      <c r="I131" s="4">
        <f t="shared" ref="I131:I194" si="13">IFERROR(ROUND(E131/H131,2),0)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LEFT(R131,(FIND("/",R131,1)-1))</f>
        <v>food</v>
      </c>
      <c r="T131" t="str">
        <f t="shared" ref="T131:T194" si="17">RIGHT(R131,LEN(R131)-SEARCH("/",R131))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</v>
      </c>
      <c r="G132" t="s">
        <v>20</v>
      </c>
      <c r="H132">
        <v>533</v>
      </c>
      <c r="I132" s="4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101</v>
      </c>
      <c r="G133" t="s">
        <v>20</v>
      </c>
      <c r="H133">
        <v>2443</v>
      </c>
      <c r="I133" s="4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</v>
      </c>
      <c r="G134" t="s">
        <v>20</v>
      </c>
      <c r="H134">
        <v>89</v>
      </c>
      <c r="I134" s="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311</v>
      </c>
      <c r="G135" t="s">
        <v>20</v>
      </c>
      <c r="H135">
        <v>159</v>
      </c>
      <c r="I135" s="4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90</v>
      </c>
      <c r="G136" t="s">
        <v>14</v>
      </c>
      <c r="H136">
        <v>940</v>
      </c>
      <c r="I136" s="4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</v>
      </c>
      <c r="G137" t="s">
        <v>14</v>
      </c>
      <c r="H137">
        <v>117</v>
      </c>
      <c r="I137" s="4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</v>
      </c>
      <c r="G138" t="s">
        <v>74</v>
      </c>
      <c r="H138">
        <v>58</v>
      </c>
      <c r="I138" s="4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262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21</v>
      </c>
      <c r="G141" t="s">
        <v>14</v>
      </c>
      <c r="H141">
        <v>326</v>
      </c>
      <c r="I141" s="4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</v>
      </c>
      <c r="G142" t="s">
        <v>20</v>
      </c>
      <c r="H142">
        <v>186</v>
      </c>
      <c r="I142" s="4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102</v>
      </c>
      <c r="G143" t="s">
        <v>20</v>
      </c>
      <c r="H143">
        <v>1071</v>
      </c>
      <c r="I143" s="4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</v>
      </c>
      <c r="G144" t="s">
        <v>20</v>
      </c>
      <c r="H144">
        <v>117</v>
      </c>
      <c r="I144" s="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136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</v>
      </c>
      <c r="G146" t="s">
        <v>20</v>
      </c>
      <c r="H146">
        <v>135</v>
      </c>
      <c r="I146" s="4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237</v>
      </c>
      <c r="G147" t="s">
        <v>20</v>
      </c>
      <c r="H147">
        <v>768</v>
      </c>
      <c r="I147" s="4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</v>
      </c>
      <c r="G148" t="s">
        <v>74</v>
      </c>
      <c r="H148">
        <v>51</v>
      </c>
      <c r="I148" s="4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</v>
      </c>
      <c r="G149" t="s">
        <v>20</v>
      </c>
      <c r="H149">
        <v>199</v>
      </c>
      <c r="I149" s="4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</v>
      </c>
      <c r="G150" t="s">
        <v>20</v>
      </c>
      <c r="H150">
        <v>107</v>
      </c>
      <c r="I150" s="4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220</v>
      </c>
      <c r="G151" t="s">
        <v>20</v>
      </c>
      <c r="H151">
        <v>195</v>
      </c>
      <c r="I151" s="4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</v>
      </c>
      <c r="G153" t="s">
        <v>14</v>
      </c>
      <c r="H153">
        <v>1467</v>
      </c>
      <c r="I153" s="4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</v>
      </c>
      <c r="G154" t="s">
        <v>20</v>
      </c>
      <c r="H154">
        <v>3376</v>
      </c>
      <c r="I154" s="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93</v>
      </c>
      <c r="G155" t="s">
        <v>14</v>
      </c>
      <c r="H155">
        <v>5681</v>
      </c>
      <c r="I155" s="4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59</v>
      </c>
      <c r="G156" t="s">
        <v>14</v>
      </c>
      <c r="H156">
        <v>1059</v>
      </c>
      <c r="I156" s="4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</v>
      </c>
      <c r="G157" t="s">
        <v>14</v>
      </c>
      <c r="H157">
        <v>1194</v>
      </c>
      <c r="I157" s="4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74</v>
      </c>
      <c r="G158" t="s">
        <v>74</v>
      </c>
      <c r="H158">
        <v>379</v>
      </c>
      <c r="I158" s="4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53</v>
      </c>
      <c r="G159" t="s">
        <v>14</v>
      </c>
      <c r="H159">
        <v>30</v>
      </c>
      <c r="I159" s="4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221</v>
      </c>
      <c r="G160" t="s">
        <v>20</v>
      </c>
      <c r="H160">
        <v>41</v>
      </c>
      <c r="I160" s="4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</v>
      </c>
      <c r="G161" t="s">
        <v>20</v>
      </c>
      <c r="H161">
        <v>1821</v>
      </c>
      <c r="I161" s="4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</v>
      </c>
      <c r="G162" t="s">
        <v>20</v>
      </c>
      <c r="H162">
        <v>164</v>
      </c>
      <c r="I162" s="4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</v>
      </c>
      <c r="G163" t="s">
        <v>14</v>
      </c>
      <c r="H163">
        <v>75</v>
      </c>
      <c r="I163" s="4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150</v>
      </c>
      <c r="G164" t="s">
        <v>20</v>
      </c>
      <c r="H164">
        <v>157</v>
      </c>
      <c r="I164" s="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</v>
      </c>
      <c r="G165" t="s">
        <v>20</v>
      </c>
      <c r="H165">
        <v>246</v>
      </c>
      <c r="I165" s="4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</v>
      </c>
      <c r="G166" t="s">
        <v>20</v>
      </c>
      <c r="H166">
        <v>1396</v>
      </c>
      <c r="I166" s="4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122</v>
      </c>
      <c r="G167" t="s">
        <v>20</v>
      </c>
      <c r="H167">
        <v>2506</v>
      </c>
      <c r="I167" s="4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</v>
      </c>
      <c r="G168" t="s">
        <v>20</v>
      </c>
      <c r="H168">
        <v>244</v>
      </c>
      <c r="I168" s="4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416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</v>
      </c>
      <c r="G170" t="s">
        <v>14</v>
      </c>
      <c r="H170">
        <v>955</v>
      </c>
      <c r="I170" s="4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</v>
      </c>
      <c r="G171" t="s">
        <v>20</v>
      </c>
      <c r="H171">
        <v>1267</v>
      </c>
      <c r="I171" s="4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3</v>
      </c>
      <c r="G172" t="s">
        <v>14</v>
      </c>
      <c r="H172">
        <v>67</v>
      </c>
      <c r="I172" s="4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11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83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</v>
      </c>
      <c r="G175" t="s">
        <v>20</v>
      </c>
      <c r="H175">
        <v>1561</v>
      </c>
      <c r="I175" s="4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895</v>
      </c>
      <c r="G176" t="s">
        <v>20</v>
      </c>
      <c r="H176">
        <v>48</v>
      </c>
      <c r="I176" s="4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</v>
      </c>
      <c r="G177" t="s">
        <v>14</v>
      </c>
      <c r="H177">
        <v>1130</v>
      </c>
      <c r="I177" s="4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75</v>
      </c>
      <c r="G178" t="s">
        <v>14</v>
      </c>
      <c r="H178">
        <v>782</v>
      </c>
      <c r="I178" s="4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</v>
      </c>
      <c r="G179" t="s">
        <v>20</v>
      </c>
      <c r="H179">
        <v>2739</v>
      </c>
      <c r="I179" s="4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</v>
      </c>
      <c r="G180" t="s">
        <v>14</v>
      </c>
      <c r="H180">
        <v>210</v>
      </c>
      <c r="I180" s="4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358</v>
      </c>
      <c r="G181" t="s">
        <v>20</v>
      </c>
      <c r="H181">
        <v>3537</v>
      </c>
      <c r="I181" s="4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</v>
      </c>
      <c r="G182" t="s">
        <v>20</v>
      </c>
      <c r="H182">
        <v>2107</v>
      </c>
      <c r="I182" s="4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62</v>
      </c>
      <c r="G183" t="s">
        <v>14</v>
      </c>
      <c r="H183">
        <v>136</v>
      </c>
      <c r="I183" s="4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</v>
      </c>
      <c r="G184" t="s">
        <v>20</v>
      </c>
      <c r="H184">
        <v>3318</v>
      </c>
      <c r="I184" s="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</v>
      </c>
      <c r="G185" t="s">
        <v>14</v>
      </c>
      <c r="H185">
        <v>86</v>
      </c>
      <c r="I185" s="4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</v>
      </c>
      <c r="G186" t="s">
        <v>20</v>
      </c>
      <c r="H186">
        <v>340</v>
      </c>
      <c r="I186" s="4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72</v>
      </c>
      <c r="G187" t="s">
        <v>14</v>
      </c>
      <c r="H187">
        <v>19</v>
      </c>
      <c r="I187" s="4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32</v>
      </c>
      <c r="G188" t="s">
        <v>14</v>
      </c>
      <c r="H188">
        <v>886</v>
      </c>
      <c r="I188" s="4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230</v>
      </c>
      <c r="G189" t="s">
        <v>20</v>
      </c>
      <c r="H189">
        <v>1442</v>
      </c>
      <c r="I189" s="4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24</v>
      </c>
      <c r="G191" t="s">
        <v>74</v>
      </c>
      <c r="H191">
        <v>441</v>
      </c>
      <c r="I191" s="4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69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38</v>
      </c>
      <c r="G193" t="s">
        <v>14</v>
      </c>
      <c r="H193">
        <v>86</v>
      </c>
      <c r="I193" s="4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20</v>
      </c>
      <c r="G194" t="s">
        <v>14</v>
      </c>
      <c r="H194">
        <v>243</v>
      </c>
      <c r="I194" s="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ROUND(E195/D195*100,0)</f>
        <v>46</v>
      </c>
      <c r="G195" t="s">
        <v>14</v>
      </c>
      <c r="H195">
        <v>65</v>
      </c>
      <c r="I195" s="4">
        <f t="shared" ref="I195:I258" si="19">IFERROR(ROUND(E195/H195,2),0)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LEFT(R195,(FIND("/",R195,1)-1))</f>
        <v>music</v>
      </c>
      <c r="T195" t="str">
        <f t="shared" ref="T195:T258" si="23">RIGHT(R195,LEN(R195)-SEARCH("/",R195))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123</v>
      </c>
      <c r="G196" t="s">
        <v>20</v>
      </c>
      <c r="H196">
        <v>126</v>
      </c>
      <c r="I196" s="4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362</v>
      </c>
      <c r="G197" t="s">
        <v>20</v>
      </c>
      <c r="H197">
        <v>524</v>
      </c>
      <c r="I197" s="4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</v>
      </c>
      <c r="G199" t="s">
        <v>20</v>
      </c>
      <c r="H199">
        <v>1989</v>
      </c>
      <c r="I199" s="4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10</v>
      </c>
      <c r="G200" t="s">
        <v>14</v>
      </c>
      <c r="H200">
        <v>168</v>
      </c>
      <c r="I200" s="4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54</v>
      </c>
      <c r="G201" t="s">
        <v>14</v>
      </c>
      <c r="H201">
        <v>13</v>
      </c>
      <c r="I201" s="4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</v>
      </c>
      <c r="G203" t="s">
        <v>20</v>
      </c>
      <c r="H203">
        <v>157</v>
      </c>
      <c r="I203" s="4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79</v>
      </c>
      <c r="G204" t="s">
        <v>74</v>
      </c>
      <c r="H204">
        <v>82</v>
      </c>
      <c r="I204" s="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</v>
      </c>
      <c r="G205" t="s">
        <v>20</v>
      </c>
      <c r="H205">
        <v>4498</v>
      </c>
      <c r="I205" s="4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</v>
      </c>
      <c r="G206" t="s">
        <v>14</v>
      </c>
      <c r="H206">
        <v>40</v>
      </c>
      <c r="I206" s="4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432</v>
      </c>
      <c r="G207" t="s">
        <v>20</v>
      </c>
      <c r="H207">
        <v>80</v>
      </c>
      <c r="I207" s="4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39</v>
      </c>
      <c r="G208" t="s">
        <v>74</v>
      </c>
      <c r="H208">
        <v>57</v>
      </c>
      <c r="I208" s="4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426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</v>
      </c>
      <c r="G210" t="s">
        <v>20</v>
      </c>
      <c r="H210">
        <v>2053</v>
      </c>
      <c r="I210" s="4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</v>
      </c>
      <c r="G211" t="s">
        <v>47</v>
      </c>
      <c r="H211">
        <v>808</v>
      </c>
      <c r="I211" s="4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</v>
      </c>
      <c r="G212" t="s">
        <v>14</v>
      </c>
      <c r="H212">
        <v>226</v>
      </c>
      <c r="I212" s="4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95</v>
      </c>
      <c r="G213" t="s">
        <v>14</v>
      </c>
      <c r="H213">
        <v>1625</v>
      </c>
      <c r="I213" s="4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152</v>
      </c>
      <c r="G214" t="s">
        <v>20</v>
      </c>
      <c r="H214">
        <v>168</v>
      </c>
      <c r="I214" s="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</v>
      </c>
      <c r="G215" t="s">
        <v>20</v>
      </c>
      <c r="H215">
        <v>4289</v>
      </c>
      <c r="I215" s="4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</v>
      </c>
      <c r="G216" t="s">
        <v>20</v>
      </c>
      <c r="H216">
        <v>165</v>
      </c>
      <c r="I216" s="4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4</v>
      </c>
      <c r="G217" t="s">
        <v>14</v>
      </c>
      <c r="H217">
        <v>143</v>
      </c>
      <c r="I217" s="4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</v>
      </c>
      <c r="G218" t="s">
        <v>20</v>
      </c>
      <c r="H218">
        <v>1815</v>
      </c>
      <c r="I218" s="4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45</v>
      </c>
      <c r="G219" t="s">
        <v>14</v>
      </c>
      <c r="H219">
        <v>934</v>
      </c>
      <c r="I219" s="4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216</v>
      </c>
      <c r="G220" t="s">
        <v>20</v>
      </c>
      <c r="H220">
        <v>397</v>
      </c>
      <c r="I220" s="4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</v>
      </c>
      <c r="G221" t="s">
        <v>20</v>
      </c>
      <c r="H221">
        <v>1539</v>
      </c>
      <c r="I221" s="4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</v>
      </c>
      <c r="G222" t="s">
        <v>14</v>
      </c>
      <c r="H222">
        <v>17</v>
      </c>
      <c r="I222" s="4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99</v>
      </c>
      <c r="G223" t="s">
        <v>14</v>
      </c>
      <c r="H223">
        <v>2179</v>
      </c>
      <c r="I223" s="4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138</v>
      </c>
      <c r="G224" t="s">
        <v>20</v>
      </c>
      <c r="H224">
        <v>138</v>
      </c>
      <c r="I224" s="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94</v>
      </c>
      <c r="G225" t="s">
        <v>14</v>
      </c>
      <c r="H225">
        <v>931</v>
      </c>
      <c r="I225" s="4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404</v>
      </c>
      <c r="G226" t="s">
        <v>20</v>
      </c>
      <c r="H226">
        <v>3594</v>
      </c>
      <c r="I226" s="4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</v>
      </c>
      <c r="G227" t="s">
        <v>20</v>
      </c>
      <c r="H227">
        <v>5880</v>
      </c>
      <c r="I227" s="4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367</v>
      </c>
      <c r="G228" t="s">
        <v>20</v>
      </c>
      <c r="H228">
        <v>112</v>
      </c>
      <c r="I228" s="4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169</v>
      </c>
      <c r="G229" t="s">
        <v>20</v>
      </c>
      <c r="H229">
        <v>943</v>
      </c>
      <c r="I229" s="4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120</v>
      </c>
      <c r="G230" t="s">
        <v>20</v>
      </c>
      <c r="H230">
        <v>2468</v>
      </c>
      <c r="I230" s="4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194</v>
      </c>
      <c r="G231" t="s">
        <v>20</v>
      </c>
      <c r="H231">
        <v>2551</v>
      </c>
      <c r="I231" s="4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</v>
      </c>
      <c r="G232" t="s">
        <v>20</v>
      </c>
      <c r="H232">
        <v>101</v>
      </c>
      <c r="I232" s="4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77</v>
      </c>
      <c r="G233" t="s">
        <v>74</v>
      </c>
      <c r="H233">
        <v>67</v>
      </c>
      <c r="I233" s="4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</v>
      </c>
      <c r="G234" t="s">
        <v>20</v>
      </c>
      <c r="H234">
        <v>92</v>
      </c>
      <c r="I234" s="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158</v>
      </c>
      <c r="G235" t="s">
        <v>20</v>
      </c>
      <c r="H235">
        <v>62</v>
      </c>
      <c r="I235" s="4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</v>
      </c>
      <c r="G236" t="s">
        <v>20</v>
      </c>
      <c r="H236">
        <v>149</v>
      </c>
      <c r="I236" s="4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42</v>
      </c>
      <c r="G237" t="s">
        <v>14</v>
      </c>
      <c r="H237">
        <v>92</v>
      </c>
      <c r="I237" s="4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11</v>
      </c>
      <c r="G238" t="s">
        <v>14</v>
      </c>
      <c r="H238">
        <v>57</v>
      </c>
      <c r="I238" s="4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</v>
      </c>
      <c r="G239" t="s">
        <v>20</v>
      </c>
      <c r="H239">
        <v>329</v>
      </c>
      <c r="I239" s="4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</v>
      </c>
      <c r="G240" t="s">
        <v>20</v>
      </c>
      <c r="H240">
        <v>97</v>
      </c>
      <c r="I240" s="4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98</v>
      </c>
      <c r="G241" t="s">
        <v>14</v>
      </c>
      <c r="H241">
        <v>41</v>
      </c>
      <c r="I241" s="4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419</v>
      </c>
      <c r="G242" t="s">
        <v>20</v>
      </c>
      <c r="H242">
        <v>1784</v>
      </c>
      <c r="I242" s="4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102</v>
      </c>
      <c r="G243" t="s">
        <v>20</v>
      </c>
      <c r="H243">
        <v>1684</v>
      </c>
      <c r="I243" s="4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128</v>
      </c>
      <c r="G244" t="s">
        <v>20</v>
      </c>
      <c r="H244">
        <v>250</v>
      </c>
      <c r="I244" s="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</v>
      </c>
      <c r="G245" t="s">
        <v>20</v>
      </c>
      <c r="H245">
        <v>238</v>
      </c>
      <c r="I245" s="4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570</v>
      </c>
      <c r="G246" t="s">
        <v>20</v>
      </c>
      <c r="H246">
        <v>53</v>
      </c>
      <c r="I246" s="4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</v>
      </c>
      <c r="G247" t="s">
        <v>20</v>
      </c>
      <c r="H247">
        <v>214</v>
      </c>
      <c r="I247" s="4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326</v>
      </c>
      <c r="G248" t="s">
        <v>20</v>
      </c>
      <c r="H248">
        <v>222</v>
      </c>
      <c r="I248" s="4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933</v>
      </c>
      <c r="G249" t="s">
        <v>20</v>
      </c>
      <c r="H249">
        <v>1884</v>
      </c>
      <c r="I249" s="4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</v>
      </c>
      <c r="G250" t="s">
        <v>20</v>
      </c>
      <c r="H250">
        <v>218</v>
      </c>
      <c r="I250" s="4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</v>
      </c>
      <c r="G251" t="s">
        <v>20</v>
      </c>
      <c r="H251">
        <v>6465</v>
      </c>
      <c r="I251" s="4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</v>
      </c>
      <c r="G253" t="s">
        <v>14</v>
      </c>
      <c r="H253">
        <v>101</v>
      </c>
      <c r="I253" s="4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</v>
      </c>
      <c r="G254" t="s">
        <v>20</v>
      </c>
      <c r="H254">
        <v>59</v>
      </c>
      <c r="I254" s="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</v>
      </c>
      <c r="G255" t="s">
        <v>14</v>
      </c>
      <c r="H255">
        <v>1335</v>
      </c>
      <c r="I255" s="4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185</v>
      </c>
      <c r="G256" t="s">
        <v>20</v>
      </c>
      <c r="H256">
        <v>88</v>
      </c>
      <c r="I256" s="4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</v>
      </c>
      <c r="G257" t="s">
        <v>20</v>
      </c>
      <c r="H257">
        <v>1697</v>
      </c>
      <c r="I257" s="4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</v>
      </c>
      <c r="G258" t="s">
        <v>14</v>
      </c>
      <c r="H258">
        <v>15</v>
      </c>
      <c r="I258" s="4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ROUND(E259/D259*100,0)</f>
        <v>146</v>
      </c>
      <c r="G259" t="s">
        <v>20</v>
      </c>
      <c r="H259">
        <v>92</v>
      </c>
      <c r="I259" s="4">
        <f t="shared" ref="I259:I322" si="25">IFERROR(ROUND(E259/H259,2),0)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LEFT(R259,(FIND("/",R259,1)-1))</f>
        <v>theater</v>
      </c>
      <c r="T259" t="str">
        <f t="shared" ref="T259:T322" si="29">RIGHT(R259,LEN(R259)-SEARCH("/",R259))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</v>
      </c>
      <c r="G260" t="s">
        <v>20</v>
      </c>
      <c r="H260">
        <v>186</v>
      </c>
      <c r="I260" s="4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598</v>
      </c>
      <c r="G261" t="s">
        <v>20</v>
      </c>
      <c r="H261">
        <v>138</v>
      </c>
      <c r="I261" s="4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158</v>
      </c>
      <c r="G262" t="s">
        <v>20</v>
      </c>
      <c r="H262">
        <v>261</v>
      </c>
      <c r="I262" s="4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</v>
      </c>
      <c r="G263" t="s">
        <v>14</v>
      </c>
      <c r="H263">
        <v>454</v>
      </c>
      <c r="I263" s="4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</v>
      </c>
      <c r="G264" t="s">
        <v>20</v>
      </c>
      <c r="H264">
        <v>107</v>
      </c>
      <c r="I264" s="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371</v>
      </c>
      <c r="G265" t="s">
        <v>20</v>
      </c>
      <c r="H265">
        <v>199</v>
      </c>
      <c r="I265" s="4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363</v>
      </c>
      <c r="G266" t="s">
        <v>20</v>
      </c>
      <c r="H266">
        <v>5512</v>
      </c>
      <c r="I266" s="4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</v>
      </c>
      <c r="G267" t="s">
        <v>20</v>
      </c>
      <c r="H267">
        <v>86</v>
      </c>
      <c r="I267" s="4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77</v>
      </c>
      <c r="G268" t="s">
        <v>14</v>
      </c>
      <c r="H268">
        <v>3182</v>
      </c>
      <c r="I268" s="4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234</v>
      </c>
      <c r="G269" t="s">
        <v>20</v>
      </c>
      <c r="H269">
        <v>2768</v>
      </c>
      <c r="I269" s="4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181</v>
      </c>
      <c r="G270" t="s">
        <v>20</v>
      </c>
      <c r="H270">
        <v>48</v>
      </c>
      <c r="I270" s="4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253</v>
      </c>
      <c r="G271" t="s">
        <v>20</v>
      </c>
      <c r="H271">
        <v>87</v>
      </c>
      <c r="I271" s="4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</v>
      </c>
      <c r="G272" t="s">
        <v>74</v>
      </c>
      <c r="H272">
        <v>1890</v>
      </c>
      <c r="I272" s="4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</v>
      </c>
      <c r="G273" t="s">
        <v>47</v>
      </c>
      <c r="H273">
        <v>61</v>
      </c>
      <c r="I273" s="4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</v>
      </c>
      <c r="G274" t="s">
        <v>20</v>
      </c>
      <c r="H274">
        <v>1894</v>
      </c>
      <c r="I274" s="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</v>
      </c>
      <c r="G275" t="s">
        <v>20</v>
      </c>
      <c r="H275">
        <v>282</v>
      </c>
      <c r="I275" s="4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</v>
      </c>
      <c r="G276" t="s">
        <v>14</v>
      </c>
      <c r="H276">
        <v>15</v>
      </c>
      <c r="I276" s="4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242</v>
      </c>
      <c r="G277" t="s">
        <v>20</v>
      </c>
      <c r="H277">
        <v>116</v>
      </c>
      <c r="I277" s="4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97</v>
      </c>
      <c r="G278" t="s">
        <v>14</v>
      </c>
      <c r="H278">
        <v>133</v>
      </c>
      <c r="I278" s="4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</v>
      </c>
      <c r="G279" t="s">
        <v>20</v>
      </c>
      <c r="H279">
        <v>83</v>
      </c>
      <c r="I279" s="4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326</v>
      </c>
      <c r="G280" t="s">
        <v>20</v>
      </c>
      <c r="H280">
        <v>91</v>
      </c>
      <c r="I280" s="4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171</v>
      </c>
      <c r="G281" t="s">
        <v>20</v>
      </c>
      <c r="H281">
        <v>546</v>
      </c>
      <c r="I281" s="4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</v>
      </c>
      <c r="G282" t="s">
        <v>20</v>
      </c>
      <c r="H282">
        <v>393</v>
      </c>
      <c r="I282" s="4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92</v>
      </c>
      <c r="G283" t="s">
        <v>14</v>
      </c>
      <c r="H283">
        <v>2062</v>
      </c>
      <c r="I283" s="4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</v>
      </c>
      <c r="G284" t="s">
        <v>20</v>
      </c>
      <c r="H284">
        <v>133</v>
      </c>
      <c r="I284" s="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19</v>
      </c>
      <c r="G285" t="s">
        <v>14</v>
      </c>
      <c r="H285">
        <v>29</v>
      </c>
      <c r="I285" s="4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</v>
      </c>
      <c r="G286" t="s">
        <v>14</v>
      </c>
      <c r="H286">
        <v>132</v>
      </c>
      <c r="I286" s="4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</v>
      </c>
      <c r="G287" t="s">
        <v>20</v>
      </c>
      <c r="H287">
        <v>254</v>
      </c>
      <c r="I287" s="4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</v>
      </c>
      <c r="G288" t="s">
        <v>74</v>
      </c>
      <c r="H288">
        <v>184</v>
      </c>
      <c r="I288" s="4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210</v>
      </c>
      <c r="G289" t="s">
        <v>20</v>
      </c>
      <c r="H289">
        <v>176</v>
      </c>
      <c r="I289" s="4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98</v>
      </c>
      <c r="G290" t="s">
        <v>14</v>
      </c>
      <c r="H290">
        <v>137</v>
      </c>
      <c r="I290" s="4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</v>
      </c>
      <c r="G291" t="s">
        <v>20</v>
      </c>
      <c r="H291">
        <v>337</v>
      </c>
      <c r="I291" s="4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</v>
      </c>
      <c r="G292" t="s">
        <v>14</v>
      </c>
      <c r="H292">
        <v>908</v>
      </c>
      <c r="I292" s="4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457</v>
      </c>
      <c r="G293" t="s">
        <v>20</v>
      </c>
      <c r="H293">
        <v>107</v>
      </c>
      <c r="I293" s="4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10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</v>
      </c>
      <c r="G295" t="s">
        <v>74</v>
      </c>
      <c r="H295">
        <v>32</v>
      </c>
      <c r="I295" s="4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1340</v>
      </c>
      <c r="G296" t="s">
        <v>20</v>
      </c>
      <c r="H296">
        <v>183</v>
      </c>
      <c r="I296" s="4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36</v>
      </c>
      <c r="G297" t="s">
        <v>14</v>
      </c>
      <c r="H297">
        <v>1910</v>
      </c>
      <c r="I297" s="4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55</v>
      </c>
      <c r="G298" t="s">
        <v>14</v>
      </c>
      <c r="H298">
        <v>38</v>
      </c>
      <c r="I298" s="4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</v>
      </c>
      <c r="G299" t="s">
        <v>14</v>
      </c>
      <c r="H299">
        <v>104</v>
      </c>
      <c r="I299" s="4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144</v>
      </c>
      <c r="G300" t="s">
        <v>20</v>
      </c>
      <c r="H300">
        <v>72</v>
      </c>
      <c r="I300" s="4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</v>
      </c>
      <c r="G301" t="s">
        <v>14</v>
      </c>
      <c r="H301">
        <v>49</v>
      </c>
      <c r="I301" s="4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1345</v>
      </c>
      <c r="G303" t="s">
        <v>20</v>
      </c>
      <c r="H303">
        <v>295</v>
      </c>
      <c r="I303" s="4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32</v>
      </c>
      <c r="G304" t="s">
        <v>14</v>
      </c>
      <c r="H304">
        <v>245</v>
      </c>
      <c r="I304" s="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83</v>
      </c>
      <c r="G305" t="s">
        <v>14</v>
      </c>
      <c r="H305">
        <v>32</v>
      </c>
      <c r="I305" s="4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</v>
      </c>
      <c r="G306" t="s">
        <v>20</v>
      </c>
      <c r="H306">
        <v>142</v>
      </c>
      <c r="I306" s="4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</v>
      </c>
      <c r="G307" t="s">
        <v>20</v>
      </c>
      <c r="H307">
        <v>85</v>
      </c>
      <c r="I307" s="4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8</v>
      </c>
      <c r="G308" t="s">
        <v>14</v>
      </c>
      <c r="H308">
        <v>7</v>
      </c>
      <c r="I308" s="4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</v>
      </c>
      <c r="G309" t="s">
        <v>20</v>
      </c>
      <c r="H309">
        <v>659</v>
      </c>
      <c r="I309" s="4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</v>
      </c>
      <c r="G310" t="s">
        <v>14</v>
      </c>
      <c r="H310">
        <v>803</v>
      </c>
      <c r="I310" s="4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</v>
      </c>
      <c r="G312" t="s">
        <v>14</v>
      </c>
      <c r="H312">
        <v>16</v>
      </c>
      <c r="I312" s="4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</v>
      </c>
      <c r="G313" t="s">
        <v>20</v>
      </c>
      <c r="H313">
        <v>121</v>
      </c>
      <c r="I313" s="4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</v>
      </c>
      <c r="G314" t="s">
        <v>20</v>
      </c>
      <c r="H314">
        <v>3742</v>
      </c>
      <c r="I314" s="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295</v>
      </c>
      <c r="G316" t="s">
        <v>20</v>
      </c>
      <c r="H316">
        <v>133</v>
      </c>
      <c r="I316" s="4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34</v>
      </c>
      <c r="G317" t="s">
        <v>14</v>
      </c>
      <c r="H317">
        <v>31</v>
      </c>
      <c r="I317" s="4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67</v>
      </c>
      <c r="G318" t="s">
        <v>14</v>
      </c>
      <c r="H318">
        <v>108</v>
      </c>
      <c r="I318" s="4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16</v>
      </c>
      <c r="G320" t="s">
        <v>14</v>
      </c>
      <c r="H320">
        <v>17</v>
      </c>
      <c r="I320" s="4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39</v>
      </c>
      <c r="G321" t="s">
        <v>74</v>
      </c>
      <c r="H321">
        <v>64</v>
      </c>
      <c r="I321" s="4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10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ROUND(E323/D323*100,0)</f>
        <v>94</v>
      </c>
      <c r="G323" t="s">
        <v>14</v>
      </c>
      <c r="H323">
        <v>2468</v>
      </c>
      <c r="I323" s="4">
        <f t="shared" ref="I323:I386" si="31">IFERROR(ROUND(E323/H323,2),0)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LEFT(R323,(FIND("/",R323,1)-1))</f>
        <v>film &amp; video</v>
      </c>
      <c r="T323" t="str">
        <f t="shared" ref="T323:T386" si="35">RIGHT(R323,LEN(R323)-SEARCH("/",R323))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167</v>
      </c>
      <c r="G324" t="s">
        <v>20</v>
      </c>
      <c r="H324">
        <v>5168</v>
      </c>
      <c r="I324" s="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</v>
      </c>
      <c r="G325" t="s">
        <v>14</v>
      </c>
      <c r="H325">
        <v>26</v>
      </c>
      <c r="I325" s="4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</v>
      </c>
      <c r="G326" t="s">
        <v>20</v>
      </c>
      <c r="H326">
        <v>307</v>
      </c>
      <c r="I326" s="4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91</v>
      </c>
      <c r="G327" t="s">
        <v>14</v>
      </c>
      <c r="H327">
        <v>73</v>
      </c>
      <c r="I327" s="4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</v>
      </c>
      <c r="G328" t="s">
        <v>14</v>
      </c>
      <c r="H328">
        <v>128</v>
      </c>
      <c r="I328" s="4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39</v>
      </c>
      <c r="G329" t="s">
        <v>14</v>
      </c>
      <c r="H329">
        <v>33</v>
      </c>
      <c r="I329" s="4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134</v>
      </c>
      <c r="G330" t="s">
        <v>20</v>
      </c>
      <c r="H330">
        <v>2441</v>
      </c>
      <c r="I330" s="4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23</v>
      </c>
      <c r="G331" t="s">
        <v>47</v>
      </c>
      <c r="H331">
        <v>211</v>
      </c>
      <c r="I331" s="4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185</v>
      </c>
      <c r="G332" t="s">
        <v>20</v>
      </c>
      <c r="H332">
        <v>1385</v>
      </c>
      <c r="I332" s="4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444</v>
      </c>
      <c r="G333" t="s">
        <v>20</v>
      </c>
      <c r="H333">
        <v>190</v>
      </c>
      <c r="I333" s="4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200</v>
      </c>
      <c r="G334" t="s">
        <v>20</v>
      </c>
      <c r="H334">
        <v>470</v>
      </c>
      <c r="I334" s="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124</v>
      </c>
      <c r="G335" t="s">
        <v>20</v>
      </c>
      <c r="H335">
        <v>253</v>
      </c>
      <c r="I335" s="4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187</v>
      </c>
      <c r="G336" t="s">
        <v>20</v>
      </c>
      <c r="H336">
        <v>1113</v>
      </c>
      <c r="I336" s="4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</v>
      </c>
      <c r="G337" t="s">
        <v>20</v>
      </c>
      <c r="H337">
        <v>2283</v>
      </c>
      <c r="I337" s="4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</v>
      </c>
      <c r="G338" t="s">
        <v>14</v>
      </c>
      <c r="H338">
        <v>1072</v>
      </c>
      <c r="I338" s="4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123</v>
      </c>
      <c r="G339" t="s">
        <v>20</v>
      </c>
      <c r="H339">
        <v>1095</v>
      </c>
      <c r="I339" s="4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</v>
      </c>
      <c r="G340" t="s">
        <v>20</v>
      </c>
      <c r="H340">
        <v>1690</v>
      </c>
      <c r="I340" s="4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80</v>
      </c>
      <c r="G341" t="s">
        <v>74</v>
      </c>
      <c r="H341">
        <v>1297</v>
      </c>
      <c r="I341" s="4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</v>
      </c>
      <c r="G342" t="s">
        <v>14</v>
      </c>
      <c r="H342">
        <v>393</v>
      </c>
      <c r="I342" s="4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85</v>
      </c>
      <c r="G343" t="s">
        <v>14</v>
      </c>
      <c r="H343">
        <v>1257</v>
      </c>
      <c r="I343" s="4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67</v>
      </c>
      <c r="G344" t="s">
        <v>14</v>
      </c>
      <c r="H344">
        <v>328</v>
      </c>
      <c r="I344" s="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54</v>
      </c>
      <c r="G345" t="s">
        <v>14</v>
      </c>
      <c r="H345">
        <v>147</v>
      </c>
      <c r="I345" s="4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42</v>
      </c>
      <c r="G346" t="s">
        <v>14</v>
      </c>
      <c r="H346">
        <v>830</v>
      </c>
      <c r="I346" s="4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15</v>
      </c>
      <c r="G347" t="s">
        <v>14</v>
      </c>
      <c r="H347">
        <v>331</v>
      </c>
      <c r="I347" s="4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1401</v>
      </c>
      <c r="G349" t="s">
        <v>20</v>
      </c>
      <c r="H349">
        <v>191</v>
      </c>
      <c r="I349" s="4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72</v>
      </c>
      <c r="G350" t="s">
        <v>14</v>
      </c>
      <c r="H350">
        <v>3483</v>
      </c>
      <c r="I350" s="4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</v>
      </c>
      <c r="G351" t="s">
        <v>14</v>
      </c>
      <c r="H351">
        <v>923</v>
      </c>
      <c r="I351" s="4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128</v>
      </c>
      <c r="G353" t="s">
        <v>20</v>
      </c>
      <c r="H353">
        <v>2013</v>
      </c>
      <c r="I353" s="4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35</v>
      </c>
      <c r="G354" t="s">
        <v>14</v>
      </c>
      <c r="H354">
        <v>33</v>
      </c>
      <c r="I354" s="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411</v>
      </c>
      <c r="G355" t="s">
        <v>20</v>
      </c>
      <c r="H355">
        <v>1703</v>
      </c>
      <c r="I355" s="4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124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59</v>
      </c>
      <c r="G357" t="s">
        <v>47</v>
      </c>
      <c r="H357">
        <v>86</v>
      </c>
      <c r="I357" s="4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37</v>
      </c>
      <c r="G358" t="s">
        <v>14</v>
      </c>
      <c r="H358">
        <v>40</v>
      </c>
      <c r="I358" s="4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185</v>
      </c>
      <c r="G359" t="s">
        <v>20</v>
      </c>
      <c r="H359">
        <v>41</v>
      </c>
      <c r="I359" s="4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12</v>
      </c>
      <c r="G360" t="s">
        <v>14</v>
      </c>
      <c r="H360">
        <v>23</v>
      </c>
      <c r="I360" s="4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299</v>
      </c>
      <c r="G361" t="s">
        <v>20</v>
      </c>
      <c r="H361">
        <v>187</v>
      </c>
      <c r="I361" s="4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</v>
      </c>
      <c r="G362" t="s">
        <v>20</v>
      </c>
      <c r="H362">
        <v>2875</v>
      </c>
      <c r="I362" s="4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174</v>
      </c>
      <c r="G363" t="s">
        <v>20</v>
      </c>
      <c r="H363">
        <v>88</v>
      </c>
      <c r="I363" s="4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372</v>
      </c>
      <c r="G364" t="s">
        <v>20</v>
      </c>
      <c r="H364">
        <v>191</v>
      </c>
      <c r="I364" s="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</v>
      </c>
      <c r="G365" t="s">
        <v>20</v>
      </c>
      <c r="H365">
        <v>139</v>
      </c>
      <c r="I365" s="4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</v>
      </c>
      <c r="G366" t="s">
        <v>20</v>
      </c>
      <c r="H366">
        <v>186</v>
      </c>
      <c r="I366" s="4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</v>
      </c>
      <c r="G367" t="s">
        <v>20</v>
      </c>
      <c r="H367">
        <v>112</v>
      </c>
      <c r="I367" s="4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</v>
      </c>
      <c r="G368" t="s">
        <v>20</v>
      </c>
      <c r="H368">
        <v>101</v>
      </c>
      <c r="I368" s="4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19</v>
      </c>
      <c r="G369" t="s">
        <v>14</v>
      </c>
      <c r="H369">
        <v>75</v>
      </c>
      <c r="I369" s="4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277</v>
      </c>
      <c r="G370" t="s">
        <v>20</v>
      </c>
      <c r="H370">
        <v>206</v>
      </c>
      <c r="I370" s="4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</v>
      </c>
      <c r="G371" t="s">
        <v>20</v>
      </c>
      <c r="H371">
        <v>154</v>
      </c>
      <c r="I371" s="4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</v>
      </c>
      <c r="G372" t="s">
        <v>20</v>
      </c>
      <c r="H372">
        <v>5966</v>
      </c>
      <c r="I372" s="4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68</v>
      </c>
      <c r="G373" t="s">
        <v>14</v>
      </c>
      <c r="H373">
        <v>2176</v>
      </c>
      <c r="I373" s="4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1592</v>
      </c>
      <c r="G374" t="s">
        <v>20</v>
      </c>
      <c r="H374">
        <v>169</v>
      </c>
      <c r="I374" s="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</v>
      </c>
      <c r="G375" t="s">
        <v>20</v>
      </c>
      <c r="H375">
        <v>2106</v>
      </c>
      <c r="I375" s="4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</v>
      </c>
      <c r="G376" t="s">
        <v>14</v>
      </c>
      <c r="H376">
        <v>441</v>
      </c>
      <c r="I376" s="4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55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</v>
      </c>
      <c r="G378" t="s">
        <v>20</v>
      </c>
      <c r="H378">
        <v>131</v>
      </c>
      <c r="I378" s="4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</v>
      </c>
      <c r="G379" t="s">
        <v>14</v>
      </c>
      <c r="H379">
        <v>127</v>
      </c>
      <c r="I379" s="4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14</v>
      </c>
      <c r="G380" t="s">
        <v>14</v>
      </c>
      <c r="H380">
        <v>355</v>
      </c>
      <c r="I380" s="4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</v>
      </c>
      <c r="G381" t="s">
        <v>14</v>
      </c>
      <c r="H381">
        <v>44</v>
      </c>
      <c r="I381" s="4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</v>
      </c>
      <c r="G382" t="s">
        <v>20</v>
      </c>
      <c r="H382">
        <v>84</v>
      </c>
      <c r="I382" s="4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184</v>
      </c>
      <c r="G383" t="s">
        <v>20</v>
      </c>
      <c r="H383">
        <v>155</v>
      </c>
      <c r="I383" s="4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64</v>
      </c>
      <c r="G384" t="s">
        <v>14</v>
      </c>
      <c r="H384">
        <v>67</v>
      </c>
      <c r="I384" s="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</v>
      </c>
      <c r="G385" t="s">
        <v>20</v>
      </c>
      <c r="H385">
        <v>189</v>
      </c>
      <c r="I385" s="4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</v>
      </c>
      <c r="G386" t="s">
        <v>20</v>
      </c>
      <c r="H386">
        <v>4799</v>
      </c>
      <c r="I386" s="4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ROUND(E387/D387*100,0)</f>
        <v>146</v>
      </c>
      <c r="G387" t="s">
        <v>20</v>
      </c>
      <c r="H387">
        <v>1137</v>
      </c>
      <c r="I387" s="4">
        <f t="shared" ref="I387:I450" si="37">IFERROR(ROUND(E387/H387,2),0)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LEFT(R387,(FIND("/",R387,1)-1))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</v>
      </c>
      <c r="G388" t="s">
        <v>14</v>
      </c>
      <c r="H388">
        <v>1068</v>
      </c>
      <c r="I388" s="4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</v>
      </c>
      <c r="G389" t="s">
        <v>14</v>
      </c>
      <c r="H389">
        <v>424</v>
      </c>
      <c r="I389" s="4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</v>
      </c>
      <c r="G390" t="s">
        <v>74</v>
      </c>
      <c r="H390">
        <v>145</v>
      </c>
      <c r="I390" s="4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</v>
      </c>
      <c r="G391" t="s">
        <v>20</v>
      </c>
      <c r="H391">
        <v>1152</v>
      </c>
      <c r="I391" s="4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187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</v>
      </c>
      <c r="G393" t="s">
        <v>14</v>
      </c>
      <c r="H393">
        <v>151</v>
      </c>
      <c r="I393" s="4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66</v>
      </c>
      <c r="G394" t="s">
        <v>14</v>
      </c>
      <c r="H394">
        <v>1608</v>
      </c>
      <c r="I394" s="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229</v>
      </c>
      <c r="G395" t="s">
        <v>20</v>
      </c>
      <c r="H395">
        <v>3059</v>
      </c>
      <c r="I395" s="4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</v>
      </c>
      <c r="G396" t="s">
        <v>20</v>
      </c>
      <c r="H396">
        <v>34</v>
      </c>
      <c r="I396" s="4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</v>
      </c>
      <c r="G397" t="s">
        <v>20</v>
      </c>
      <c r="H397">
        <v>220</v>
      </c>
      <c r="I397" s="4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</v>
      </c>
      <c r="G398" t="s">
        <v>20</v>
      </c>
      <c r="H398">
        <v>1604</v>
      </c>
      <c r="I398" s="4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174</v>
      </c>
      <c r="G399" t="s">
        <v>20</v>
      </c>
      <c r="H399">
        <v>454</v>
      </c>
      <c r="I399" s="4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718</v>
      </c>
      <c r="G400" t="s">
        <v>20</v>
      </c>
      <c r="H400">
        <v>123</v>
      </c>
      <c r="I400" s="4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64</v>
      </c>
      <c r="G401" t="s">
        <v>14</v>
      </c>
      <c r="H401">
        <v>941</v>
      </c>
      <c r="I401" s="4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</v>
      </c>
      <c r="G403" t="s">
        <v>20</v>
      </c>
      <c r="H403">
        <v>299</v>
      </c>
      <c r="I403" s="4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</v>
      </c>
      <c r="G405" t="s">
        <v>14</v>
      </c>
      <c r="H405">
        <v>3015</v>
      </c>
      <c r="I405" s="4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316</v>
      </c>
      <c r="G406" t="s">
        <v>20</v>
      </c>
      <c r="H406">
        <v>2237</v>
      </c>
      <c r="I406" s="4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90</v>
      </c>
      <c r="G407" t="s">
        <v>14</v>
      </c>
      <c r="H407">
        <v>435</v>
      </c>
      <c r="I407" s="4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</v>
      </c>
      <c r="G408" t="s">
        <v>20</v>
      </c>
      <c r="H408">
        <v>645</v>
      </c>
      <c r="I408" s="4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132</v>
      </c>
      <c r="G410" t="s">
        <v>20</v>
      </c>
      <c r="H410">
        <v>154</v>
      </c>
      <c r="I410" s="4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</v>
      </c>
      <c r="G411" t="s">
        <v>14</v>
      </c>
      <c r="H411">
        <v>714</v>
      </c>
      <c r="I411" s="4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</v>
      </c>
      <c r="G412" t="s">
        <v>47</v>
      </c>
      <c r="H412">
        <v>1111</v>
      </c>
      <c r="I412" s="4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105</v>
      </c>
      <c r="G413" t="s">
        <v>20</v>
      </c>
      <c r="H413">
        <v>82</v>
      </c>
      <c r="I413" s="4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669</v>
      </c>
      <c r="G414" t="s">
        <v>20</v>
      </c>
      <c r="H414">
        <v>134</v>
      </c>
      <c r="I414" s="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</v>
      </c>
      <c r="G415" t="s">
        <v>47</v>
      </c>
      <c r="H415">
        <v>1089</v>
      </c>
      <c r="I415" s="4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85</v>
      </c>
      <c r="G416" t="s">
        <v>14</v>
      </c>
      <c r="H416">
        <v>5497</v>
      </c>
      <c r="I416" s="4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</v>
      </c>
      <c r="G417" t="s">
        <v>14</v>
      </c>
      <c r="H417">
        <v>418</v>
      </c>
      <c r="I417" s="4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44</v>
      </c>
      <c r="G418" t="s">
        <v>14</v>
      </c>
      <c r="H418">
        <v>1439</v>
      </c>
      <c r="I418" s="4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</v>
      </c>
      <c r="G419" t="s">
        <v>14</v>
      </c>
      <c r="H419">
        <v>15</v>
      </c>
      <c r="I419" s="4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</v>
      </c>
      <c r="G420" t="s">
        <v>14</v>
      </c>
      <c r="H420">
        <v>1999</v>
      </c>
      <c r="I420" s="4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</v>
      </c>
      <c r="G421" t="s">
        <v>20</v>
      </c>
      <c r="H421">
        <v>5203</v>
      </c>
      <c r="I421" s="4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</v>
      </c>
      <c r="G422" t="s">
        <v>20</v>
      </c>
      <c r="H422">
        <v>94</v>
      </c>
      <c r="I422" s="4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64</v>
      </c>
      <c r="G423" t="s">
        <v>14</v>
      </c>
      <c r="H423">
        <v>118</v>
      </c>
      <c r="I423" s="4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</v>
      </c>
      <c r="G424" t="s">
        <v>20</v>
      </c>
      <c r="H424">
        <v>205</v>
      </c>
      <c r="I424" s="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11</v>
      </c>
      <c r="G425" t="s">
        <v>14</v>
      </c>
      <c r="H425">
        <v>162</v>
      </c>
      <c r="I425" s="4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</v>
      </c>
      <c r="G426" t="s">
        <v>14</v>
      </c>
      <c r="H426">
        <v>83</v>
      </c>
      <c r="I426" s="4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288</v>
      </c>
      <c r="G427" t="s">
        <v>20</v>
      </c>
      <c r="H427">
        <v>92</v>
      </c>
      <c r="I427" s="4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573</v>
      </c>
      <c r="G428" t="s">
        <v>20</v>
      </c>
      <c r="H428">
        <v>219</v>
      </c>
      <c r="I428" s="4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113</v>
      </c>
      <c r="G429" t="s">
        <v>20</v>
      </c>
      <c r="H429">
        <v>2526</v>
      </c>
      <c r="I429" s="4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</v>
      </c>
      <c r="G430" t="s">
        <v>14</v>
      </c>
      <c r="H430">
        <v>747</v>
      </c>
      <c r="I430" s="4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91</v>
      </c>
      <c r="G431" t="s">
        <v>74</v>
      </c>
      <c r="H431">
        <v>2138</v>
      </c>
      <c r="I431" s="4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68</v>
      </c>
      <c r="G432" t="s">
        <v>14</v>
      </c>
      <c r="H432">
        <v>84</v>
      </c>
      <c r="I432" s="4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</v>
      </c>
      <c r="G433" t="s">
        <v>20</v>
      </c>
      <c r="H433">
        <v>94</v>
      </c>
      <c r="I433" s="4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83</v>
      </c>
      <c r="G434" t="s">
        <v>14</v>
      </c>
      <c r="H434">
        <v>91</v>
      </c>
      <c r="I434" s="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</v>
      </c>
      <c r="G435" t="s">
        <v>14</v>
      </c>
      <c r="H435">
        <v>792</v>
      </c>
      <c r="I435" s="4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17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117</v>
      </c>
      <c r="G437" t="s">
        <v>20</v>
      </c>
      <c r="H437">
        <v>1713</v>
      </c>
      <c r="I437" s="4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</v>
      </c>
      <c r="G438" t="s">
        <v>20</v>
      </c>
      <c r="H438">
        <v>249</v>
      </c>
      <c r="I438" s="4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</v>
      </c>
      <c r="G439" t="s">
        <v>20</v>
      </c>
      <c r="H439">
        <v>192</v>
      </c>
      <c r="I439" s="4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179</v>
      </c>
      <c r="G440" t="s">
        <v>20</v>
      </c>
      <c r="H440">
        <v>247</v>
      </c>
      <c r="I440" s="4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</v>
      </c>
      <c r="G441" t="s">
        <v>20</v>
      </c>
      <c r="H441">
        <v>2293</v>
      </c>
      <c r="I441" s="4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162</v>
      </c>
      <c r="G442" t="s">
        <v>20</v>
      </c>
      <c r="H442">
        <v>3131</v>
      </c>
      <c r="I442" s="4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199</v>
      </c>
      <c r="G444" t="s">
        <v>20</v>
      </c>
      <c r="H444">
        <v>143</v>
      </c>
      <c r="I444" s="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35</v>
      </c>
      <c r="G445" t="s">
        <v>74</v>
      </c>
      <c r="H445">
        <v>90</v>
      </c>
      <c r="I445" s="4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</v>
      </c>
      <c r="G446" t="s">
        <v>20</v>
      </c>
      <c r="H446">
        <v>296</v>
      </c>
      <c r="I446" s="4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</v>
      </c>
      <c r="G447" t="s">
        <v>20</v>
      </c>
      <c r="H447">
        <v>170</v>
      </c>
      <c r="I447" s="4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</v>
      </c>
      <c r="G448" t="s">
        <v>14</v>
      </c>
      <c r="H448">
        <v>186</v>
      </c>
      <c r="I448" s="4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</v>
      </c>
      <c r="G450" t="s">
        <v>14</v>
      </c>
      <c r="H450">
        <v>605</v>
      </c>
      <c r="I450" s="4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ROUND(E451/D451*100,0)</f>
        <v>967</v>
      </c>
      <c r="G451" t="s">
        <v>20</v>
      </c>
      <c r="H451">
        <v>86</v>
      </c>
      <c r="I451" s="4">
        <f t="shared" ref="I451:I514" si="43">IFERROR(ROUND(E451/H451,2),0)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LEFT(R451,(FIND("/",R451,1)-1))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123</v>
      </c>
      <c r="G453" t="s">
        <v>20</v>
      </c>
      <c r="H453">
        <v>6286</v>
      </c>
      <c r="I453" s="4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</v>
      </c>
      <c r="G454" t="s">
        <v>14</v>
      </c>
      <c r="H454">
        <v>31</v>
      </c>
      <c r="I454" s="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</v>
      </c>
      <c r="G455" t="s">
        <v>14</v>
      </c>
      <c r="H455">
        <v>1181</v>
      </c>
      <c r="I455" s="4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</v>
      </c>
      <c r="G456" t="s">
        <v>14</v>
      </c>
      <c r="H456">
        <v>39</v>
      </c>
      <c r="I456" s="4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</v>
      </c>
      <c r="G457" t="s">
        <v>20</v>
      </c>
      <c r="H457">
        <v>3727</v>
      </c>
      <c r="I457" s="4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</v>
      </c>
      <c r="G458" t="s">
        <v>20</v>
      </c>
      <c r="H458">
        <v>1605</v>
      </c>
      <c r="I458" s="4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27</v>
      </c>
      <c r="G459" t="s">
        <v>14</v>
      </c>
      <c r="H459">
        <v>46</v>
      </c>
      <c r="I459" s="4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</v>
      </c>
      <c r="G460" t="s">
        <v>20</v>
      </c>
      <c r="H460">
        <v>2120</v>
      </c>
      <c r="I460" s="4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</v>
      </c>
      <c r="G461" t="s">
        <v>14</v>
      </c>
      <c r="H461">
        <v>105</v>
      </c>
      <c r="I461" s="4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172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</v>
      </c>
      <c r="G463" t="s">
        <v>20</v>
      </c>
      <c r="H463">
        <v>2080</v>
      </c>
      <c r="I463" s="4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31</v>
      </c>
      <c r="G464" t="s">
        <v>14</v>
      </c>
      <c r="H464">
        <v>535</v>
      </c>
      <c r="I464" s="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</v>
      </c>
      <c r="G465" t="s">
        <v>20</v>
      </c>
      <c r="H465">
        <v>2105</v>
      </c>
      <c r="I465" s="4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</v>
      </c>
      <c r="G466" t="s">
        <v>20</v>
      </c>
      <c r="H466">
        <v>2436</v>
      </c>
      <c r="I466" s="4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188</v>
      </c>
      <c r="G467" t="s">
        <v>20</v>
      </c>
      <c r="H467">
        <v>80</v>
      </c>
      <c r="I467" s="4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</v>
      </c>
      <c r="G469" t="s">
        <v>20</v>
      </c>
      <c r="H469">
        <v>139</v>
      </c>
      <c r="I469" s="4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41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</v>
      </c>
      <c r="G471" t="s">
        <v>20</v>
      </c>
      <c r="H471">
        <v>159</v>
      </c>
      <c r="I471" s="4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286</v>
      </c>
      <c r="G472" t="s">
        <v>20</v>
      </c>
      <c r="H472">
        <v>381</v>
      </c>
      <c r="I472" s="4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</v>
      </c>
      <c r="G474" t="s">
        <v>14</v>
      </c>
      <c r="H474">
        <v>575</v>
      </c>
      <c r="I474" s="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</v>
      </c>
      <c r="G475" t="s">
        <v>20</v>
      </c>
      <c r="H475">
        <v>106</v>
      </c>
      <c r="I475" s="4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</v>
      </c>
      <c r="G476" t="s">
        <v>20</v>
      </c>
      <c r="H476">
        <v>142</v>
      </c>
      <c r="I476" s="4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114</v>
      </c>
      <c r="G477" t="s">
        <v>20</v>
      </c>
      <c r="H477">
        <v>211</v>
      </c>
      <c r="I477" s="4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30</v>
      </c>
      <c r="G478" t="s">
        <v>14</v>
      </c>
      <c r="H478">
        <v>1120</v>
      </c>
      <c r="I478" s="4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</v>
      </c>
      <c r="G479" t="s">
        <v>14</v>
      </c>
      <c r="H479">
        <v>113</v>
      </c>
      <c r="I479" s="4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</v>
      </c>
      <c r="G480" t="s">
        <v>20</v>
      </c>
      <c r="H480">
        <v>2756</v>
      </c>
      <c r="I480" s="4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513</v>
      </c>
      <c r="G481" t="s">
        <v>20</v>
      </c>
      <c r="H481">
        <v>173</v>
      </c>
      <c r="I481" s="4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101</v>
      </c>
      <c r="G482" t="s">
        <v>20</v>
      </c>
      <c r="H482">
        <v>87</v>
      </c>
      <c r="I482" s="4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</v>
      </c>
      <c r="G483" t="s">
        <v>14</v>
      </c>
      <c r="H483">
        <v>1538</v>
      </c>
      <c r="I483" s="4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</v>
      </c>
      <c r="G484" t="s">
        <v>14</v>
      </c>
      <c r="H484">
        <v>9</v>
      </c>
      <c r="I484" s="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53</v>
      </c>
      <c r="G485" t="s">
        <v>14</v>
      </c>
      <c r="H485">
        <v>554</v>
      </c>
      <c r="I485" s="4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</v>
      </c>
      <c r="G486" t="s">
        <v>20</v>
      </c>
      <c r="H486">
        <v>1572</v>
      </c>
      <c r="I486" s="4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31</v>
      </c>
      <c r="G487" t="s">
        <v>14</v>
      </c>
      <c r="H487">
        <v>648</v>
      </c>
      <c r="I487" s="4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14</v>
      </c>
      <c r="G488" t="s">
        <v>14</v>
      </c>
      <c r="H488">
        <v>21</v>
      </c>
      <c r="I488" s="4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179</v>
      </c>
      <c r="G489" t="s">
        <v>20</v>
      </c>
      <c r="H489">
        <v>2346</v>
      </c>
      <c r="I489" s="4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</v>
      </c>
      <c r="G490" t="s">
        <v>20</v>
      </c>
      <c r="H490">
        <v>115</v>
      </c>
      <c r="I490" s="4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102</v>
      </c>
      <c r="G491" t="s">
        <v>20</v>
      </c>
      <c r="H491">
        <v>85</v>
      </c>
      <c r="I491" s="4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192</v>
      </c>
      <c r="G492" t="s">
        <v>20</v>
      </c>
      <c r="H492">
        <v>144</v>
      </c>
      <c r="I492" s="4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</v>
      </c>
      <c r="G493" t="s">
        <v>20</v>
      </c>
      <c r="H493">
        <v>2443</v>
      </c>
      <c r="I493" s="4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24</v>
      </c>
      <c r="G494" t="s">
        <v>74</v>
      </c>
      <c r="H494">
        <v>595</v>
      </c>
      <c r="I494" s="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724</v>
      </c>
      <c r="G495" t="s">
        <v>20</v>
      </c>
      <c r="H495">
        <v>64</v>
      </c>
      <c r="I495" s="4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</v>
      </c>
      <c r="G496" t="s">
        <v>20</v>
      </c>
      <c r="H496">
        <v>268</v>
      </c>
      <c r="I496" s="4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415</v>
      </c>
      <c r="G497" t="s">
        <v>20</v>
      </c>
      <c r="H497">
        <v>195</v>
      </c>
      <c r="I497" s="4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1</v>
      </c>
      <c r="G498" t="s">
        <v>14</v>
      </c>
      <c r="H498">
        <v>54</v>
      </c>
      <c r="I498" s="4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</v>
      </c>
      <c r="G499" t="s">
        <v>14</v>
      </c>
      <c r="H499">
        <v>120</v>
      </c>
      <c r="I499" s="4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24</v>
      </c>
      <c r="G500" t="s">
        <v>14</v>
      </c>
      <c r="H500">
        <v>579</v>
      </c>
      <c r="I500" s="4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</v>
      </c>
      <c r="G501" t="s">
        <v>14</v>
      </c>
      <c r="H501">
        <v>2072</v>
      </c>
      <c r="I501" s="4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</v>
      </c>
      <c r="G503" t="s">
        <v>14</v>
      </c>
      <c r="H503">
        <v>1796</v>
      </c>
      <c r="I503" s="4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530</v>
      </c>
      <c r="G504" t="s">
        <v>20</v>
      </c>
      <c r="H504">
        <v>186</v>
      </c>
      <c r="I504" s="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</v>
      </c>
      <c r="G505" t="s">
        <v>20</v>
      </c>
      <c r="H505">
        <v>460</v>
      </c>
      <c r="I505" s="4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</v>
      </c>
      <c r="G506" t="s">
        <v>14</v>
      </c>
      <c r="H506">
        <v>62</v>
      </c>
      <c r="I506" s="4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14</v>
      </c>
      <c r="G507" t="s">
        <v>14</v>
      </c>
      <c r="H507">
        <v>347</v>
      </c>
      <c r="I507" s="4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</v>
      </c>
      <c r="G508" t="s">
        <v>20</v>
      </c>
      <c r="H508">
        <v>2528</v>
      </c>
      <c r="I508" s="4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40</v>
      </c>
      <c r="G509" t="s">
        <v>14</v>
      </c>
      <c r="H509">
        <v>19</v>
      </c>
      <c r="I509" s="4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</v>
      </c>
      <c r="G510" t="s">
        <v>20</v>
      </c>
      <c r="H510">
        <v>3657</v>
      </c>
      <c r="I510" s="4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71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</v>
      </c>
      <c r="G512" t="s">
        <v>20</v>
      </c>
      <c r="H512">
        <v>131</v>
      </c>
      <c r="I512" s="4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</v>
      </c>
      <c r="G513" t="s">
        <v>14</v>
      </c>
      <c r="H513">
        <v>362</v>
      </c>
      <c r="I513" s="4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</v>
      </c>
      <c r="G514" t="s">
        <v>20</v>
      </c>
      <c r="H514">
        <v>239</v>
      </c>
      <c r="I514" s="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ROUND(E515/D515*100,0)</f>
        <v>39</v>
      </c>
      <c r="G515" t="s">
        <v>74</v>
      </c>
      <c r="H515">
        <v>35</v>
      </c>
      <c r="I515" s="4">
        <f t="shared" ref="I515:I578" si="49">IFERROR(ROUND(E515/H515,2),0)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LEFT(R515,(FIND("/",R515,1)-1))</f>
        <v>film &amp; video</v>
      </c>
      <c r="T515" t="str">
        <f t="shared" ref="T515:T578" si="53">RIGHT(R515,LEN(R515)-SEARCH("/",R515))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</v>
      </c>
      <c r="G516" t="s">
        <v>74</v>
      </c>
      <c r="H516">
        <v>528</v>
      </c>
      <c r="I516" s="4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56</v>
      </c>
      <c r="G517" t="s">
        <v>14</v>
      </c>
      <c r="H517">
        <v>133</v>
      </c>
      <c r="I517" s="4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43</v>
      </c>
      <c r="G518" t="s">
        <v>14</v>
      </c>
      <c r="H518">
        <v>846</v>
      </c>
      <c r="I518" s="4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</v>
      </c>
      <c r="G519" t="s">
        <v>20</v>
      </c>
      <c r="H519">
        <v>78</v>
      </c>
      <c r="I519" s="4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102</v>
      </c>
      <c r="G521" t="s">
        <v>20</v>
      </c>
      <c r="H521">
        <v>1773</v>
      </c>
      <c r="I521" s="4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426</v>
      </c>
      <c r="G522" t="s">
        <v>20</v>
      </c>
      <c r="H522">
        <v>32</v>
      </c>
      <c r="I522" s="4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146</v>
      </c>
      <c r="G523" t="s">
        <v>20</v>
      </c>
      <c r="H523">
        <v>369</v>
      </c>
      <c r="I523" s="4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</v>
      </c>
      <c r="G524" t="s">
        <v>14</v>
      </c>
      <c r="H524">
        <v>191</v>
      </c>
      <c r="I524" s="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</v>
      </c>
      <c r="G525" t="s">
        <v>20</v>
      </c>
      <c r="H525">
        <v>89</v>
      </c>
      <c r="I525" s="4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84</v>
      </c>
      <c r="G526" t="s">
        <v>14</v>
      </c>
      <c r="H526">
        <v>1979</v>
      </c>
      <c r="I526" s="4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</v>
      </c>
      <c r="G527" t="s">
        <v>14</v>
      </c>
      <c r="H527">
        <v>63</v>
      </c>
      <c r="I527" s="4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156</v>
      </c>
      <c r="G528" t="s">
        <v>20</v>
      </c>
      <c r="H528">
        <v>147</v>
      </c>
      <c r="I528" s="4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100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</v>
      </c>
      <c r="G530" t="s">
        <v>14</v>
      </c>
      <c r="H530">
        <v>80</v>
      </c>
      <c r="I530" s="4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</v>
      </c>
      <c r="G531" t="s">
        <v>14</v>
      </c>
      <c r="H531">
        <v>9</v>
      </c>
      <c r="I531" s="4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92</v>
      </c>
      <c r="G532" t="s">
        <v>14</v>
      </c>
      <c r="H532">
        <v>1784</v>
      </c>
      <c r="I532" s="4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96</v>
      </c>
      <c r="G533" t="s">
        <v>47</v>
      </c>
      <c r="H533">
        <v>3640</v>
      </c>
      <c r="I533" s="4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503</v>
      </c>
      <c r="G534" t="s">
        <v>20</v>
      </c>
      <c r="H534">
        <v>126</v>
      </c>
      <c r="I534" s="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</v>
      </c>
      <c r="G535" t="s">
        <v>20</v>
      </c>
      <c r="H535">
        <v>2218</v>
      </c>
      <c r="I535" s="4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</v>
      </c>
      <c r="G536" t="s">
        <v>14</v>
      </c>
      <c r="H536">
        <v>243</v>
      </c>
      <c r="I536" s="4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</v>
      </c>
      <c r="G537" t="s">
        <v>20</v>
      </c>
      <c r="H537">
        <v>202</v>
      </c>
      <c r="I537" s="4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150</v>
      </c>
      <c r="G538" t="s">
        <v>20</v>
      </c>
      <c r="H538">
        <v>140</v>
      </c>
      <c r="I538" s="4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</v>
      </c>
      <c r="G539" t="s">
        <v>20</v>
      </c>
      <c r="H539">
        <v>1052</v>
      </c>
      <c r="I539" s="4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38</v>
      </c>
      <c r="G540" t="s">
        <v>14</v>
      </c>
      <c r="H540">
        <v>1296</v>
      </c>
      <c r="I540" s="4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73</v>
      </c>
      <c r="G541" t="s">
        <v>14</v>
      </c>
      <c r="H541">
        <v>77</v>
      </c>
      <c r="I541" s="4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266</v>
      </c>
      <c r="G542" t="s">
        <v>20</v>
      </c>
      <c r="H542">
        <v>247</v>
      </c>
      <c r="I542" s="4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</v>
      </c>
      <c r="G543" t="s">
        <v>14</v>
      </c>
      <c r="H543">
        <v>395</v>
      </c>
      <c r="I543" s="4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3</v>
      </c>
      <c r="G544" t="s">
        <v>14</v>
      </c>
      <c r="H544">
        <v>49</v>
      </c>
      <c r="I544" s="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</v>
      </c>
      <c r="G545" t="s">
        <v>14</v>
      </c>
      <c r="H545">
        <v>180</v>
      </c>
      <c r="I545" s="4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277</v>
      </c>
      <c r="G546" t="s">
        <v>20</v>
      </c>
      <c r="H546">
        <v>84</v>
      </c>
      <c r="I546" s="4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89</v>
      </c>
      <c r="G547" t="s">
        <v>14</v>
      </c>
      <c r="H547">
        <v>2690</v>
      </c>
      <c r="I547" s="4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164</v>
      </c>
      <c r="G548" t="s">
        <v>20</v>
      </c>
      <c r="H548">
        <v>88</v>
      </c>
      <c r="I548" s="4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271</v>
      </c>
      <c r="G550" t="s">
        <v>20</v>
      </c>
      <c r="H550">
        <v>2985</v>
      </c>
      <c r="I550" s="4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</v>
      </c>
      <c r="G551" t="s">
        <v>20</v>
      </c>
      <c r="H551">
        <v>762</v>
      </c>
      <c r="I551" s="4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59</v>
      </c>
      <c r="G553" t="s">
        <v>14</v>
      </c>
      <c r="H553">
        <v>2779</v>
      </c>
      <c r="I553" s="4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99</v>
      </c>
      <c r="G554" t="s">
        <v>14</v>
      </c>
      <c r="H554">
        <v>92</v>
      </c>
      <c r="I554" s="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44</v>
      </c>
      <c r="G555" t="s">
        <v>14</v>
      </c>
      <c r="H555">
        <v>1028</v>
      </c>
      <c r="I555" s="4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152</v>
      </c>
      <c r="G556" t="s">
        <v>20</v>
      </c>
      <c r="H556">
        <v>554</v>
      </c>
      <c r="I556" s="4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224</v>
      </c>
      <c r="G557" t="s">
        <v>20</v>
      </c>
      <c r="H557">
        <v>135</v>
      </c>
      <c r="I557" s="4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240</v>
      </c>
      <c r="G558" t="s">
        <v>20</v>
      </c>
      <c r="H558">
        <v>122</v>
      </c>
      <c r="I558" s="4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</v>
      </c>
      <c r="G559" t="s">
        <v>20</v>
      </c>
      <c r="H559">
        <v>221</v>
      </c>
      <c r="I559" s="4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</v>
      </c>
      <c r="G560" t="s">
        <v>20</v>
      </c>
      <c r="H560">
        <v>126</v>
      </c>
      <c r="I560" s="4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101</v>
      </c>
      <c r="G561" t="s">
        <v>20</v>
      </c>
      <c r="H561">
        <v>1022</v>
      </c>
      <c r="I561" s="4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</v>
      </c>
      <c r="G562" t="s">
        <v>20</v>
      </c>
      <c r="H562">
        <v>3177</v>
      </c>
      <c r="I562" s="4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370</v>
      </c>
      <c r="G563" t="s">
        <v>20</v>
      </c>
      <c r="H563">
        <v>198</v>
      </c>
      <c r="I563" s="4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13</v>
      </c>
      <c r="G564" t="s">
        <v>14</v>
      </c>
      <c r="H564">
        <v>26</v>
      </c>
      <c r="I564" s="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</v>
      </c>
      <c r="G565" t="s">
        <v>20</v>
      </c>
      <c r="H565">
        <v>85</v>
      </c>
      <c r="I565" s="4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84</v>
      </c>
      <c r="G566" t="s">
        <v>14</v>
      </c>
      <c r="H566">
        <v>1790</v>
      </c>
      <c r="I566" s="4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205</v>
      </c>
      <c r="G567" t="s">
        <v>20</v>
      </c>
      <c r="H567">
        <v>3596</v>
      </c>
      <c r="I567" s="4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</v>
      </c>
      <c r="G568" t="s">
        <v>14</v>
      </c>
      <c r="H568">
        <v>37</v>
      </c>
      <c r="I568" s="4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219</v>
      </c>
      <c r="G569" t="s">
        <v>20</v>
      </c>
      <c r="H569">
        <v>244</v>
      </c>
      <c r="I569" s="4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</v>
      </c>
      <c r="G570" t="s">
        <v>20</v>
      </c>
      <c r="H570">
        <v>5180</v>
      </c>
      <c r="I570" s="4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</v>
      </c>
      <c r="G571" t="s">
        <v>20</v>
      </c>
      <c r="H571">
        <v>589</v>
      </c>
      <c r="I571" s="4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306</v>
      </c>
      <c r="G572" t="s">
        <v>20</v>
      </c>
      <c r="H572">
        <v>2725</v>
      </c>
      <c r="I572" s="4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</v>
      </c>
      <c r="G573" t="s">
        <v>14</v>
      </c>
      <c r="H573">
        <v>35</v>
      </c>
      <c r="I573" s="4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</v>
      </c>
      <c r="G574" t="s">
        <v>74</v>
      </c>
      <c r="H574">
        <v>94</v>
      </c>
      <c r="I574" s="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112</v>
      </c>
      <c r="G575" t="s">
        <v>20</v>
      </c>
      <c r="H575">
        <v>300</v>
      </c>
      <c r="I575" s="4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</v>
      </c>
      <c r="G576" t="s">
        <v>20</v>
      </c>
      <c r="H576">
        <v>144</v>
      </c>
      <c r="I576" s="4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63</v>
      </c>
      <c r="G577" t="s">
        <v>14</v>
      </c>
      <c r="H577">
        <v>558</v>
      </c>
      <c r="I577" s="4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65</v>
      </c>
      <c r="G578" t="s">
        <v>14</v>
      </c>
      <c r="H578">
        <v>64</v>
      </c>
      <c r="I578" s="4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ROUND(E579/D579*100,0)</f>
        <v>19</v>
      </c>
      <c r="G579" t="s">
        <v>74</v>
      </c>
      <c r="H579">
        <v>37</v>
      </c>
      <c r="I579" s="4">
        <f t="shared" ref="I579:I642" si="55">IFERROR(ROUND(E579/H579,2),0)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LEFT(R579,(FIND("/",R579,1)-1))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17</v>
      </c>
      <c r="G580" t="s">
        <v>14</v>
      </c>
      <c r="H580">
        <v>245</v>
      </c>
      <c r="I580" s="4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</v>
      </c>
      <c r="G581" t="s">
        <v>20</v>
      </c>
      <c r="H581">
        <v>87</v>
      </c>
      <c r="I581" s="4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342</v>
      </c>
      <c r="G582" t="s">
        <v>20</v>
      </c>
      <c r="H582">
        <v>3116</v>
      </c>
      <c r="I582" s="4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</v>
      </c>
      <c r="G583" t="s">
        <v>14</v>
      </c>
      <c r="H583">
        <v>71</v>
      </c>
      <c r="I583" s="4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</v>
      </c>
      <c r="G584" t="s">
        <v>14</v>
      </c>
      <c r="H584">
        <v>42</v>
      </c>
      <c r="I584" s="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</v>
      </c>
      <c r="G585" t="s">
        <v>20</v>
      </c>
      <c r="H585">
        <v>909</v>
      </c>
      <c r="I585" s="4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120</v>
      </c>
      <c r="G586" t="s">
        <v>20</v>
      </c>
      <c r="H586">
        <v>1613</v>
      </c>
      <c r="I586" s="4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147</v>
      </c>
      <c r="G587" t="s">
        <v>20</v>
      </c>
      <c r="H587">
        <v>136</v>
      </c>
      <c r="I587" s="4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951</v>
      </c>
      <c r="G588" t="s">
        <v>20</v>
      </c>
      <c r="H588">
        <v>130</v>
      </c>
      <c r="I588" s="4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73</v>
      </c>
      <c r="G589" t="s">
        <v>14</v>
      </c>
      <c r="H589">
        <v>156</v>
      </c>
      <c r="I589" s="4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</v>
      </c>
      <c r="G590" t="s">
        <v>14</v>
      </c>
      <c r="H590">
        <v>1368</v>
      </c>
      <c r="I590" s="4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65</v>
      </c>
      <c r="G591" t="s">
        <v>14</v>
      </c>
      <c r="H591">
        <v>102</v>
      </c>
      <c r="I591" s="4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</v>
      </c>
      <c r="G592" t="s">
        <v>14</v>
      </c>
      <c r="H592">
        <v>86</v>
      </c>
      <c r="I592" s="4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1038</v>
      </c>
      <c r="G593" t="s">
        <v>20</v>
      </c>
      <c r="H593">
        <v>102</v>
      </c>
      <c r="I593" s="4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13</v>
      </c>
      <c r="G594" t="s">
        <v>14</v>
      </c>
      <c r="H594">
        <v>253</v>
      </c>
      <c r="I594" s="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155</v>
      </c>
      <c r="G595" t="s">
        <v>20</v>
      </c>
      <c r="H595">
        <v>4006</v>
      </c>
      <c r="I595" s="4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</v>
      </c>
      <c r="G596" t="s">
        <v>14</v>
      </c>
      <c r="H596">
        <v>157</v>
      </c>
      <c r="I596" s="4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209</v>
      </c>
      <c r="G597" t="s">
        <v>20</v>
      </c>
      <c r="H597">
        <v>1629</v>
      </c>
      <c r="I597" s="4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100</v>
      </c>
      <c r="G598" t="s">
        <v>14</v>
      </c>
      <c r="H598">
        <v>183</v>
      </c>
      <c r="I598" s="4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202</v>
      </c>
      <c r="G599" t="s">
        <v>20</v>
      </c>
      <c r="H599">
        <v>2188</v>
      </c>
      <c r="I599" s="4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</v>
      </c>
      <c r="G600" t="s">
        <v>20</v>
      </c>
      <c r="H600">
        <v>2409</v>
      </c>
      <c r="I600" s="4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4</v>
      </c>
      <c r="G601" t="s">
        <v>14</v>
      </c>
      <c r="H601">
        <v>82</v>
      </c>
      <c r="I601" s="4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207</v>
      </c>
      <c r="G603" t="s">
        <v>20</v>
      </c>
      <c r="H603">
        <v>194</v>
      </c>
      <c r="I603" s="4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</v>
      </c>
      <c r="G604" t="s">
        <v>20</v>
      </c>
      <c r="H604">
        <v>1140</v>
      </c>
      <c r="I604" s="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120</v>
      </c>
      <c r="G605" t="s">
        <v>20</v>
      </c>
      <c r="H605">
        <v>102</v>
      </c>
      <c r="I605" s="4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171</v>
      </c>
      <c r="G606" t="s">
        <v>20</v>
      </c>
      <c r="H606">
        <v>2857</v>
      </c>
      <c r="I606" s="4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</v>
      </c>
      <c r="G607" t="s">
        <v>20</v>
      </c>
      <c r="H607">
        <v>107</v>
      </c>
      <c r="I607" s="4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</v>
      </c>
      <c r="G608" t="s">
        <v>20</v>
      </c>
      <c r="H608">
        <v>160</v>
      </c>
      <c r="I608" s="4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</v>
      </c>
      <c r="G609" t="s">
        <v>20</v>
      </c>
      <c r="H609">
        <v>2230</v>
      </c>
      <c r="I609" s="4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284</v>
      </c>
      <c r="G610" t="s">
        <v>20</v>
      </c>
      <c r="H610">
        <v>316</v>
      </c>
      <c r="I610" s="4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</v>
      </c>
      <c r="G611" t="s">
        <v>20</v>
      </c>
      <c r="H611">
        <v>117</v>
      </c>
      <c r="I611" s="4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</v>
      </c>
      <c r="G612" t="s">
        <v>20</v>
      </c>
      <c r="H612">
        <v>6406</v>
      </c>
      <c r="I612" s="4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14</v>
      </c>
      <c r="G613" t="s">
        <v>74</v>
      </c>
      <c r="H613">
        <v>15</v>
      </c>
      <c r="I613" s="4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</v>
      </c>
      <c r="G614" t="s">
        <v>20</v>
      </c>
      <c r="H614">
        <v>192</v>
      </c>
      <c r="I614" s="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</v>
      </c>
      <c r="G616" t="s">
        <v>20</v>
      </c>
      <c r="H616">
        <v>723</v>
      </c>
      <c r="I616" s="4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</v>
      </c>
      <c r="G617" t="s">
        <v>20</v>
      </c>
      <c r="H617">
        <v>170</v>
      </c>
      <c r="I617" s="4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190</v>
      </c>
      <c r="G618" t="s">
        <v>20</v>
      </c>
      <c r="H618">
        <v>238</v>
      </c>
      <c r="I618" s="4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250</v>
      </c>
      <c r="G619" t="s">
        <v>20</v>
      </c>
      <c r="H619">
        <v>55</v>
      </c>
      <c r="I619" s="4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49</v>
      </c>
      <c r="G620" t="s">
        <v>14</v>
      </c>
      <c r="H620">
        <v>1198</v>
      </c>
      <c r="I620" s="4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</v>
      </c>
      <c r="G621" t="s">
        <v>14</v>
      </c>
      <c r="H621">
        <v>648</v>
      </c>
      <c r="I621" s="4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</v>
      </c>
      <c r="G622" t="s">
        <v>20</v>
      </c>
      <c r="H622">
        <v>128</v>
      </c>
      <c r="I622" s="4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620</v>
      </c>
      <c r="G623" t="s">
        <v>20</v>
      </c>
      <c r="H623">
        <v>2144</v>
      </c>
      <c r="I623" s="4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</v>
      </c>
      <c r="G624" t="s">
        <v>14</v>
      </c>
      <c r="H624">
        <v>64</v>
      </c>
      <c r="I624" s="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160</v>
      </c>
      <c r="G625" t="s">
        <v>20</v>
      </c>
      <c r="H625">
        <v>2693</v>
      </c>
      <c r="I625" s="4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</v>
      </c>
      <c r="G626" t="s">
        <v>20</v>
      </c>
      <c r="H626">
        <v>432</v>
      </c>
      <c r="I626" s="4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</v>
      </c>
      <c r="G627" t="s">
        <v>14</v>
      </c>
      <c r="H627">
        <v>62</v>
      </c>
      <c r="I627" s="4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</v>
      </c>
      <c r="G628" t="s">
        <v>20</v>
      </c>
      <c r="H628">
        <v>189</v>
      </c>
      <c r="I628" s="4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</v>
      </c>
      <c r="G629" t="s">
        <v>20</v>
      </c>
      <c r="H629">
        <v>154</v>
      </c>
      <c r="I629" s="4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152</v>
      </c>
      <c r="G630" t="s">
        <v>20</v>
      </c>
      <c r="H630">
        <v>96</v>
      </c>
      <c r="I630" s="4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65</v>
      </c>
      <c r="G631" t="s">
        <v>14</v>
      </c>
      <c r="H631">
        <v>750</v>
      </c>
      <c r="I631" s="4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63</v>
      </c>
      <c r="G632" t="s">
        <v>74</v>
      </c>
      <c r="H632">
        <v>87</v>
      </c>
      <c r="I632" s="4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</v>
      </c>
      <c r="G633" t="s">
        <v>20</v>
      </c>
      <c r="H633">
        <v>3063</v>
      </c>
      <c r="I633" s="4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43</v>
      </c>
      <c r="G634" t="s">
        <v>47</v>
      </c>
      <c r="H634">
        <v>278</v>
      </c>
      <c r="I634" s="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</v>
      </c>
      <c r="G635" t="s">
        <v>14</v>
      </c>
      <c r="H635">
        <v>105</v>
      </c>
      <c r="I635" s="4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79</v>
      </c>
      <c r="G636" t="s">
        <v>74</v>
      </c>
      <c r="H636">
        <v>1658</v>
      </c>
      <c r="I636" s="4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</v>
      </c>
      <c r="G637" t="s">
        <v>20</v>
      </c>
      <c r="H637">
        <v>2266</v>
      </c>
      <c r="I637" s="4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65</v>
      </c>
      <c r="G638" t="s">
        <v>14</v>
      </c>
      <c r="H638">
        <v>2604</v>
      </c>
      <c r="I638" s="4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</v>
      </c>
      <c r="G639" t="s">
        <v>14</v>
      </c>
      <c r="H639">
        <v>65</v>
      </c>
      <c r="I639" s="4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</v>
      </c>
      <c r="G640" t="s">
        <v>14</v>
      </c>
      <c r="H640">
        <v>94</v>
      </c>
      <c r="I640" s="4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</v>
      </c>
      <c r="G641" t="s">
        <v>47</v>
      </c>
      <c r="H641">
        <v>45</v>
      </c>
      <c r="I641" s="4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17</v>
      </c>
      <c r="G642" t="s">
        <v>14</v>
      </c>
      <c r="H642">
        <v>257</v>
      </c>
      <c r="I642" s="4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ROUND(E643/D643*100,0)</f>
        <v>120</v>
      </c>
      <c r="G643" t="s">
        <v>20</v>
      </c>
      <c r="H643">
        <v>194</v>
      </c>
      <c r="I643" s="4">
        <f t="shared" ref="I643:I706" si="61">IFERROR(ROUND(E643/H643,2),0)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LEFT(R643,(FIND("/",R643,1)-1))</f>
        <v>theater</v>
      </c>
      <c r="T643" t="str">
        <f t="shared" ref="T643:T706" si="65">RIGHT(R643,LEN(R643)-SEARCH("/",R643))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</v>
      </c>
      <c r="G644" t="s">
        <v>20</v>
      </c>
      <c r="H644">
        <v>129</v>
      </c>
      <c r="I644" s="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</v>
      </c>
      <c r="G645" t="s">
        <v>20</v>
      </c>
      <c r="H645">
        <v>375</v>
      </c>
      <c r="I645" s="4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93</v>
      </c>
      <c r="G647" t="s">
        <v>14</v>
      </c>
      <c r="H647">
        <v>4697</v>
      </c>
      <c r="I647" s="4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89</v>
      </c>
      <c r="G648" t="s">
        <v>14</v>
      </c>
      <c r="H648">
        <v>2915</v>
      </c>
      <c r="I648" s="4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</v>
      </c>
      <c r="G650" t="s">
        <v>74</v>
      </c>
      <c r="H650">
        <v>723</v>
      </c>
      <c r="I650" s="4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</v>
      </c>
      <c r="G651" t="s">
        <v>14</v>
      </c>
      <c r="H651">
        <v>602</v>
      </c>
      <c r="I651" s="4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</v>
      </c>
      <c r="G653" t="s">
        <v>14</v>
      </c>
      <c r="H653">
        <v>3868</v>
      </c>
      <c r="I653" s="4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127</v>
      </c>
      <c r="G654" t="s">
        <v>20</v>
      </c>
      <c r="H654">
        <v>409</v>
      </c>
      <c r="I654" s="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2339</v>
      </c>
      <c r="G655" t="s">
        <v>20</v>
      </c>
      <c r="H655">
        <v>234</v>
      </c>
      <c r="I655" s="4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</v>
      </c>
      <c r="G656" t="s">
        <v>20</v>
      </c>
      <c r="H656">
        <v>3016</v>
      </c>
      <c r="I656" s="4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</v>
      </c>
      <c r="G657" t="s">
        <v>20</v>
      </c>
      <c r="H657">
        <v>264</v>
      </c>
      <c r="I657" s="4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</v>
      </c>
      <c r="G658" t="s">
        <v>14</v>
      </c>
      <c r="H658">
        <v>504</v>
      </c>
      <c r="I658" s="4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</v>
      </c>
      <c r="G659" t="s">
        <v>14</v>
      </c>
      <c r="H659">
        <v>14</v>
      </c>
      <c r="I659" s="4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</v>
      </c>
      <c r="G660" t="s">
        <v>74</v>
      </c>
      <c r="H660">
        <v>390</v>
      </c>
      <c r="I660" s="4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</v>
      </c>
      <c r="G661" t="s">
        <v>14</v>
      </c>
      <c r="H661">
        <v>750</v>
      </c>
      <c r="I661" s="4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82</v>
      </c>
      <c r="G662" t="s">
        <v>14</v>
      </c>
      <c r="H662">
        <v>77</v>
      </c>
      <c r="I662" s="4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</v>
      </c>
      <c r="G663" t="s">
        <v>14</v>
      </c>
      <c r="H663">
        <v>752</v>
      </c>
      <c r="I663" s="4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98</v>
      </c>
      <c r="G664" t="s">
        <v>14</v>
      </c>
      <c r="H664">
        <v>131</v>
      </c>
      <c r="I664" s="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</v>
      </c>
      <c r="G665" t="s">
        <v>14</v>
      </c>
      <c r="H665">
        <v>87</v>
      </c>
      <c r="I665" s="4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</v>
      </c>
      <c r="G666" t="s">
        <v>14</v>
      </c>
      <c r="H666">
        <v>1063</v>
      </c>
      <c r="I666" s="4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240</v>
      </c>
      <c r="G667" t="s">
        <v>20</v>
      </c>
      <c r="H667">
        <v>272</v>
      </c>
      <c r="I667" s="4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</v>
      </c>
      <c r="G669" t="s">
        <v>20</v>
      </c>
      <c r="H669">
        <v>419</v>
      </c>
      <c r="I669" s="4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</v>
      </c>
      <c r="G670" t="s">
        <v>14</v>
      </c>
      <c r="H670">
        <v>76</v>
      </c>
      <c r="I670" s="4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359</v>
      </c>
      <c r="G671" t="s">
        <v>20</v>
      </c>
      <c r="H671">
        <v>1621</v>
      </c>
      <c r="I671" s="4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469</v>
      </c>
      <c r="G672" t="s">
        <v>20</v>
      </c>
      <c r="H672">
        <v>1101</v>
      </c>
      <c r="I672" s="4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</v>
      </c>
      <c r="G673" t="s">
        <v>20</v>
      </c>
      <c r="H673">
        <v>1073</v>
      </c>
      <c r="I673" s="4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56</v>
      </c>
      <c r="G674" t="s">
        <v>14</v>
      </c>
      <c r="H674">
        <v>4428</v>
      </c>
      <c r="I674" s="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44</v>
      </c>
      <c r="G675" t="s">
        <v>14</v>
      </c>
      <c r="H675">
        <v>58</v>
      </c>
      <c r="I675" s="4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34</v>
      </c>
      <c r="G676" t="s">
        <v>74</v>
      </c>
      <c r="H676">
        <v>1218</v>
      </c>
      <c r="I676" s="4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123</v>
      </c>
      <c r="G677" t="s">
        <v>20</v>
      </c>
      <c r="H677">
        <v>331</v>
      </c>
      <c r="I677" s="4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190</v>
      </c>
      <c r="G678" t="s">
        <v>20</v>
      </c>
      <c r="H678">
        <v>1170</v>
      </c>
      <c r="I678" s="4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84</v>
      </c>
      <c r="G679" t="s">
        <v>14</v>
      </c>
      <c r="H679">
        <v>111</v>
      </c>
      <c r="I679" s="4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18</v>
      </c>
      <c r="G680" t="s">
        <v>74</v>
      </c>
      <c r="H680">
        <v>215</v>
      </c>
      <c r="I680" s="4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1037</v>
      </c>
      <c r="G681" t="s">
        <v>20</v>
      </c>
      <c r="H681">
        <v>363</v>
      </c>
      <c r="I681" s="4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</v>
      </c>
      <c r="G682" t="s">
        <v>14</v>
      </c>
      <c r="H682">
        <v>2955</v>
      </c>
      <c r="I682" s="4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</v>
      </c>
      <c r="G683" t="s">
        <v>14</v>
      </c>
      <c r="H683">
        <v>1657</v>
      </c>
      <c r="I683" s="4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</v>
      </c>
      <c r="G684" t="s">
        <v>20</v>
      </c>
      <c r="H684">
        <v>103</v>
      </c>
      <c r="I684" s="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</v>
      </c>
      <c r="G685" t="s">
        <v>20</v>
      </c>
      <c r="H685">
        <v>147</v>
      </c>
      <c r="I685" s="4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543</v>
      </c>
      <c r="G686" t="s">
        <v>20</v>
      </c>
      <c r="H686">
        <v>110</v>
      </c>
      <c r="I686" s="4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68</v>
      </c>
      <c r="G687" t="s">
        <v>14</v>
      </c>
      <c r="H687">
        <v>926</v>
      </c>
      <c r="I687" s="4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192</v>
      </c>
      <c r="G688" t="s">
        <v>20</v>
      </c>
      <c r="H688">
        <v>134</v>
      </c>
      <c r="I688" s="4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</v>
      </c>
      <c r="G690" t="s">
        <v>20</v>
      </c>
      <c r="H690">
        <v>175</v>
      </c>
      <c r="I690" s="4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101</v>
      </c>
      <c r="G691" t="s">
        <v>20</v>
      </c>
      <c r="H691">
        <v>69</v>
      </c>
      <c r="I691" s="4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227</v>
      </c>
      <c r="G692" t="s">
        <v>20</v>
      </c>
      <c r="H692">
        <v>190</v>
      </c>
      <c r="I692" s="4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</v>
      </c>
      <c r="G693" t="s">
        <v>20</v>
      </c>
      <c r="H693">
        <v>237</v>
      </c>
      <c r="I693" s="4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91</v>
      </c>
      <c r="G694" t="s">
        <v>14</v>
      </c>
      <c r="H694">
        <v>77</v>
      </c>
      <c r="I694" s="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64</v>
      </c>
      <c r="G695" t="s">
        <v>14</v>
      </c>
      <c r="H695">
        <v>1748</v>
      </c>
      <c r="I695" s="4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</v>
      </c>
      <c r="G696" t="s">
        <v>14</v>
      </c>
      <c r="H696">
        <v>79</v>
      </c>
      <c r="I696" s="4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134</v>
      </c>
      <c r="G697" t="s">
        <v>20</v>
      </c>
      <c r="H697">
        <v>196</v>
      </c>
      <c r="I697" s="4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</v>
      </c>
      <c r="G698" t="s">
        <v>14</v>
      </c>
      <c r="H698">
        <v>889</v>
      </c>
      <c r="I698" s="4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153</v>
      </c>
      <c r="G699" t="s">
        <v>20</v>
      </c>
      <c r="H699">
        <v>7295</v>
      </c>
      <c r="I699" s="4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447</v>
      </c>
      <c r="G700" t="s">
        <v>20</v>
      </c>
      <c r="H700">
        <v>2893</v>
      </c>
      <c r="I700" s="4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</v>
      </c>
      <c r="G701" t="s">
        <v>14</v>
      </c>
      <c r="H701">
        <v>56</v>
      </c>
      <c r="I701" s="4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</v>
      </c>
      <c r="G703" t="s">
        <v>20</v>
      </c>
      <c r="H703">
        <v>820</v>
      </c>
      <c r="I703" s="4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</v>
      </c>
      <c r="G704" t="s">
        <v>14</v>
      </c>
      <c r="H704">
        <v>83</v>
      </c>
      <c r="I704" s="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312</v>
      </c>
      <c r="G705" t="s">
        <v>20</v>
      </c>
      <c r="H705">
        <v>2038</v>
      </c>
      <c r="I705" s="4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123</v>
      </c>
      <c r="G706" t="s">
        <v>20</v>
      </c>
      <c r="H706">
        <v>116</v>
      </c>
      <c r="I706" s="4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ROUND(E707/D707*100,0)</f>
        <v>99</v>
      </c>
      <c r="G707" t="s">
        <v>14</v>
      </c>
      <c r="H707">
        <v>2025</v>
      </c>
      <c r="I707" s="4">
        <f t="shared" ref="I707:I770" si="67">IFERROR(ROUND(E707/H707,2),0)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LEFT(R707,(FIND("/",R707,1)-1))</f>
        <v>publishing</v>
      </c>
      <c r="T707" t="str">
        <f t="shared" ref="T707:T770" si="71">RIGHT(R707,LEN(R707)-SEARCH("/",R707))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128</v>
      </c>
      <c r="G708" t="s">
        <v>20</v>
      </c>
      <c r="H708">
        <v>1345</v>
      </c>
      <c r="I708" s="4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159</v>
      </c>
      <c r="G709" t="s">
        <v>20</v>
      </c>
      <c r="H709">
        <v>168</v>
      </c>
      <c r="I709" s="4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</v>
      </c>
      <c r="G710" t="s">
        <v>20</v>
      </c>
      <c r="H710">
        <v>137</v>
      </c>
      <c r="I710" s="4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</v>
      </c>
      <c r="G711" t="s">
        <v>20</v>
      </c>
      <c r="H711">
        <v>186</v>
      </c>
      <c r="I711" s="4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148</v>
      </c>
      <c r="G712" t="s">
        <v>20</v>
      </c>
      <c r="H712">
        <v>125</v>
      </c>
      <c r="I712" s="4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1841</v>
      </c>
      <c r="G714" t="s">
        <v>20</v>
      </c>
      <c r="H714">
        <v>202</v>
      </c>
      <c r="I714" s="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162</v>
      </c>
      <c r="G715" t="s">
        <v>20</v>
      </c>
      <c r="H715">
        <v>103</v>
      </c>
      <c r="I715" s="4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473</v>
      </c>
      <c r="G716" t="s">
        <v>20</v>
      </c>
      <c r="H716">
        <v>1785</v>
      </c>
      <c r="I716" s="4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</v>
      </c>
      <c r="G717" t="s">
        <v>14</v>
      </c>
      <c r="H717">
        <v>656</v>
      </c>
      <c r="I717" s="4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518</v>
      </c>
      <c r="G718" t="s">
        <v>20</v>
      </c>
      <c r="H718">
        <v>157</v>
      </c>
      <c r="I718" s="4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248</v>
      </c>
      <c r="G719" t="s">
        <v>20</v>
      </c>
      <c r="H719">
        <v>555</v>
      </c>
      <c r="I719" s="4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</v>
      </c>
      <c r="G720" t="s">
        <v>20</v>
      </c>
      <c r="H720">
        <v>297</v>
      </c>
      <c r="I720" s="4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</v>
      </c>
      <c r="G722" t="s">
        <v>74</v>
      </c>
      <c r="H722">
        <v>38</v>
      </c>
      <c r="I722" s="4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</v>
      </c>
      <c r="G723" t="s">
        <v>74</v>
      </c>
      <c r="H723">
        <v>60</v>
      </c>
      <c r="I723" s="4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157</v>
      </c>
      <c r="G724" t="s">
        <v>20</v>
      </c>
      <c r="H724">
        <v>3036</v>
      </c>
      <c r="I724" s="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</v>
      </c>
      <c r="G725" t="s">
        <v>20</v>
      </c>
      <c r="H725">
        <v>144</v>
      </c>
      <c r="I725" s="4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</v>
      </c>
      <c r="G726" t="s">
        <v>20</v>
      </c>
      <c r="H726">
        <v>121</v>
      </c>
      <c r="I726" s="4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</v>
      </c>
      <c r="G727" t="s">
        <v>14</v>
      </c>
      <c r="H727">
        <v>1596</v>
      </c>
      <c r="I727" s="4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89</v>
      </c>
      <c r="G728" t="s">
        <v>74</v>
      </c>
      <c r="H728">
        <v>524</v>
      </c>
      <c r="I728" s="4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18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186</v>
      </c>
      <c r="G731" t="s">
        <v>20</v>
      </c>
      <c r="H731">
        <v>122</v>
      </c>
      <c r="I731" s="4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413</v>
      </c>
      <c r="G732" t="s">
        <v>20</v>
      </c>
      <c r="H732">
        <v>1071</v>
      </c>
      <c r="I732" s="4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</v>
      </c>
      <c r="G733" t="s">
        <v>74</v>
      </c>
      <c r="H733">
        <v>219</v>
      </c>
      <c r="I733" s="4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92</v>
      </c>
      <c r="G734" t="s">
        <v>14</v>
      </c>
      <c r="H734">
        <v>1121</v>
      </c>
      <c r="I734" s="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</v>
      </c>
      <c r="G735" t="s">
        <v>20</v>
      </c>
      <c r="H735">
        <v>980</v>
      </c>
      <c r="I735" s="4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</v>
      </c>
      <c r="G736" t="s">
        <v>20</v>
      </c>
      <c r="H736">
        <v>536</v>
      </c>
      <c r="I736" s="4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</v>
      </c>
      <c r="G737" t="s">
        <v>20</v>
      </c>
      <c r="H737">
        <v>1991</v>
      </c>
      <c r="I737" s="4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33</v>
      </c>
      <c r="G738" t="s">
        <v>74</v>
      </c>
      <c r="H738">
        <v>29</v>
      </c>
      <c r="I738" s="4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136</v>
      </c>
      <c r="G739" t="s">
        <v>20</v>
      </c>
      <c r="H739">
        <v>180</v>
      </c>
      <c r="I739" s="4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</v>
      </c>
      <c r="G743" t="s">
        <v>20</v>
      </c>
      <c r="H743">
        <v>130</v>
      </c>
      <c r="I743" s="4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</v>
      </c>
      <c r="G744" t="s">
        <v>20</v>
      </c>
      <c r="H744">
        <v>122</v>
      </c>
      <c r="I744" s="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13</v>
      </c>
      <c r="G745" t="s">
        <v>14</v>
      </c>
      <c r="H745">
        <v>17</v>
      </c>
      <c r="I745" s="4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213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229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35</v>
      </c>
      <c r="G750" t="s">
        <v>74</v>
      </c>
      <c r="H750">
        <v>614</v>
      </c>
      <c r="I750" s="4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</v>
      </c>
      <c r="G751" t="s">
        <v>20</v>
      </c>
      <c r="H751">
        <v>366</v>
      </c>
      <c r="I751" s="4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</v>
      </c>
      <c r="G753" t="s">
        <v>20</v>
      </c>
      <c r="H753">
        <v>270</v>
      </c>
      <c r="I753" s="4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</v>
      </c>
      <c r="G754" t="s">
        <v>74</v>
      </c>
      <c r="H754">
        <v>114</v>
      </c>
      <c r="I754" s="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257</v>
      </c>
      <c r="G755" t="s">
        <v>20</v>
      </c>
      <c r="H755">
        <v>137</v>
      </c>
      <c r="I755" s="4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</v>
      </c>
      <c r="G756" t="s">
        <v>20</v>
      </c>
      <c r="H756">
        <v>3205</v>
      </c>
      <c r="I756" s="4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167</v>
      </c>
      <c r="G757" t="s">
        <v>20</v>
      </c>
      <c r="H757">
        <v>288</v>
      </c>
      <c r="I757" s="4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</v>
      </c>
      <c r="G758" t="s">
        <v>20</v>
      </c>
      <c r="H758">
        <v>148</v>
      </c>
      <c r="I758" s="4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407</v>
      </c>
      <c r="G759" t="s">
        <v>20</v>
      </c>
      <c r="H759">
        <v>114</v>
      </c>
      <c r="I759" s="4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</v>
      </c>
      <c r="G760" t="s">
        <v>20</v>
      </c>
      <c r="H760">
        <v>1518</v>
      </c>
      <c r="I760" s="4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</v>
      </c>
      <c r="G761" t="s">
        <v>14</v>
      </c>
      <c r="H761">
        <v>1274</v>
      </c>
      <c r="I761" s="4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</v>
      </c>
      <c r="G762" t="s">
        <v>14</v>
      </c>
      <c r="H762">
        <v>210</v>
      </c>
      <c r="I762" s="4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</v>
      </c>
      <c r="G763" t="s">
        <v>20</v>
      </c>
      <c r="H763">
        <v>166</v>
      </c>
      <c r="I763" s="4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</v>
      </c>
      <c r="G765" t="s">
        <v>20</v>
      </c>
      <c r="H765">
        <v>235</v>
      </c>
      <c r="I765" s="4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</v>
      </c>
      <c r="G766" t="s">
        <v>20</v>
      </c>
      <c r="H766">
        <v>148</v>
      </c>
      <c r="I766" s="4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</v>
      </c>
      <c r="G767" t="s">
        <v>20</v>
      </c>
      <c r="H767">
        <v>198</v>
      </c>
      <c r="I767" s="4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</v>
      </c>
      <c r="G768" t="s">
        <v>14</v>
      </c>
      <c r="H768">
        <v>248</v>
      </c>
      <c r="I768" s="4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57</v>
      </c>
      <c r="G769" t="s">
        <v>14</v>
      </c>
      <c r="H769">
        <v>513</v>
      </c>
      <c r="I769" s="4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ROUND(E771/D771*100,0)</f>
        <v>87</v>
      </c>
      <c r="G771" t="s">
        <v>14</v>
      </c>
      <c r="H771">
        <v>3410</v>
      </c>
      <c r="I771" s="4">
        <f t="shared" ref="I771:I834" si="73">IFERROR(ROUND(E771/H771,2),0)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LEFT(R771,(FIND("/",R771,1)-1))</f>
        <v>games</v>
      </c>
      <c r="T771" t="str">
        <f t="shared" ref="T771:T834" si="77">RIGHT(R771,LEN(R771)-SEARCH("/",R771))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271</v>
      </c>
      <c r="G772" t="s">
        <v>20</v>
      </c>
      <c r="H772">
        <v>216</v>
      </c>
      <c r="I772" s="4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</v>
      </c>
      <c r="G774" t="s">
        <v>20</v>
      </c>
      <c r="H774">
        <v>5139</v>
      </c>
      <c r="I774" s="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191</v>
      </c>
      <c r="G775" t="s">
        <v>20</v>
      </c>
      <c r="H775">
        <v>2353</v>
      </c>
      <c r="I775" s="4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136</v>
      </c>
      <c r="G776" t="s">
        <v>20</v>
      </c>
      <c r="H776">
        <v>78</v>
      </c>
      <c r="I776" s="4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66</v>
      </c>
      <c r="G778" t="s">
        <v>14</v>
      </c>
      <c r="H778">
        <v>2201</v>
      </c>
      <c r="I778" s="4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</v>
      </c>
      <c r="G779" t="s">
        <v>14</v>
      </c>
      <c r="H779">
        <v>676</v>
      </c>
      <c r="I779" s="4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788</v>
      </c>
      <c r="G780" t="s">
        <v>20</v>
      </c>
      <c r="H780">
        <v>174</v>
      </c>
      <c r="I780" s="4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</v>
      </c>
      <c r="G781" t="s">
        <v>14</v>
      </c>
      <c r="H781">
        <v>831</v>
      </c>
      <c r="I781" s="4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</v>
      </c>
      <c r="G782" t="s">
        <v>20</v>
      </c>
      <c r="H782">
        <v>164</v>
      </c>
      <c r="I782" s="4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51</v>
      </c>
      <c r="G783" t="s">
        <v>74</v>
      </c>
      <c r="H783">
        <v>56</v>
      </c>
      <c r="I783" s="4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</v>
      </c>
      <c r="G784" t="s">
        <v>20</v>
      </c>
      <c r="H784">
        <v>161</v>
      </c>
      <c r="I784" s="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</v>
      </c>
      <c r="G785" t="s">
        <v>20</v>
      </c>
      <c r="H785">
        <v>138</v>
      </c>
      <c r="I785" s="4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</v>
      </c>
      <c r="G786" t="s">
        <v>20</v>
      </c>
      <c r="H786">
        <v>3308</v>
      </c>
      <c r="I786" s="4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</v>
      </c>
      <c r="G787" t="s">
        <v>20</v>
      </c>
      <c r="H787">
        <v>127</v>
      </c>
      <c r="I787" s="4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730</v>
      </c>
      <c r="G788" t="s">
        <v>20</v>
      </c>
      <c r="H788">
        <v>207</v>
      </c>
      <c r="I788" s="4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100</v>
      </c>
      <c r="G789" t="s">
        <v>14</v>
      </c>
      <c r="H789">
        <v>859</v>
      </c>
      <c r="I789" s="4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</v>
      </c>
      <c r="G790" t="s">
        <v>47</v>
      </c>
      <c r="H790">
        <v>31</v>
      </c>
      <c r="I790" s="4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</v>
      </c>
      <c r="G791" t="s">
        <v>14</v>
      </c>
      <c r="H791">
        <v>45</v>
      </c>
      <c r="I791" s="4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31</v>
      </c>
      <c r="G792" t="s">
        <v>74</v>
      </c>
      <c r="H792">
        <v>1113</v>
      </c>
      <c r="I792" s="4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26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1186</v>
      </c>
      <c r="G795" t="s">
        <v>20</v>
      </c>
      <c r="H795">
        <v>181</v>
      </c>
      <c r="I795" s="4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</v>
      </c>
      <c r="G796" t="s">
        <v>20</v>
      </c>
      <c r="H796">
        <v>110</v>
      </c>
      <c r="I796" s="4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</v>
      </c>
      <c r="G797" t="s">
        <v>14</v>
      </c>
      <c r="H797">
        <v>31</v>
      </c>
      <c r="I797" s="4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55</v>
      </c>
      <c r="G798" t="s">
        <v>14</v>
      </c>
      <c r="H798">
        <v>78</v>
      </c>
      <c r="I798" s="4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110</v>
      </c>
      <c r="G799" t="s">
        <v>20</v>
      </c>
      <c r="H799">
        <v>185</v>
      </c>
      <c r="I799" s="4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</v>
      </c>
      <c r="G800" t="s">
        <v>20</v>
      </c>
      <c r="H800">
        <v>121</v>
      </c>
      <c r="I800" s="4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</v>
      </c>
      <c r="G801" t="s">
        <v>14</v>
      </c>
      <c r="H801">
        <v>1225</v>
      </c>
      <c r="I801" s="4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203</v>
      </c>
      <c r="G803" t="s">
        <v>20</v>
      </c>
      <c r="H803">
        <v>106</v>
      </c>
      <c r="I803" s="4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</v>
      </c>
      <c r="G804" t="s">
        <v>20</v>
      </c>
      <c r="H804">
        <v>142</v>
      </c>
      <c r="I804" s="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269</v>
      </c>
      <c r="G806" t="s">
        <v>20</v>
      </c>
      <c r="H806">
        <v>218</v>
      </c>
      <c r="I806" s="4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51</v>
      </c>
      <c r="G807" t="s">
        <v>14</v>
      </c>
      <c r="H807">
        <v>67</v>
      </c>
      <c r="I807" s="4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</v>
      </c>
      <c r="G808" t="s">
        <v>20</v>
      </c>
      <c r="H808">
        <v>76</v>
      </c>
      <c r="I808" s="4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</v>
      </c>
      <c r="G810" t="s">
        <v>14</v>
      </c>
      <c r="H810">
        <v>19</v>
      </c>
      <c r="I810" s="4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</v>
      </c>
      <c r="G812" t="s">
        <v>20</v>
      </c>
      <c r="H812">
        <v>221</v>
      </c>
      <c r="I812" s="4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</v>
      </c>
      <c r="G813" t="s">
        <v>14</v>
      </c>
      <c r="H813">
        <v>679</v>
      </c>
      <c r="I813" s="4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226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</v>
      </c>
      <c r="G815" t="s">
        <v>20</v>
      </c>
      <c r="H815">
        <v>68</v>
      </c>
      <c r="I815" s="4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</v>
      </c>
      <c r="G816" t="s">
        <v>14</v>
      </c>
      <c r="H816">
        <v>36</v>
      </c>
      <c r="I816" s="4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</v>
      </c>
      <c r="G817" t="s">
        <v>20</v>
      </c>
      <c r="H817">
        <v>183</v>
      </c>
      <c r="I817" s="4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</v>
      </c>
      <c r="G818" t="s">
        <v>20</v>
      </c>
      <c r="H818">
        <v>133</v>
      </c>
      <c r="I818" s="4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369</v>
      </c>
      <c r="G819" t="s">
        <v>20</v>
      </c>
      <c r="H819">
        <v>2489</v>
      </c>
      <c r="I819" s="4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1095</v>
      </c>
      <c r="G820" t="s">
        <v>20</v>
      </c>
      <c r="H820">
        <v>69</v>
      </c>
      <c r="I820" s="4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51</v>
      </c>
      <c r="G821" t="s">
        <v>14</v>
      </c>
      <c r="H821">
        <v>47</v>
      </c>
      <c r="I821" s="4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801</v>
      </c>
      <c r="G822" t="s">
        <v>20</v>
      </c>
      <c r="H822">
        <v>279</v>
      </c>
      <c r="I822" s="4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</v>
      </c>
      <c r="G823" t="s">
        <v>20</v>
      </c>
      <c r="H823">
        <v>210</v>
      </c>
      <c r="I823" s="4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350</v>
      </c>
      <c r="G824" t="s">
        <v>20</v>
      </c>
      <c r="H824">
        <v>2100</v>
      </c>
      <c r="I824" s="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</v>
      </c>
      <c r="G825" t="s">
        <v>20</v>
      </c>
      <c r="H825">
        <v>252</v>
      </c>
      <c r="I825" s="4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</v>
      </c>
      <c r="G826" t="s">
        <v>20</v>
      </c>
      <c r="H826">
        <v>1280</v>
      </c>
      <c r="I826" s="4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388</v>
      </c>
      <c r="G827" t="s">
        <v>20</v>
      </c>
      <c r="H827">
        <v>157</v>
      </c>
      <c r="I827" s="4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</v>
      </c>
      <c r="G828" t="s">
        <v>20</v>
      </c>
      <c r="H828">
        <v>194</v>
      </c>
      <c r="I828" s="4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267</v>
      </c>
      <c r="G829" t="s">
        <v>20</v>
      </c>
      <c r="H829">
        <v>82</v>
      </c>
      <c r="I829" s="4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</v>
      </c>
      <c r="G831" t="s">
        <v>14</v>
      </c>
      <c r="H831">
        <v>154</v>
      </c>
      <c r="I831" s="4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</v>
      </c>
      <c r="G832" t="s">
        <v>14</v>
      </c>
      <c r="H832">
        <v>22</v>
      </c>
      <c r="I832" s="4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109</v>
      </c>
      <c r="G833" t="s">
        <v>20</v>
      </c>
      <c r="H833">
        <v>4233</v>
      </c>
      <c r="I833" s="4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</v>
      </c>
      <c r="G834" t="s">
        <v>20</v>
      </c>
      <c r="H834">
        <v>1297</v>
      </c>
      <c r="I834" s="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ROUND(E835/D835*100,0)</f>
        <v>158</v>
      </c>
      <c r="G835" t="s">
        <v>20</v>
      </c>
      <c r="H835">
        <v>165</v>
      </c>
      <c r="I835" s="4">
        <f t="shared" ref="I835:I898" si="79">IFERROR(ROUND(E835/H835,2),0)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LEFT(R835,(FIND("/",R835,1)-1))</f>
        <v>publishing</v>
      </c>
      <c r="T835" t="str">
        <f t="shared" ref="T835:T898" si="83">RIGHT(R835,LEN(R835)-SEARCH("/",R835))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154</v>
      </c>
      <c r="G836" t="s">
        <v>20</v>
      </c>
      <c r="H836">
        <v>119</v>
      </c>
      <c r="I836" s="4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90</v>
      </c>
      <c r="G837" t="s">
        <v>14</v>
      </c>
      <c r="H837">
        <v>1758</v>
      </c>
      <c r="I837" s="4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</v>
      </c>
      <c r="G838" t="s">
        <v>14</v>
      </c>
      <c r="H838">
        <v>94</v>
      </c>
      <c r="I838" s="4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853</v>
      </c>
      <c r="G839" t="s">
        <v>20</v>
      </c>
      <c r="H839">
        <v>1797</v>
      </c>
      <c r="I839" s="4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139</v>
      </c>
      <c r="G840" t="s">
        <v>20</v>
      </c>
      <c r="H840">
        <v>261</v>
      </c>
      <c r="I840" s="4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</v>
      </c>
      <c r="G841" t="s">
        <v>20</v>
      </c>
      <c r="H841">
        <v>157</v>
      </c>
      <c r="I841" s="4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</v>
      </c>
      <c r="G842" t="s">
        <v>20</v>
      </c>
      <c r="H842">
        <v>3533</v>
      </c>
      <c r="I842" s="4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143</v>
      </c>
      <c r="G843" t="s">
        <v>20</v>
      </c>
      <c r="H843">
        <v>155</v>
      </c>
      <c r="I843" s="4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</v>
      </c>
      <c r="G844" t="s">
        <v>20</v>
      </c>
      <c r="H844">
        <v>132</v>
      </c>
      <c r="I844" s="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31</v>
      </c>
      <c r="G845" t="s">
        <v>14</v>
      </c>
      <c r="H845">
        <v>33</v>
      </c>
      <c r="I845" s="4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</v>
      </c>
      <c r="G846" t="s">
        <v>74</v>
      </c>
      <c r="H846">
        <v>94</v>
      </c>
      <c r="I846" s="4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198</v>
      </c>
      <c r="G847" t="s">
        <v>20</v>
      </c>
      <c r="H847">
        <v>1354</v>
      </c>
      <c r="I847" s="4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509</v>
      </c>
      <c r="G848" t="s">
        <v>20</v>
      </c>
      <c r="H848">
        <v>48</v>
      </c>
      <c r="I848" s="4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238</v>
      </c>
      <c r="G849" t="s">
        <v>20</v>
      </c>
      <c r="H849">
        <v>110</v>
      </c>
      <c r="I849" s="4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</v>
      </c>
      <c r="G850" t="s">
        <v>20</v>
      </c>
      <c r="H850">
        <v>172</v>
      </c>
      <c r="I850" s="4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</v>
      </c>
      <c r="G851" t="s">
        <v>20</v>
      </c>
      <c r="H851">
        <v>307</v>
      </c>
      <c r="I851" s="4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208</v>
      </c>
      <c r="G853" t="s">
        <v>20</v>
      </c>
      <c r="H853">
        <v>160</v>
      </c>
      <c r="I853" s="4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</v>
      </c>
      <c r="G854" t="s">
        <v>14</v>
      </c>
      <c r="H854">
        <v>31</v>
      </c>
      <c r="I854" s="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</v>
      </c>
      <c r="G855" t="s">
        <v>20</v>
      </c>
      <c r="H855">
        <v>1467</v>
      </c>
      <c r="I855" s="4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114</v>
      </c>
      <c r="G856" t="s">
        <v>20</v>
      </c>
      <c r="H856">
        <v>2662</v>
      </c>
      <c r="I856" s="4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357</v>
      </c>
      <c r="G858" t="s">
        <v>20</v>
      </c>
      <c r="H858">
        <v>158</v>
      </c>
      <c r="I858" s="4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140</v>
      </c>
      <c r="G859" t="s">
        <v>20</v>
      </c>
      <c r="H859">
        <v>225</v>
      </c>
      <c r="I859" s="4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</v>
      </c>
      <c r="G860" t="s">
        <v>14</v>
      </c>
      <c r="H860">
        <v>35</v>
      </c>
      <c r="I860" s="4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36</v>
      </c>
      <c r="G861" t="s">
        <v>14</v>
      </c>
      <c r="H861">
        <v>63</v>
      </c>
      <c r="I861" s="4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252</v>
      </c>
      <c r="G862" t="s">
        <v>20</v>
      </c>
      <c r="H862">
        <v>65</v>
      </c>
      <c r="I862" s="4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106</v>
      </c>
      <c r="G863" t="s">
        <v>20</v>
      </c>
      <c r="H863">
        <v>163</v>
      </c>
      <c r="I863" s="4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</v>
      </c>
      <c r="G864" t="s">
        <v>20</v>
      </c>
      <c r="H864">
        <v>85</v>
      </c>
      <c r="I864" s="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387</v>
      </c>
      <c r="G865" t="s">
        <v>20</v>
      </c>
      <c r="H865">
        <v>217</v>
      </c>
      <c r="I865" s="4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186</v>
      </c>
      <c r="G867" t="s">
        <v>20</v>
      </c>
      <c r="H867">
        <v>3272</v>
      </c>
      <c r="I867" s="4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</v>
      </c>
      <c r="G868" t="s">
        <v>74</v>
      </c>
      <c r="H868">
        <v>898</v>
      </c>
      <c r="I868" s="4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185</v>
      </c>
      <c r="G870" t="s">
        <v>20</v>
      </c>
      <c r="H870">
        <v>126</v>
      </c>
      <c r="I870" s="4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24</v>
      </c>
      <c r="G871" t="s">
        <v>14</v>
      </c>
      <c r="H871">
        <v>526</v>
      </c>
      <c r="I871" s="4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90</v>
      </c>
      <c r="G872" t="s">
        <v>14</v>
      </c>
      <c r="H872">
        <v>121</v>
      </c>
      <c r="I872" s="4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273</v>
      </c>
      <c r="G873" t="s">
        <v>20</v>
      </c>
      <c r="H873">
        <v>2320</v>
      </c>
      <c r="I873" s="4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</v>
      </c>
      <c r="G874" t="s">
        <v>20</v>
      </c>
      <c r="H874">
        <v>81</v>
      </c>
      <c r="I874" s="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</v>
      </c>
      <c r="G875" t="s">
        <v>20</v>
      </c>
      <c r="H875">
        <v>1887</v>
      </c>
      <c r="I875" s="4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347</v>
      </c>
      <c r="G876" t="s">
        <v>20</v>
      </c>
      <c r="H876">
        <v>4358</v>
      </c>
      <c r="I876" s="4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</v>
      </c>
      <c r="G877" t="s">
        <v>14</v>
      </c>
      <c r="H877">
        <v>67</v>
      </c>
      <c r="I877" s="4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</v>
      </c>
      <c r="G878" t="s">
        <v>14</v>
      </c>
      <c r="H878">
        <v>57</v>
      </c>
      <c r="I878" s="4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</v>
      </c>
      <c r="G879" t="s">
        <v>14</v>
      </c>
      <c r="H879">
        <v>1229</v>
      </c>
      <c r="I879" s="4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</v>
      </c>
      <c r="G880" t="s">
        <v>14</v>
      </c>
      <c r="H880">
        <v>12</v>
      </c>
      <c r="I880" s="4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544</v>
      </c>
      <c r="G881" t="s">
        <v>20</v>
      </c>
      <c r="H881">
        <v>53</v>
      </c>
      <c r="I881" s="4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229</v>
      </c>
      <c r="G882" t="s">
        <v>20</v>
      </c>
      <c r="H882">
        <v>2414</v>
      </c>
      <c r="I882" s="4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39</v>
      </c>
      <c r="G883" t="s">
        <v>14</v>
      </c>
      <c r="H883">
        <v>452</v>
      </c>
      <c r="I883" s="4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238</v>
      </c>
      <c r="G885" t="s">
        <v>20</v>
      </c>
      <c r="H885">
        <v>193</v>
      </c>
      <c r="I885" s="4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</v>
      </c>
      <c r="G886" t="s">
        <v>14</v>
      </c>
      <c r="H886">
        <v>1886</v>
      </c>
      <c r="I886" s="4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</v>
      </c>
      <c r="G887" t="s">
        <v>20</v>
      </c>
      <c r="H887">
        <v>52</v>
      </c>
      <c r="I887" s="4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85</v>
      </c>
      <c r="G888" t="s">
        <v>14</v>
      </c>
      <c r="H888">
        <v>1825</v>
      </c>
      <c r="I888" s="4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</v>
      </c>
      <c r="G889" t="s">
        <v>14</v>
      </c>
      <c r="H889">
        <v>31</v>
      </c>
      <c r="I889" s="4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210</v>
      </c>
      <c r="G890" t="s">
        <v>20</v>
      </c>
      <c r="H890">
        <v>290</v>
      </c>
      <c r="I890" s="4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170</v>
      </c>
      <c r="G891" t="s">
        <v>20</v>
      </c>
      <c r="H891">
        <v>122</v>
      </c>
      <c r="I891" s="4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116</v>
      </c>
      <c r="G892" t="s">
        <v>20</v>
      </c>
      <c r="H892">
        <v>1470</v>
      </c>
      <c r="I892" s="4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259</v>
      </c>
      <c r="G893" t="s">
        <v>20</v>
      </c>
      <c r="H893">
        <v>165</v>
      </c>
      <c r="I893" s="4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231</v>
      </c>
      <c r="G894" t="s">
        <v>20</v>
      </c>
      <c r="H894">
        <v>182</v>
      </c>
      <c r="I894" s="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</v>
      </c>
      <c r="G895" t="s">
        <v>20</v>
      </c>
      <c r="H895">
        <v>199</v>
      </c>
      <c r="I895" s="4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189</v>
      </c>
      <c r="G896" t="s">
        <v>20</v>
      </c>
      <c r="H896">
        <v>56</v>
      </c>
      <c r="I896" s="4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7</v>
      </c>
      <c r="G897" t="s">
        <v>14</v>
      </c>
      <c r="H897">
        <v>107</v>
      </c>
      <c r="I897" s="4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</v>
      </c>
      <c r="G898" t="s">
        <v>20</v>
      </c>
      <c r="H898">
        <v>1460</v>
      </c>
      <c r="I898" s="4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ROUND(E899/D899*100,0)</f>
        <v>28</v>
      </c>
      <c r="G899" t="s">
        <v>14</v>
      </c>
      <c r="H899">
        <v>27</v>
      </c>
      <c r="I899" s="4">
        <f t="shared" ref="I899:I962" si="85">IFERROR(ROUND(E899/H899,2),0)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LEFT(R899,(FIND("/",R899,1)-1))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</v>
      </c>
      <c r="G900" t="s">
        <v>14</v>
      </c>
      <c r="H900">
        <v>1221</v>
      </c>
      <c r="I900" s="4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</v>
      </c>
      <c r="G901" t="s">
        <v>20</v>
      </c>
      <c r="H901">
        <v>123</v>
      </c>
      <c r="I901" s="4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</v>
      </c>
      <c r="G903" t="s">
        <v>20</v>
      </c>
      <c r="H903">
        <v>159</v>
      </c>
      <c r="I903" s="4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</v>
      </c>
      <c r="G904" t="s">
        <v>20</v>
      </c>
      <c r="H904">
        <v>110</v>
      </c>
      <c r="I904" s="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2</v>
      </c>
      <c r="G905" t="s">
        <v>47</v>
      </c>
      <c r="H905">
        <v>14</v>
      </c>
      <c r="I905" s="4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</v>
      </c>
      <c r="G906" t="s">
        <v>14</v>
      </c>
      <c r="H906">
        <v>16</v>
      </c>
      <c r="I906" s="4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164</v>
      </c>
      <c r="G907" t="s">
        <v>20</v>
      </c>
      <c r="H907">
        <v>236</v>
      </c>
      <c r="I907" s="4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163</v>
      </c>
      <c r="G908" t="s">
        <v>20</v>
      </c>
      <c r="H908">
        <v>191</v>
      </c>
      <c r="I908" s="4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</v>
      </c>
      <c r="G909" t="s">
        <v>14</v>
      </c>
      <c r="H909">
        <v>41</v>
      </c>
      <c r="I909" s="4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</v>
      </c>
      <c r="G910" t="s">
        <v>20</v>
      </c>
      <c r="H910">
        <v>3934</v>
      </c>
      <c r="I910" s="4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479</v>
      </c>
      <c r="G911" t="s">
        <v>20</v>
      </c>
      <c r="H911">
        <v>80</v>
      </c>
      <c r="I911" s="4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20</v>
      </c>
      <c r="G912" t="s">
        <v>74</v>
      </c>
      <c r="H912">
        <v>296</v>
      </c>
      <c r="I912" s="4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199</v>
      </c>
      <c r="G913" t="s">
        <v>20</v>
      </c>
      <c r="H913">
        <v>462</v>
      </c>
      <c r="I913" s="4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51</v>
      </c>
      <c r="G915" t="s">
        <v>14</v>
      </c>
      <c r="H915">
        <v>523</v>
      </c>
      <c r="I915" s="4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</v>
      </c>
      <c r="G916" t="s">
        <v>14</v>
      </c>
      <c r="H916">
        <v>141</v>
      </c>
      <c r="I916" s="4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156</v>
      </c>
      <c r="G917" t="s">
        <v>20</v>
      </c>
      <c r="H917">
        <v>1866</v>
      </c>
      <c r="I917" s="4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</v>
      </c>
      <c r="G918" t="s">
        <v>14</v>
      </c>
      <c r="H918">
        <v>52</v>
      </c>
      <c r="I918" s="4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</v>
      </c>
      <c r="G919" t="s">
        <v>47</v>
      </c>
      <c r="H919">
        <v>27</v>
      </c>
      <c r="I919" s="4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</v>
      </c>
      <c r="G920" t="s">
        <v>20</v>
      </c>
      <c r="H920">
        <v>156</v>
      </c>
      <c r="I920" s="4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59</v>
      </c>
      <c r="G921" t="s">
        <v>14</v>
      </c>
      <c r="H921">
        <v>225</v>
      </c>
      <c r="I921" s="4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183</v>
      </c>
      <c r="G922" t="s">
        <v>20</v>
      </c>
      <c r="H922">
        <v>255</v>
      </c>
      <c r="I922" s="4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1</v>
      </c>
      <c r="G923" t="s">
        <v>14</v>
      </c>
      <c r="H923">
        <v>38</v>
      </c>
      <c r="I923" s="4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176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238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</v>
      </c>
      <c r="G926" t="s">
        <v>20</v>
      </c>
      <c r="H926">
        <v>2289</v>
      </c>
      <c r="I926" s="4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</v>
      </c>
      <c r="G927" t="s">
        <v>20</v>
      </c>
      <c r="H927">
        <v>65</v>
      </c>
      <c r="I927" s="4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</v>
      </c>
      <c r="G928" t="s">
        <v>14</v>
      </c>
      <c r="H928">
        <v>15</v>
      </c>
      <c r="I928" s="4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46</v>
      </c>
      <c r="G929" t="s">
        <v>14</v>
      </c>
      <c r="H929">
        <v>37</v>
      </c>
      <c r="I929" s="4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</v>
      </c>
      <c r="G930" t="s">
        <v>20</v>
      </c>
      <c r="H930">
        <v>3777</v>
      </c>
      <c r="I930" s="4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</v>
      </c>
      <c r="G931" t="s">
        <v>20</v>
      </c>
      <c r="H931">
        <v>184</v>
      </c>
      <c r="I931" s="4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</v>
      </c>
      <c r="G932" t="s">
        <v>20</v>
      </c>
      <c r="H932">
        <v>85</v>
      </c>
      <c r="I932" s="4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73</v>
      </c>
      <c r="G933" t="s">
        <v>14</v>
      </c>
      <c r="H933">
        <v>112</v>
      </c>
      <c r="I933" s="4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</v>
      </c>
      <c r="G934" t="s">
        <v>20</v>
      </c>
      <c r="H934">
        <v>144</v>
      </c>
      <c r="I934" s="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240</v>
      </c>
      <c r="G935" t="s">
        <v>20</v>
      </c>
      <c r="H935">
        <v>1902</v>
      </c>
      <c r="I935" s="4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182</v>
      </c>
      <c r="G936" t="s">
        <v>20</v>
      </c>
      <c r="H936">
        <v>105</v>
      </c>
      <c r="I936" s="4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</v>
      </c>
      <c r="G937" t="s">
        <v>20</v>
      </c>
      <c r="H937">
        <v>132</v>
      </c>
      <c r="I937" s="4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2</v>
      </c>
      <c r="G938" t="s">
        <v>14</v>
      </c>
      <c r="H938">
        <v>21</v>
      </c>
      <c r="I938" s="4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50</v>
      </c>
      <c r="G939" t="s">
        <v>74</v>
      </c>
      <c r="H939">
        <v>976</v>
      </c>
      <c r="I939" s="4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110</v>
      </c>
      <c r="G940" t="s">
        <v>20</v>
      </c>
      <c r="H940">
        <v>96</v>
      </c>
      <c r="I940" s="4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</v>
      </c>
      <c r="G941" t="s">
        <v>14</v>
      </c>
      <c r="H941">
        <v>67</v>
      </c>
      <c r="I941" s="4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</v>
      </c>
      <c r="G942" t="s">
        <v>47</v>
      </c>
      <c r="H942">
        <v>66</v>
      </c>
      <c r="I942" s="4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</v>
      </c>
      <c r="G943" t="s">
        <v>14</v>
      </c>
      <c r="H943">
        <v>78</v>
      </c>
      <c r="I943" s="4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65</v>
      </c>
      <c r="G944" t="s">
        <v>14</v>
      </c>
      <c r="H944">
        <v>67</v>
      </c>
      <c r="I944" s="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160</v>
      </c>
      <c r="G945" t="s">
        <v>20</v>
      </c>
      <c r="H945">
        <v>114</v>
      </c>
      <c r="I945" s="4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</v>
      </c>
      <c r="G946" t="s">
        <v>14</v>
      </c>
      <c r="H946">
        <v>263</v>
      </c>
      <c r="I946" s="4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</v>
      </c>
      <c r="G947" t="s">
        <v>14</v>
      </c>
      <c r="H947">
        <v>1691</v>
      </c>
      <c r="I947" s="4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10</v>
      </c>
      <c r="G948" t="s">
        <v>14</v>
      </c>
      <c r="H948">
        <v>181</v>
      </c>
      <c r="I948" s="4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27</v>
      </c>
      <c r="G949" t="s">
        <v>14</v>
      </c>
      <c r="H949">
        <v>13</v>
      </c>
      <c r="I949" s="4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63</v>
      </c>
      <c r="G950" t="s">
        <v>74</v>
      </c>
      <c r="H950">
        <v>160</v>
      </c>
      <c r="I950" s="4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</v>
      </c>
      <c r="G951" t="s">
        <v>20</v>
      </c>
      <c r="H951">
        <v>203</v>
      </c>
      <c r="I951" s="4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1097</v>
      </c>
      <c r="G953" t="s">
        <v>20</v>
      </c>
      <c r="H953">
        <v>1559</v>
      </c>
      <c r="I953" s="4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</v>
      </c>
      <c r="G954" t="s">
        <v>74</v>
      </c>
      <c r="H954">
        <v>2266</v>
      </c>
      <c r="I954" s="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</v>
      </c>
      <c r="G956" t="s">
        <v>20</v>
      </c>
      <c r="H956">
        <v>1548</v>
      </c>
      <c r="I956" s="4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</v>
      </c>
      <c r="G958" t="s">
        <v>14</v>
      </c>
      <c r="H958">
        <v>830</v>
      </c>
      <c r="I958" s="4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127</v>
      </c>
      <c r="G959" t="s">
        <v>20</v>
      </c>
      <c r="H959">
        <v>131</v>
      </c>
      <c r="I959" s="4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735</v>
      </c>
      <c r="G960" t="s">
        <v>20</v>
      </c>
      <c r="H960">
        <v>112</v>
      </c>
      <c r="I960" s="4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5</v>
      </c>
      <c r="G961" t="s">
        <v>14</v>
      </c>
      <c r="H961">
        <v>130</v>
      </c>
      <c r="I961" s="4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</v>
      </c>
      <c r="G962" t="s">
        <v>14</v>
      </c>
      <c r="H962">
        <v>55</v>
      </c>
      <c r="I962" s="4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ROUND(E963/D963*100,0)</f>
        <v>119</v>
      </c>
      <c r="G963" t="s">
        <v>20</v>
      </c>
      <c r="H963">
        <v>155</v>
      </c>
      <c r="I963" s="4">
        <f t="shared" ref="I963:I1001" si="91">IFERROR(ROUND(E963/H963,2),0)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LEFT(R963,(FIND("/",R963,1)-1))</f>
        <v>publishing</v>
      </c>
      <c r="T963" t="str">
        <f t="shared" ref="T963:T1001" si="95">RIGHT(R963,LEN(R963)-SEARCH("/",R963))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</v>
      </c>
      <c r="G964" t="s">
        <v>20</v>
      </c>
      <c r="H964">
        <v>266</v>
      </c>
      <c r="I964" s="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85</v>
      </c>
      <c r="G965" t="s">
        <v>14</v>
      </c>
      <c r="H965">
        <v>114</v>
      </c>
      <c r="I965" s="4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356</v>
      </c>
      <c r="G966" t="s">
        <v>20</v>
      </c>
      <c r="H966">
        <v>155</v>
      </c>
      <c r="I966" s="4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</v>
      </c>
      <c r="G967" t="s">
        <v>20</v>
      </c>
      <c r="H967">
        <v>207</v>
      </c>
      <c r="I967" s="4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</v>
      </c>
      <c r="G968" t="s">
        <v>20</v>
      </c>
      <c r="H968">
        <v>245</v>
      </c>
      <c r="I968" s="4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</v>
      </c>
      <c r="G969" t="s">
        <v>20</v>
      </c>
      <c r="H969">
        <v>1573</v>
      </c>
      <c r="I969" s="4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</v>
      </c>
      <c r="G970" t="s">
        <v>20</v>
      </c>
      <c r="H970">
        <v>114</v>
      </c>
      <c r="I970" s="4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</v>
      </c>
      <c r="G971" t="s">
        <v>20</v>
      </c>
      <c r="H971">
        <v>93</v>
      </c>
      <c r="I971" s="4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61</v>
      </c>
      <c r="G972" t="s">
        <v>14</v>
      </c>
      <c r="H972">
        <v>594</v>
      </c>
      <c r="I972" s="4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28</v>
      </c>
      <c r="G973" t="s">
        <v>14</v>
      </c>
      <c r="H973">
        <v>24</v>
      </c>
      <c r="I973" s="4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</v>
      </c>
      <c r="G974" t="s">
        <v>20</v>
      </c>
      <c r="H974">
        <v>1681</v>
      </c>
      <c r="I974" s="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22</v>
      </c>
      <c r="G975" t="s">
        <v>14</v>
      </c>
      <c r="H975">
        <v>252</v>
      </c>
      <c r="I975" s="4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374</v>
      </c>
      <c r="G976" t="s">
        <v>20</v>
      </c>
      <c r="H976">
        <v>32</v>
      </c>
      <c r="I976" s="4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155</v>
      </c>
      <c r="G977" t="s">
        <v>20</v>
      </c>
      <c r="H977">
        <v>135</v>
      </c>
      <c r="I977" s="4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</v>
      </c>
      <c r="G978" t="s">
        <v>20</v>
      </c>
      <c r="H978">
        <v>140</v>
      </c>
      <c r="I978" s="4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74</v>
      </c>
      <c r="G979" t="s">
        <v>14</v>
      </c>
      <c r="H979">
        <v>67</v>
      </c>
      <c r="I979" s="4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</v>
      </c>
      <c r="G980" t="s">
        <v>20</v>
      </c>
      <c r="H980">
        <v>92</v>
      </c>
      <c r="I980" s="4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</v>
      </c>
      <c r="G981" t="s">
        <v>20</v>
      </c>
      <c r="H981">
        <v>1015</v>
      </c>
      <c r="I981" s="4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</v>
      </c>
      <c r="G982" t="s">
        <v>14</v>
      </c>
      <c r="H982">
        <v>742</v>
      </c>
      <c r="I982" s="4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</v>
      </c>
      <c r="G983" t="s">
        <v>20</v>
      </c>
      <c r="H983">
        <v>323</v>
      </c>
      <c r="I983" s="4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85</v>
      </c>
      <c r="G984" t="s">
        <v>14</v>
      </c>
      <c r="H984">
        <v>75</v>
      </c>
      <c r="I984" s="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146</v>
      </c>
      <c r="G985" t="s">
        <v>20</v>
      </c>
      <c r="H985">
        <v>2326</v>
      </c>
      <c r="I985" s="4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</v>
      </c>
      <c r="G986" t="s">
        <v>20</v>
      </c>
      <c r="H986">
        <v>381</v>
      </c>
      <c r="I986" s="4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</v>
      </c>
      <c r="G987" t="s">
        <v>14</v>
      </c>
      <c r="H987">
        <v>4405</v>
      </c>
      <c r="I987" s="4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</v>
      </c>
      <c r="G988" t="s">
        <v>14</v>
      </c>
      <c r="H988">
        <v>92</v>
      </c>
      <c r="I988" s="4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217</v>
      </c>
      <c r="G989" t="s">
        <v>20</v>
      </c>
      <c r="H989">
        <v>480</v>
      </c>
      <c r="I989" s="4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</v>
      </c>
      <c r="G990" t="s">
        <v>14</v>
      </c>
      <c r="H990">
        <v>64</v>
      </c>
      <c r="I990" s="4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500</v>
      </c>
      <c r="G991" t="s">
        <v>20</v>
      </c>
      <c r="H991">
        <v>226</v>
      </c>
      <c r="I991" s="4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88</v>
      </c>
      <c r="G992" t="s">
        <v>14</v>
      </c>
      <c r="H992">
        <v>64</v>
      </c>
      <c r="I992" s="4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</v>
      </c>
      <c r="G993" t="s">
        <v>20</v>
      </c>
      <c r="H993">
        <v>241</v>
      </c>
      <c r="I993" s="4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427</v>
      </c>
      <c r="G994" t="s">
        <v>20</v>
      </c>
      <c r="H994">
        <v>132</v>
      </c>
      <c r="I994" s="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</v>
      </c>
      <c r="G996" t="s">
        <v>14</v>
      </c>
      <c r="H996">
        <v>842</v>
      </c>
      <c r="I996" s="4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</v>
      </c>
      <c r="G997" t="s">
        <v>20</v>
      </c>
      <c r="H997">
        <v>2043</v>
      </c>
      <c r="I997" s="4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73</v>
      </c>
      <c r="G998" t="s">
        <v>14</v>
      </c>
      <c r="H998">
        <v>112</v>
      </c>
      <c r="I998" s="4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61</v>
      </c>
      <c r="G999" t="s">
        <v>74</v>
      </c>
      <c r="H999">
        <v>139</v>
      </c>
      <c r="I999" s="4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57</v>
      </c>
      <c r="G1000" t="s">
        <v>14</v>
      </c>
      <c r="H1000">
        <v>374</v>
      </c>
      <c r="I1000" s="4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57</v>
      </c>
      <c r="G1001" t="s">
        <v>74</v>
      </c>
      <c r="H1001">
        <v>1122</v>
      </c>
      <c r="I1001" s="4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0699-D84A-427D-909C-6840530CE05B}">
  <dimension ref="A1:J566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defaultRowHeight="15.75" x14ac:dyDescent="0.25"/>
  <cols>
    <col min="1" max="1" width="9.375" bestFit="1" customWidth="1"/>
    <col min="2" max="2" width="13.5" bestFit="1" customWidth="1"/>
    <col min="7" max="7" width="16.125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2098</v>
      </c>
      <c r="I1" t="s">
        <v>14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t="s">
        <v>2092</v>
      </c>
      <c r="H2">
        <f>AVERAGE(B2:B566)</f>
        <v>851.14690265486729</v>
      </c>
      <c r="I2">
        <f>AVERAGE(E2:E365)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2093</v>
      </c>
      <c r="H3">
        <f>MEDIAN(B2:B566)</f>
        <v>201</v>
      </c>
      <c r="I3">
        <f>MEDIAN(E2:E365)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2094</v>
      </c>
      <c r="H4">
        <f>MIN(B2:B566)</f>
        <v>16</v>
      </c>
      <c r="I4">
        <f>MIN(E2:E365)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2095</v>
      </c>
      <c r="H5">
        <f>MAX(B2:B566)</f>
        <v>7295</v>
      </c>
      <c r="I5">
        <f>MAX(E2:E365)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2096</v>
      </c>
      <c r="H6">
        <f>_xlfn.VAR.S(B2:B566)</f>
        <v>1606216.5936295739</v>
      </c>
      <c r="I6">
        <f>_xlfn.VAR.S(E2:E365)</f>
        <v>924113.45496927318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2097</v>
      </c>
      <c r="H7">
        <f>_xlfn.STDEV.S(B2:B566)</f>
        <v>1267.366006183523</v>
      </c>
      <c r="I7">
        <f>_xlfn.STDEV.S(E2:E365)</f>
        <v>961.30819978260524</v>
      </c>
      <c r="J7" t="s">
        <v>2102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  <c r="G9" t="s">
        <v>2101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  <c r="G10" t="s">
        <v>2099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  <c r="G11" t="s">
        <v>2100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G13" t="s">
        <v>2103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G14" t="s">
        <v>2104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E1" xr:uid="{7C890699-D84A-427D-909C-6840530CE05B}"/>
  <conditionalFormatting sqref="A1:A566">
    <cfRule type="cellIs" dxfId="7" priority="7" operator="equal">
      <formula>"canceled"</formula>
    </cfRule>
    <cfRule type="cellIs" dxfId="6" priority="8" operator="equal">
      <formula>"live"</formula>
    </cfRule>
    <cfRule type="cellIs" dxfId="5" priority="9" operator="equal">
      <formula>"successful"</formula>
    </cfRule>
    <cfRule type="cellIs" dxfId="4" priority="10" operator="equal">
      <formula>"failed"</formula>
    </cfRule>
  </conditionalFormatting>
  <conditionalFormatting sqref="D1:D365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CrowdfundingGoalAnalysis</vt:lpstr>
      <vt:lpstr>Crowdfunding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Maribel Ramirez</cp:lastModifiedBy>
  <dcterms:created xsi:type="dcterms:W3CDTF">2021-09-29T18:52:28Z</dcterms:created>
  <dcterms:modified xsi:type="dcterms:W3CDTF">2024-04-02T00:41:21Z</dcterms:modified>
</cp:coreProperties>
</file>