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6bb51aa852dd3c/Documentos/"/>
    </mc:Choice>
  </mc:AlternateContent>
  <xr:revisionPtr revIDLastSave="643" documentId="8_{CE3B3609-74FE-4F71-918D-D582C3D08032}" xr6:coauthVersionLast="47" xr6:coauthVersionMax="47" xr10:uidLastSave="{1C344E9D-1DF2-437D-A5DE-905DDAC0A691}"/>
  <bookViews>
    <workbookView minimized="1" xWindow="0" yWindow="0" windowWidth="9885" windowHeight="10800" firstSheet="1" activeTab="2" xr2:uid="{66BB2599-3179-4E8F-8367-7D6BB4752FC9}"/>
  </bookViews>
  <sheets>
    <sheet name="Desarrollo tecnológico" sheetId="1" r:id="rId1"/>
    <sheet name="Embarcación, provisiones y PEM" sheetId="2" r:id="rId2"/>
    <sheet name="Presupuesto" sheetId="6" r:id="rId3"/>
    <sheet name="Costo Emb suba" sheetId="8" r:id="rId4"/>
    <sheet name="Costos" sheetId="7" r:id="rId5"/>
    <sheet name="Embarcación subácuatica" sheetId="3" r:id="rId6"/>
    <sheet name="Seguridad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6" l="1"/>
  <c r="C9" i="6"/>
  <c r="F8" i="6"/>
  <c r="E8" i="6"/>
  <c r="K20" i="5"/>
  <c r="K18" i="5"/>
  <c r="I20" i="5"/>
  <c r="I18" i="5"/>
  <c r="G20" i="5"/>
  <c r="G18" i="5"/>
  <c r="O20" i="2"/>
  <c r="O18" i="2"/>
  <c r="O16" i="2"/>
  <c r="F14" i="8"/>
  <c r="F13" i="8"/>
  <c r="F12" i="8"/>
  <c r="F11" i="8"/>
  <c r="F10" i="8"/>
  <c r="F9" i="8"/>
  <c r="F8" i="8"/>
  <c r="F7" i="8"/>
  <c r="F6" i="8"/>
  <c r="I7" i="7"/>
  <c r="I8" i="7"/>
  <c r="I6" i="7"/>
  <c r="G6" i="7"/>
  <c r="G8" i="7"/>
  <c r="G7" i="7"/>
  <c r="E7" i="7"/>
  <c r="E8" i="7"/>
  <c r="E6" i="7"/>
  <c r="D8" i="6"/>
  <c r="C8" i="6"/>
</calcChain>
</file>

<file path=xl/sharedStrings.xml><?xml version="1.0" encoding="utf-8"?>
<sst xmlns="http://schemas.openxmlformats.org/spreadsheetml/2006/main" count="64" uniqueCount="57">
  <si>
    <t>Efectividad de la travesía</t>
  </si>
  <si>
    <t>Horas</t>
  </si>
  <si>
    <t>u$s</t>
  </si>
  <si>
    <t>25% Riesgo severo de hundimiento</t>
  </si>
  <si>
    <t>50% Riesgo alto de desperfecto técnicos</t>
  </si>
  <si>
    <t>75% Riesgo moderado, pero sin tiempo para hacer pruebas</t>
  </si>
  <si>
    <t>99% Riesgo muy bajo, incluye simulaciones y testeos</t>
  </si>
  <si>
    <t>Tipo de embarcación</t>
  </si>
  <si>
    <t>Barco básico de 65 pies</t>
  </si>
  <si>
    <t>Cada módulo extra de 16 pies</t>
  </si>
  <si>
    <t>Tipo de submarino</t>
  </si>
  <si>
    <t>Capacida de carga de extracción de oro (kg por viaje)</t>
  </si>
  <si>
    <t>Costo por viaje (u$s)</t>
  </si>
  <si>
    <t>Chico: 8 pies</t>
  </si>
  <si>
    <t>Mediano: 12 pies</t>
  </si>
  <si>
    <t>Grande: 16 pies</t>
  </si>
  <si>
    <t>Días</t>
  </si>
  <si>
    <t>Efectividad de la seguridad</t>
  </si>
  <si>
    <t>20% Vulnerabilidad muy alta</t>
  </si>
  <si>
    <t>40% Vulnerabilidad alta</t>
  </si>
  <si>
    <t>80% Vulnerabilidad baja</t>
  </si>
  <si>
    <t>99% Seguridad elevada</t>
  </si>
  <si>
    <t>60% Vulnerabilidad media</t>
  </si>
  <si>
    <t>Capacidad de carga (toneladas)</t>
  </si>
  <si>
    <r>
      <t xml:space="preserve">Cada extraccion de tesoro insume </t>
    </r>
    <r>
      <rPr>
        <u/>
        <sz val="11"/>
        <color theme="1"/>
        <rFont val="Calibri"/>
        <family val="2"/>
        <scheme val="minor"/>
      </rPr>
      <t>1 día</t>
    </r>
  </si>
  <si>
    <t>La travesía necesita 5 días de ida y 5 días de vuelta hasta y desde la locación del tesoro a tierra firme</t>
  </si>
  <si>
    <t>El tiempo total se calcula sumando la cantidad de viajes necesarios para extraer el oro y los 10 días de viaje.</t>
  </si>
  <si>
    <t>PEM= Puesta en marcha</t>
  </si>
  <si>
    <t xml:space="preserve">Conceptos </t>
  </si>
  <si>
    <t>Presupuesto inicial</t>
  </si>
  <si>
    <t>Embarcación subácuatica</t>
  </si>
  <si>
    <t>Provisiones y puesta en marcha</t>
  </si>
  <si>
    <t>Costo total</t>
  </si>
  <si>
    <t>Kilos totales</t>
  </si>
  <si>
    <t>Kilos extraídos por viaje</t>
  </si>
  <si>
    <t>Viajes totales</t>
  </si>
  <si>
    <t>Viajes totales para c/ opción</t>
  </si>
  <si>
    <t>Precio de cada viaje según los kilos extraídos</t>
  </si>
  <si>
    <t>Costo total= viajes totales x precio de cada viaje según los kilos extraídos</t>
  </si>
  <si>
    <t>Precio de c/ viajes según los kilos extraidos</t>
  </si>
  <si>
    <t>Kilos extraidos</t>
  </si>
  <si>
    <t>Total (opción 5000 kilos)</t>
  </si>
  <si>
    <t xml:space="preserve">Kilos Extraídos </t>
  </si>
  <si>
    <t xml:space="preserve">Modulos extras usados </t>
  </si>
  <si>
    <t>Costo por día (Barco+ modulos)</t>
  </si>
  <si>
    <t>Tiempo total (cantidad de viajes + 10 días de viajes)</t>
  </si>
  <si>
    <t>60 días</t>
  </si>
  <si>
    <t>48 días</t>
  </si>
  <si>
    <t>35 días</t>
  </si>
  <si>
    <t>35 dias</t>
  </si>
  <si>
    <t>48 dias</t>
  </si>
  <si>
    <t>Seguro utilizado</t>
  </si>
  <si>
    <t>Seguridad (99%)</t>
  </si>
  <si>
    <t>Desarrollo tecnológico (99%)</t>
  </si>
  <si>
    <t>Total (opcion 10000 kilos)</t>
  </si>
  <si>
    <t>Dinero obtenido de la venta de oro</t>
  </si>
  <si>
    <t>Total (opción 7000 kilos)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</si>
</sst>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61">
    <xf numFmtId="0" fontId="0" fillId="0" borderId="0" xfId="0"/>
    <xf numFmtId="0" fontId="4" fillId="2" borderId="1" xfId="2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2" fontId="2" fillId="3" borderId="1" xfId="1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42" fontId="2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2" fontId="0" fillId="0" borderId="0" xfId="0" applyNumberFormat="1" applyAlignment="1">
      <alignment horizontal="center" vertical="center"/>
    </xf>
    <xf numFmtId="42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/>
    </xf>
    <xf numFmtId="42" fontId="0" fillId="7" borderId="0" xfId="0" applyNumberFormat="1" applyFill="1" applyAlignment="1">
      <alignment horizontal="center"/>
    </xf>
    <xf numFmtId="42" fontId="2" fillId="5" borderId="0" xfId="0" applyNumberFormat="1" applyFont="1" applyFill="1" applyAlignment="1">
      <alignment horizontal="center"/>
    </xf>
    <xf numFmtId="42" fontId="0" fillId="0" borderId="0" xfId="0" applyNumberFormat="1" applyAlignment="1">
      <alignment horizontal="left"/>
    </xf>
    <xf numFmtId="0" fontId="0" fillId="0" borderId="0" xfId="0" applyAlignment="1">
      <alignment horizontal="left" vertical="top" wrapText="1"/>
    </xf>
    <xf numFmtId="0" fontId="0" fillId="9" borderId="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42" fontId="0" fillId="9" borderId="2" xfId="1" applyNumberFormat="1" applyFont="1" applyFill="1" applyBorder="1" applyAlignment="1">
      <alignment horizontal="center" vertical="center"/>
    </xf>
    <xf numFmtId="42" fontId="0" fillId="9" borderId="12" xfId="1" applyNumberFormat="1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42" fontId="0" fillId="9" borderId="2" xfId="0" applyNumberForma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42" fontId="0" fillId="5" borderId="0" xfId="0" applyNumberFormat="1" applyFill="1" applyAlignment="1">
      <alignment vertical="center" wrapText="1"/>
    </xf>
    <xf numFmtId="42" fontId="0" fillId="5" borderId="5" xfId="0" applyNumberFormat="1" applyFill="1" applyBorder="1" applyAlignment="1">
      <alignment vertical="center" wrapText="1"/>
    </xf>
    <xf numFmtId="42" fontId="0" fillId="5" borderId="0" xfId="0" applyNumberFormat="1" applyFill="1" applyAlignment="1">
      <alignment horizontal="center" vertical="top" wrapText="1"/>
    </xf>
    <xf numFmtId="42" fontId="0" fillId="5" borderId="5" xfId="0" applyNumberForma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0" xfId="0" applyFill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/>
    </xf>
    <xf numFmtId="4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10" borderId="2" xfId="0" applyFont="1" applyFill="1" applyBorder="1" applyAlignment="1">
      <alignment horizontal="center" vertical="center"/>
    </xf>
    <xf numFmtId="42" fontId="0" fillId="7" borderId="2" xfId="0" applyNumberForma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7" borderId="2" xfId="0" applyFill="1" applyBorder="1" applyAlignment="1">
      <alignment horizontal="center"/>
    </xf>
  </cellXfs>
  <cellStyles count="3">
    <cellStyle name="Énfasis5" xfId="2" builtinId="45"/>
    <cellStyle name="Moneda" xfId="1" builtinId="4"/>
    <cellStyle name="Normal" xfId="0" builtinId="0"/>
  </cellStyles>
  <dxfs count="12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2" formatCode="_-&quot;$&quot;\ * #,##0_-;\-&quot;$&quot;\ * #,##0_-;_-&quot;$&quot;\ * &quot;-&quot;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2" formatCode="_-&quot;$&quot;\ * #,##0_-;\-&quot;$&quot;\ * #,##0_-;_-&quot;$&quot;\ * &quot;-&quot;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2" formatCode="_-&quot;$&quot;\ * #,##0_-;\-&quot;$&quot;\ * #,##0_-;_-&quot;$&quot;\ * &quot;-&quot;_-;_-@_-"/>
      <alignment horizontal="center" vertical="bottom" textRotation="0" wrapText="0" indent="0" justifyLastLine="0" shrinkToFit="0" readingOrder="0"/>
    </dxf>
    <dxf>
      <numFmt numFmtId="32" formatCode="_-&quot;$&quot;\ * #,##0_-;\-&quot;$&quot;\ * #,##0_-;_-&quot;$&quot;\ * &quot;-&quot;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D9167A-9E44-4AFB-BEC3-B8EE10235563}" name="Tabla2" displayName="Tabla2" ref="B2:E9" totalsRowShown="0" headerRowDxfId="11" dataDxfId="10">
  <autoFilter ref="B2:E9" xr:uid="{3BD9167A-9E44-4AFB-BEC3-B8EE10235563}"/>
  <tableColumns count="4">
    <tableColumn id="1" xr3:uid="{996B5AD4-CDBD-4B60-B0CE-DD92CD9A166B}" name="Conceptos " dataDxfId="9"/>
    <tableColumn id="3" xr3:uid="{B72C56CD-5456-4B0D-AFCE-5E9D1A1699D5}" name="Total (opción 5000 kilos)" dataDxfId="8"/>
    <tableColumn id="5" xr3:uid="{A6302390-C871-438D-AC87-6C63A74F2DAC}" name="Total (opción 7000 kilos)" dataDxfId="7"/>
    <tableColumn id="7" xr3:uid="{E9DB6E43-DCEC-4036-AF1A-DDF417FDB6B3}" name="Total (opcion 10000 kilos)" data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C0D50E-5D52-424E-8F83-B4770FFEAFA8}" name="Tabla35" displayName="Tabla35" ref="D5:G14" totalsRowShown="0" headerRowDxfId="5" dataDxfId="4">
  <autoFilter ref="D5:G14" xr:uid="{44C0D50E-5D52-424E-8F83-B4770FFEAFA8}"/>
  <tableColumns count="4">
    <tableColumn id="1" xr3:uid="{74BA8E99-5838-4C8B-A1C9-91392679BEA1}" name="Precio de c/ viajes según los kilos extraidos" dataDxfId="3"/>
    <tableColumn id="5" xr3:uid="{69B74739-DC4B-4BE5-A9FE-C789D2AAF32B}" name="Viajes totales" dataDxfId="2"/>
    <tableColumn id="7" xr3:uid="{FE4EDE7E-E509-4F28-AF36-7E205F13DE36}" name="Costo total" dataDxfId="1">
      <calculatedColumnFormula>D6*E6</calculatedColumnFormula>
    </tableColumn>
    <tableColumn id="9" xr3:uid="{3A2EB396-0962-420F-A7FB-4CAD2483E06E}" name="Kilos extraido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5037D-471A-4DEA-BB51-BCE16E28BB46}">
  <dimension ref="C4:E8"/>
  <sheetViews>
    <sheetView workbookViewId="0">
      <selection activeCell="C6" sqref="C6"/>
    </sheetView>
  </sheetViews>
  <sheetFormatPr baseColWidth="10" defaultRowHeight="15" x14ac:dyDescent="0.25"/>
  <cols>
    <col min="3" max="3" width="33.28515625" customWidth="1"/>
    <col min="5" max="5" width="28.42578125" customWidth="1"/>
  </cols>
  <sheetData>
    <row r="4" spans="3:5" x14ac:dyDescent="0.25">
      <c r="C4" s="1" t="s">
        <v>0</v>
      </c>
      <c r="D4" s="1" t="s">
        <v>1</v>
      </c>
      <c r="E4" s="1" t="s">
        <v>2</v>
      </c>
    </row>
    <row r="5" spans="3:5" x14ac:dyDescent="0.25">
      <c r="C5" s="2" t="s">
        <v>3</v>
      </c>
      <c r="D5" s="2">
        <v>2000</v>
      </c>
      <c r="E5" s="3">
        <v>600000</v>
      </c>
    </row>
    <row r="6" spans="3:5" ht="30" x14ac:dyDescent="0.25">
      <c r="C6" s="2" t="s">
        <v>4</v>
      </c>
      <c r="D6" s="2">
        <v>4000</v>
      </c>
      <c r="E6" s="3">
        <v>1200000</v>
      </c>
    </row>
    <row r="7" spans="3:5" ht="30" x14ac:dyDescent="0.25">
      <c r="C7" s="2" t="s">
        <v>5</v>
      </c>
      <c r="D7" s="2">
        <v>6000</v>
      </c>
      <c r="E7" s="3">
        <v>1800000</v>
      </c>
    </row>
    <row r="8" spans="3:5" ht="30" x14ac:dyDescent="0.25">
      <c r="C8" s="2" t="s">
        <v>6</v>
      </c>
      <c r="D8" s="2">
        <v>8000</v>
      </c>
      <c r="E8" s="3">
        <v>2400000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A022-77BE-43AA-94FA-317BD5C8F2F4}">
  <dimension ref="B3:Q21"/>
  <sheetViews>
    <sheetView topLeftCell="C1" workbookViewId="0">
      <selection activeCell="E14" sqref="E14:G15"/>
    </sheetView>
  </sheetViews>
  <sheetFormatPr baseColWidth="10" defaultRowHeight="15" x14ac:dyDescent="0.25"/>
  <cols>
    <col min="2" max="2" width="32.7109375" customWidth="1"/>
    <col min="3" max="3" width="42" customWidth="1"/>
  </cols>
  <sheetData>
    <row r="3" spans="2:17" x14ac:dyDescent="0.25">
      <c r="B3" s="1" t="s">
        <v>7</v>
      </c>
      <c r="C3" s="1" t="s">
        <v>23</v>
      </c>
      <c r="D3" s="1" t="s">
        <v>16</v>
      </c>
      <c r="E3" s="1" t="s">
        <v>2</v>
      </c>
    </row>
    <row r="4" spans="2:17" ht="18" customHeight="1" x14ac:dyDescent="0.25">
      <c r="B4" s="4" t="s">
        <v>8</v>
      </c>
      <c r="C4" s="2">
        <v>4</v>
      </c>
      <c r="D4" s="6">
        <v>1</v>
      </c>
      <c r="E4" s="3">
        <v>80000</v>
      </c>
    </row>
    <row r="5" spans="2:17" ht="18" customHeight="1" x14ac:dyDescent="0.25">
      <c r="B5" s="4" t="s">
        <v>9</v>
      </c>
      <c r="C5" s="2">
        <v>1</v>
      </c>
      <c r="D5" s="6">
        <v>1</v>
      </c>
      <c r="E5" s="3">
        <v>20000</v>
      </c>
    </row>
    <row r="8" spans="2:17" x14ac:dyDescent="0.25">
      <c r="B8" s="20" t="s">
        <v>25</v>
      </c>
      <c r="C8" s="20"/>
      <c r="D8" s="20"/>
    </row>
    <row r="9" spans="2:17" x14ac:dyDescent="0.25">
      <c r="B9" s="20"/>
      <c r="C9" s="20"/>
      <c r="D9" s="20"/>
    </row>
    <row r="10" spans="2:17" x14ac:dyDescent="0.25">
      <c r="B10" s="20"/>
      <c r="C10" s="20"/>
      <c r="D10" s="20"/>
    </row>
    <row r="12" spans="2:17" x14ac:dyDescent="0.25">
      <c r="B12" t="s">
        <v>27</v>
      </c>
    </row>
    <row r="13" spans="2:17" ht="15.75" thickBot="1" x14ac:dyDescent="0.3"/>
    <row r="14" spans="2:17" x14ac:dyDescent="0.25">
      <c r="C14" s="8"/>
      <c r="E14" s="23" t="s">
        <v>45</v>
      </c>
      <c r="F14" s="24"/>
      <c r="G14" s="24"/>
      <c r="H14" s="27" t="s">
        <v>42</v>
      </c>
      <c r="I14" s="27"/>
      <c r="J14" s="27" t="s">
        <v>43</v>
      </c>
      <c r="K14" s="27"/>
      <c r="L14" s="27" t="s">
        <v>44</v>
      </c>
      <c r="M14" s="27"/>
      <c r="N14" s="27"/>
      <c r="O14" s="27" t="s">
        <v>44</v>
      </c>
      <c r="P14" s="27"/>
      <c r="Q14" s="35"/>
    </row>
    <row r="15" spans="2:17" x14ac:dyDescent="0.25">
      <c r="E15" s="25"/>
      <c r="F15" s="26"/>
      <c r="G15" s="26"/>
      <c r="H15" s="28"/>
      <c r="I15" s="28"/>
      <c r="J15" s="28"/>
      <c r="K15" s="28"/>
      <c r="L15" s="28"/>
      <c r="M15" s="28"/>
      <c r="N15" s="28"/>
      <c r="O15" s="28"/>
      <c r="P15" s="28"/>
      <c r="Q15" s="36"/>
    </row>
    <row r="16" spans="2:17" x14ac:dyDescent="0.25">
      <c r="E16" s="29" t="s">
        <v>48</v>
      </c>
      <c r="F16" s="30"/>
      <c r="G16" s="30"/>
      <c r="H16" s="21">
        <v>5000</v>
      </c>
      <c r="I16" s="21"/>
      <c r="J16" s="21">
        <v>1</v>
      </c>
      <c r="K16" s="21"/>
      <c r="L16" s="33">
        <v>100000</v>
      </c>
      <c r="M16" s="33"/>
      <c r="N16" s="33"/>
      <c r="O16" s="37">
        <f>L16*35</f>
        <v>3500000</v>
      </c>
      <c r="P16" s="21"/>
      <c r="Q16" s="38"/>
    </row>
    <row r="17" spans="5:17" x14ac:dyDescent="0.25">
      <c r="E17" s="29"/>
      <c r="F17" s="30"/>
      <c r="G17" s="30"/>
      <c r="H17" s="21"/>
      <c r="I17" s="21"/>
      <c r="J17" s="21"/>
      <c r="K17" s="21"/>
      <c r="L17" s="33"/>
      <c r="M17" s="33"/>
      <c r="N17" s="33"/>
      <c r="O17" s="21"/>
      <c r="P17" s="21"/>
      <c r="Q17" s="38"/>
    </row>
    <row r="18" spans="5:17" x14ac:dyDescent="0.25">
      <c r="E18" s="29" t="s">
        <v>47</v>
      </c>
      <c r="F18" s="30"/>
      <c r="G18" s="30"/>
      <c r="H18" s="21">
        <v>7500</v>
      </c>
      <c r="I18" s="21"/>
      <c r="J18" s="21">
        <v>3</v>
      </c>
      <c r="K18" s="21"/>
      <c r="L18" s="33">
        <v>140000</v>
      </c>
      <c r="M18" s="33"/>
      <c r="N18" s="33"/>
      <c r="O18" s="37">
        <f>L18*48</f>
        <v>6720000</v>
      </c>
      <c r="P18" s="21"/>
      <c r="Q18" s="38"/>
    </row>
    <row r="19" spans="5:17" x14ac:dyDescent="0.25">
      <c r="E19" s="29"/>
      <c r="F19" s="30"/>
      <c r="G19" s="30"/>
      <c r="H19" s="21"/>
      <c r="I19" s="21"/>
      <c r="J19" s="21"/>
      <c r="K19" s="21"/>
      <c r="L19" s="33"/>
      <c r="M19" s="33"/>
      <c r="N19" s="33"/>
      <c r="O19" s="21"/>
      <c r="P19" s="21"/>
      <c r="Q19" s="38"/>
    </row>
    <row r="20" spans="5:17" x14ac:dyDescent="0.25">
      <c r="E20" s="29" t="s">
        <v>46</v>
      </c>
      <c r="F20" s="30"/>
      <c r="G20" s="30"/>
      <c r="H20" s="21">
        <v>10000</v>
      </c>
      <c r="I20" s="21"/>
      <c r="J20" s="21">
        <v>6</v>
      </c>
      <c r="K20" s="21"/>
      <c r="L20" s="33">
        <v>200000</v>
      </c>
      <c r="M20" s="33"/>
      <c r="N20" s="33"/>
      <c r="O20" s="37">
        <f>L20*60</f>
        <v>12000000</v>
      </c>
      <c r="P20" s="21"/>
      <c r="Q20" s="38"/>
    </row>
    <row r="21" spans="5:17" ht="15.75" thickBot="1" x14ac:dyDescent="0.3">
      <c r="E21" s="31"/>
      <c r="F21" s="32"/>
      <c r="G21" s="32"/>
      <c r="H21" s="22"/>
      <c r="I21" s="22"/>
      <c r="J21" s="22"/>
      <c r="K21" s="22"/>
      <c r="L21" s="34"/>
      <c r="M21" s="34"/>
      <c r="N21" s="34"/>
      <c r="O21" s="22"/>
      <c r="P21" s="22"/>
      <c r="Q21" s="39"/>
    </row>
  </sheetData>
  <mergeCells count="21">
    <mergeCell ref="L18:N19"/>
    <mergeCell ref="L20:N21"/>
    <mergeCell ref="O14:Q15"/>
    <mergeCell ref="O16:Q17"/>
    <mergeCell ref="O18:Q19"/>
    <mergeCell ref="O20:Q21"/>
    <mergeCell ref="L14:N15"/>
    <mergeCell ref="L16:N17"/>
    <mergeCell ref="B8:D10"/>
    <mergeCell ref="J16:K17"/>
    <mergeCell ref="J18:K19"/>
    <mergeCell ref="J20:K21"/>
    <mergeCell ref="E14:G15"/>
    <mergeCell ref="H14:I15"/>
    <mergeCell ref="J14:K15"/>
    <mergeCell ref="E16:G17"/>
    <mergeCell ref="E18:G19"/>
    <mergeCell ref="E20:G21"/>
    <mergeCell ref="H16:I17"/>
    <mergeCell ref="H18:I19"/>
    <mergeCell ref="H20:I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E637-2475-4A0E-8CE2-F8BAA75EF40B}">
  <dimension ref="B2:F9"/>
  <sheetViews>
    <sheetView tabSelected="1" topLeftCell="C1" workbookViewId="0">
      <selection activeCell="D8" sqref="D8"/>
    </sheetView>
  </sheetViews>
  <sheetFormatPr baseColWidth="10" defaultRowHeight="15" x14ac:dyDescent="0.25"/>
  <cols>
    <col min="1" max="1" width="7.85546875" customWidth="1"/>
    <col min="2" max="2" width="26" customWidth="1"/>
    <col min="3" max="3" width="29.140625" customWidth="1"/>
    <col min="4" max="4" width="31.42578125" customWidth="1"/>
    <col min="5" max="5" width="28" customWidth="1"/>
  </cols>
  <sheetData>
    <row r="2" spans="2:6" x14ac:dyDescent="0.25">
      <c r="B2" s="11" t="s">
        <v>28</v>
      </c>
      <c r="C2" s="11" t="s">
        <v>41</v>
      </c>
      <c r="D2" s="11" t="s">
        <v>56</v>
      </c>
      <c r="E2" s="11" t="s">
        <v>54</v>
      </c>
    </row>
    <row r="3" spans="2:6" x14ac:dyDescent="0.25">
      <c r="B3" s="8" t="s">
        <v>29</v>
      </c>
      <c r="C3" s="19">
        <v>17500000</v>
      </c>
      <c r="D3" s="10">
        <v>17500000</v>
      </c>
      <c r="E3" s="10">
        <v>17500000</v>
      </c>
    </row>
    <row r="4" spans="2:6" x14ac:dyDescent="0.25">
      <c r="B4" s="8" t="s">
        <v>53</v>
      </c>
      <c r="C4" s="19">
        <v>2400000</v>
      </c>
      <c r="D4" s="10">
        <v>2400000</v>
      </c>
      <c r="E4" s="10">
        <v>2400000</v>
      </c>
    </row>
    <row r="5" spans="2:6" x14ac:dyDescent="0.25">
      <c r="B5" s="8" t="s">
        <v>30</v>
      </c>
      <c r="C5" s="19">
        <v>1450000</v>
      </c>
      <c r="D5" s="10">
        <v>2204000</v>
      </c>
      <c r="E5" s="10">
        <v>2900000</v>
      </c>
    </row>
    <row r="6" spans="2:6" ht="30" x14ac:dyDescent="0.25">
      <c r="B6" s="9" t="s">
        <v>31</v>
      </c>
      <c r="C6" s="19">
        <v>3500000</v>
      </c>
      <c r="D6" s="10">
        <v>6720000</v>
      </c>
      <c r="E6" s="10">
        <v>12000000</v>
      </c>
    </row>
    <row r="7" spans="2:6" x14ac:dyDescent="0.25">
      <c r="B7" s="8" t="s">
        <v>52</v>
      </c>
      <c r="C7" s="19">
        <v>2450000</v>
      </c>
      <c r="D7" s="10">
        <v>3360000</v>
      </c>
      <c r="E7" s="10">
        <v>3300000</v>
      </c>
    </row>
    <row r="8" spans="2:6" x14ac:dyDescent="0.25">
      <c r="B8" s="8" t="s">
        <v>32</v>
      </c>
      <c r="C8" s="19">
        <f>SUM(C4:C7)</f>
        <v>9800000</v>
      </c>
      <c r="D8" s="10">
        <f>SUM(D4:D7)</f>
        <v>14684000</v>
      </c>
      <c r="E8" s="18">
        <f>SUM(E4:E7)</f>
        <v>20600000</v>
      </c>
      <c r="F8" s="18">
        <f>SUM(F4:F7)</f>
        <v>0</v>
      </c>
    </row>
    <row r="9" spans="2:6" ht="29.25" customHeight="1" x14ac:dyDescent="0.25">
      <c r="B9" s="9" t="s">
        <v>55</v>
      </c>
      <c r="C9" s="17">
        <f>5000*5000</f>
        <v>25000000</v>
      </c>
      <c r="D9" s="17">
        <f>7500*5000</f>
        <v>37500000</v>
      </c>
      <c r="E9" s="8"/>
    </row>
  </sheetData>
  <dataValidations xWindow="635" yWindow="427" count="2">
    <dataValidation type="whole" errorStyle="warning" operator="greaterThan" allowBlank="1" showInputMessage="1" showErrorMessage="1" errorTitle="Presupuesto" error="El presupuesto es mayor a $17.500.000" promptTitle="Presupuesto" prompt="El presupuesto no puede ser mayor que $17.500.000" sqref="C8:D8" xr:uid="{98521406-1959-45E5-BB58-A90706B44B36}">
      <formula1>1750000</formula1>
    </dataValidation>
    <dataValidation type="whole" operator="greaterThan" allowBlank="1" showInputMessage="1" showErrorMessage="1" errorTitle="Presupuesto" error="El presupuesto es mayor a $17.500.000" promptTitle="Presupuesto" prompt="El presupuesto no puede ser mayor que $17.500.000" sqref="E8:F8" xr:uid="{4A0C2633-C18A-4A9D-B9CC-FDEDD76D57E0}">
      <formula1>17500000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8B4D2-93C8-48C4-B7BF-5D49F222C09C}">
  <dimension ref="C5:G14"/>
  <sheetViews>
    <sheetView workbookViewId="0">
      <selection activeCell="E22" sqref="E22"/>
    </sheetView>
  </sheetViews>
  <sheetFormatPr baseColWidth="10" defaultRowHeight="15" x14ac:dyDescent="0.25"/>
  <cols>
    <col min="2" max="2" width="10.28515625" customWidth="1"/>
    <col min="3" max="3" width="11.42578125" hidden="1" customWidth="1"/>
    <col min="4" max="4" width="49.7109375" customWidth="1"/>
    <col min="5" max="5" width="21.5703125" customWidth="1"/>
    <col min="6" max="6" width="29.7109375" customWidth="1"/>
    <col min="7" max="7" width="27.140625" customWidth="1"/>
  </cols>
  <sheetData>
    <row r="5" spans="4:7" x14ac:dyDescent="0.25">
      <c r="D5" s="12" t="s">
        <v>39</v>
      </c>
      <c r="E5" s="8" t="s">
        <v>35</v>
      </c>
      <c r="F5" s="8" t="s">
        <v>32</v>
      </c>
      <c r="G5" s="8" t="s">
        <v>40</v>
      </c>
    </row>
    <row r="6" spans="4:7" x14ac:dyDescent="0.25">
      <c r="D6" s="14">
        <v>38000</v>
      </c>
      <c r="E6" s="8">
        <v>50</v>
      </c>
      <c r="F6" s="10">
        <f t="shared" ref="F6:F14" si="0">D6*E6</f>
        <v>1900000</v>
      </c>
      <c r="G6" s="8">
        <v>5000</v>
      </c>
    </row>
    <row r="7" spans="4:7" x14ac:dyDescent="0.25">
      <c r="D7" s="14">
        <v>48000</v>
      </c>
      <c r="E7" s="8">
        <v>34</v>
      </c>
      <c r="F7" s="10">
        <f t="shared" si="0"/>
        <v>1632000</v>
      </c>
      <c r="G7" s="8">
        <v>5000</v>
      </c>
    </row>
    <row r="8" spans="4:7" x14ac:dyDescent="0.25">
      <c r="D8" s="15">
        <v>58000</v>
      </c>
      <c r="E8" s="16">
        <v>25</v>
      </c>
      <c r="F8" s="17">
        <f t="shared" si="0"/>
        <v>1450000</v>
      </c>
      <c r="G8" s="16">
        <v>5000</v>
      </c>
    </row>
    <row r="9" spans="4:7" x14ac:dyDescent="0.25">
      <c r="D9" s="14">
        <v>38000</v>
      </c>
      <c r="E9" s="8">
        <v>75</v>
      </c>
      <c r="F9" s="10">
        <f t="shared" si="0"/>
        <v>2850000</v>
      </c>
      <c r="G9" s="8">
        <v>7500</v>
      </c>
    </row>
    <row r="10" spans="4:7" x14ac:dyDescent="0.25">
      <c r="D10" s="14">
        <v>48000</v>
      </c>
      <c r="E10" s="8">
        <v>50</v>
      </c>
      <c r="F10" s="10">
        <f t="shared" si="0"/>
        <v>2400000</v>
      </c>
      <c r="G10" s="8">
        <v>7500</v>
      </c>
    </row>
    <row r="11" spans="4:7" x14ac:dyDescent="0.25">
      <c r="D11" s="15">
        <v>58000</v>
      </c>
      <c r="E11" s="16">
        <v>38</v>
      </c>
      <c r="F11" s="17">
        <f t="shared" si="0"/>
        <v>2204000</v>
      </c>
      <c r="G11" s="16">
        <v>7500</v>
      </c>
    </row>
    <row r="12" spans="4:7" x14ac:dyDescent="0.25">
      <c r="D12" s="14">
        <v>38000</v>
      </c>
      <c r="E12" s="8">
        <v>100</v>
      </c>
      <c r="F12" s="10">
        <f t="shared" si="0"/>
        <v>3800000</v>
      </c>
      <c r="G12" s="8">
        <v>10000</v>
      </c>
    </row>
    <row r="13" spans="4:7" x14ac:dyDescent="0.25">
      <c r="D13" s="14">
        <v>48000</v>
      </c>
      <c r="E13" s="8">
        <v>67</v>
      </c>
      <c r="F13" s="10">
        <f t="shared" si="0"/>
        <v>3216000</v>
      </c>
      <c r="G13" s="8">
        <v>10000</v>
      </c>
    </row>
    <row r="14" spans="4:7" x14ac:dyDescent="0.25">
      <c r="D14" s="15">
        <v>58000</v>
      </c>
      <c r="E14" s="16">
        <v>50</v>
      </c>
      <c r="F14" s="17">
        <f t="shared" si="0"/>
        <v>2900000</v>
      </c>
      <c r="G14" s="16">
        <v>1000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F64B-EA24-4327-9BC1-590BBC4E1AEE}">
  <dimension ref="A3:L21"/>
  <sheetViews>
    <sheetView workbookViewId="0">
      <selection activeCell="G13" sqref="G13"/>
    </sheetView>
  </sheetViews>
  <sheetFormatPr baseColWidth="10" defaultRowHeight="15" x14ac:dyDescent="0.25"/>
  <cols>
    <col min="5" max="5" width="41.140625" customWidth="1"/>
    <col min="6" max="8" width="12" customWidth="1"/>
    <col min="9" max="9" width="15.140625" customWidth="1"/>
    <col min="10" max="10" width="12" customWidth="1"/>
    <col min="11" max="11" width="12.7109375" customWidth="1"/>
    <col min="12" max="12" width="12" customWidth="1"/>
  </cols>
  <sheetData>
    <row r="3" spans="1:12" x14ac:dyDescent="0.25">
      <c r="C3" s="46" t="s">
        <v>34</v>
      </c>
      <c r="D3" s="46"/>
      <c r="E3" s="45" t="s">
        <v>33</v>
      </c>
      <c r="F3" s="45"/>
      <c r="G3" s="45"/>
      <c r="H3" s="45"/>
      <c r="I3" s="45"/>
      <c r="J3" s="45"/>
    </row>
    <row r="4" spans="1:12" x14ac:dyDescent="0.25">
      <c r="A4" s="50" t="s">
        <v>37</v>
      </c>
      <c r="B4" s="51"/>
      <c r="C4" s="46"/>
      <c r="D4" s="46"/>
      <c r="E4" s="45"/>
      <c r="F4" s="45"/>
      <c r="G4" s="45"/>
      <c r="H4" s="45"/>
      <c r="I4" s="45"/>
      <c r="J4" s="45"/>
    </row>
    <row r="5" spans="1:12" x14ac:dyDescent="0.25">
      <c r="A5" s="50"/>
      <c r="B5" s="51"/>
      <c r="C5" s="46"/>
      <c r="D5" s="46"/>
      <c r="E5" s="45">
        <v>5000</v>
      </c>
      <c r="F5" s="45"/>
      <c r="G5" s="45">
        <v>7500</v>
      </c>
      <c r="H5" s="45"/>
      <c r="I5" s="45">
        <v>10000</v>
      </c>
      <c r="J5" s="45"/>
    </row>
    <row r="6" spans="1:12" x14ac:dyDescent="0.25">
      <c r="A6" s="41">
        <v>38000</v>
      </c>
      <c r="B6" s="42"/>
      <c r="C6" s="49">
        <v>100</v>
      </c>
      <c r="D6" s="49"/>
      <c r="E6" s="47">
        <f>$E$5/C6</f>
        <v>50</v>
      </c>
      <c r="F6" s="48"/>
      <c r="G6" s="47">
        <f>$G$5/C6</f>
        <v>75</v>
      </c>
      <c r="H6" s="48"/>
      <c r="I6" s="47">
        <f>$I$5/C6</f>
        <v>100</v>
      </c>
      <c r="J6" s="48"/>
      <c r="K6" s="40" t="s">
        <v>36</v>
      </c>
      <c r="L6" s="40"/>
    </row>
    <row r="7" spans="1:12" x14ac:dyDescent="0.25">
      <c r="A7" s="43">
        <v>48000</v>
      </c>
      <c r="B7" s="44"/>
      <c r="C7" s="49">
        <v>150</v>
      </c>
      <c r="D7" s="49"/>
      <c r="E7" s="47">
        <f t="shared" ref="E7:E8" si="0">$E$5/C7</f>
        <v>33.333333333333336</v>
      </c>
      <c r="F7" s="48"/>
      <c r="G7" s="47">
        <f>$G$5/C7</f>
        <v>50</v>
      </c>
      <c r="H7" s="48"/>
      <c r="I7" s="47">
        <f t="shared" ref="I7:I8" si="1">$I$5/C7</f>
        <v>66.666666666666671</v>
      </c>
      <c r="J7" s="48"/>
      <c r="K7" s="40"/>
      <c r="L7" s="40"/>
    </row>
    <row r="8" spans="1:12" x14ac:dyDescent="0.25">
      <c r="A8" s="43">
        <v>58000</v>
      </c>
      <c r="B8" s="44"/>
      <c r="C8" s="49">
        <v>200</v>
      </c>
      <c r="D8" s="49"/>
      <c r="E8" s="47">
        <f t="shared" si="0"/>
        <v>25</v>
      </c>
      <c r="F8" s="48"/>
      <c r="G8" s="47">
        <f>$G$5/C8</f>
        <v>37.5</v>
      </c>
      <c r="H8" s="48"/>
      <c r="I8" s="47">
        <f t="shared" si="1"/>
        <v>50</v>
      </c>
      <c r="J8" s="48"/>
      <c r="K8" s="40"/>
      <c r="L8" s="40"/>
    </row>
    <row r="11" spans="1:12" x14ac:dyDescent="0.25">
      <c r="C11" s="52" t="s">
        <v>38</v>
      </c>
      <c r="D11" s="52"/>
      <c r="E11" s="52"/>
    </row>
    <row r="12" spans="1:12" x14ac:dyDescent="0.25">
      <c r="C12" s="52"/>
      <c r="D12" s="52"/>
      <c r="E12" s="52"/>
    </row>
    <row r="13" spans="1:12" x14ac:dyDescent="0.25">
      <c r="C13" s="52"/>
      <c r="D13" s="52"/>
      <c r="E13" s="52"/>
    </row>
    <row r="16" spans="1:12" x14ac:dyDescent="0.25">
      <c r="D16" s="13"/>
      <c r="E16" s="13"/>
    </row>
    <row r="17" spans="4:4" x14ac:dyDescent="0.25">
      <c r="D17" s="13"/>
    </row>
    <row r="18" spans="4:4" x14ac:dyDescent="0.25">
      <c r="D18" s="13"/>
    </row>
    <row r="19" spans="4:4" x14ac:dyDescent="0.25">
      <c r="D19" s="13"/>
    </row>
    <row r="20" spans="4:4" x14ac:dyDescent="0.25">
      <c r="D20" s="13"/>
    </row>
    <row r="21" spans="4:4" x14ac:dyDescent="0.25">
      <c r="D21" s="13"/>
    </row>
  </sheetData>
  <mergeCells count="23">
    <mergeCell ref="A4:B5"/>
    <mergeCell ref="C11:E13"/>
    <mergeCell ref="I6:J6"/>
    <mergeCell ref="I7:J7"/>
    <mergeCell ref="I8:J8"/>
    <mergeCell ref="E3:J4"/>
    <mergeCell ref="G8:H8"/>
    <mergeCell ref="K6:L8"/>
    <mergeCell ref="A6:B6"/>
    <mergeCell ref="A7:B7"/>
    <mergeCell ref="A8:B8"/>
    <mergeCell ref="I5:J5"/>
    <mergeCell ref="C3:D5"/>
    <mergeCell ref="E6:F6"/>
    <mergeCell ref="E7:F7"/>
    <mergeCell ref="E8:F8"/>
    <mergeCell ref="G6:H6"/>
    <mergeCell ref="G7:H7"/>
    <mergeCell ref="C6:D6"/>
    <mergeCell ref="C7:D7"/>
    <mergeCell ref="C8:D8"/>
    <mergeCell ref="E5:F5"/>
    <mergeCell ref="G5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EE4FE-9CF8-40CD-A1DF-1F532BDA2B63}">
  <dimension ref="C5:E11"/>
  <sheetViews>
    <sheetView workbookViewId="0">
      <selection activeCell="I13" sqref="I13"/>
    </sheetView>
  </sheetViews>
  <sheetFormatPr baseColWidth="10" defaultRowHeight="15" x14ac:dyDescent="0.25"/>
  <cols>
    <col min="3" max="3" width="33.5703125" customWidth="1"/>
    <col min="4" max="4" width="29.42578125" customWidth="1"/>
  </cols>
  <sheetData>
    <row r="5" spans="3:5" ht="39.75" customHeight="1" x14ac:dyDescent="0.25">
      <c r="C5" s="1" t="s">
        <v>10</v>
      </c>
      <c r="D5" s="1" t="s">
        <v>11</v>
      </c>
      <c r="E5" s="1" t="s">
        <v>12</v>
      </c>
    </row>
    <row r="6" spans="3:5" ht="16.5" customHeight="1" x14ac:dyDescent="0.25">
      <c r="C6" s="4" t="s">
        <v>13</v>
      </c>
      <c r="D6" s="2">
        <v>100</v>
      </c>
      <c r="E6" s="5">
        <v>38000</v>
      </c>
    </row>
    <row r="7" spans="3:5" ht="16.5" customHeight="1" x14ac:dyDescent="0.25">
      <c r="C7" s="4" t="s">
        <v>14</v>
      </c>
      <c r="D7" s="2">
        <v>150</v>
      </c>
      <c r="E7" s="5">
        <v>48000</v>
      </c>
    </row>
    <row r="8" spans="3:5" ht="16.5" customHeight="1" x14ac:dyDescent="0.25">
      <c r="C8" s="4" t="s">
        <v>15</v>
      </c>
      <c r="D8" s="2">
        <v>200</v>
      </c>
      <c r="E8" s="5">
        <v>58000</v>
      </c>
    </row>
    <row r="10" spans="3:5" x14ac:dyDescent="0.25">
      <c r="C10" s="53" t="s">
        <v>24</v>
      </c>
      <c r="D10" s="53"/>
      <c r="E10" s="7"/>
    </row>
    <row r="11" spans="3:5" x14ac:dyDescent="0.25">
      <c r="C11" s="7"/>
      <c r="D11" s="7"/>
      <c r="E11" s="7"/>
    </row>
  </sheetData>
  <mergeCells count="1">
    <mergeCell ref="C10:D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BB989-1ECD-4BB5-B1D3-1E71857441EE}">
  <dimension ref="B3:L21"/>
  <sheetViews>
    <sheetView topLeftCell="A10" workbookViewId="0">
      <selection activeCell="G20" sqref="G20:H21"/>
    </sheetView>
  </sheetViews>
  <sheetFormatPr baseColWidth="10" defaultRowHeight="15" x14ac:dyDescent="0.25"/>
  <cols>
    <col min="2" max="2" width="29.85546875" customWidth="1"/>
  </cols>
  <sheetData>
    <row r="3" spans="2:12" x14ac:dyDescent="0.25">
      <c r="B3" s="1" t="s">
        <v>17</v>
      </c>
      <c r="C3" s="1" t="s">
        <v>16</v>
      </c>
      <c r="D3" s="1" t="s">
        <v>2</v>
      </c>
    </row>
    <row r="4" spans="2:12" ht="22.5" customHeight="1" x14ac:dyDescent="0.25">
      <c r="B4" s="4" t="s">
        <v>18</v>
      </c>
      <c r="C4" s="2">
        <v>1</v>
      </c>
      <c r="D4" s="5">
        <v>20000</v>
      </c>
    </row>
    <row r="5" spans="2:12" ht="22.5" customHeight="1" x14ac:dyDescent="0.25">
      <c r="B5" s="4" t="s">
        <v>19</v>
      </c>
      <c r="C5" s="2">
        <v>1</v>
      </c>
      <c r="D5" s="5">
        <v>30000</v>
      </c>
    </row>
    <row r="6" spans="2:12" ht="22.5" customHeight="1" x14ac:dyDescent="0.25">
      <c r="B6" s="4" t="s">
        <v>22</v>
      </c>
      <c r="C6" s="2">
        <v>1</v>
      </c>
      <c r="D6" s="5">
        <v>40000</v>
      </c>
    </row>
    <row r="7" spans="2:12" ht="22.5" customHeight="1" x14ac:dyDescent="0.25">
      <c r="B7" s="4" t="s">
        <v>20</v>
      </c>
      <c r="C7" s="2">
        <v>1</v>
      </c>
      <c r="D7" s="5">
        <v>55000</v>
      </c>
    </row>
    <row r="8" spans="2:12" ht="21.75" customHeight="1" x14ac:dyDescent="0.25">
      <c r="B8" s="4" t="s">
        <v>21</v>
      </c>
      <c r="C8" s="2">
        <v>1</v>
      </c>
      <c r="D8" s="5">
        <v>70000</v>
      </c>
    </row>
    <row r="10" spans="2:12" ht="60" customHeight="1" x14ac:dyDescent="0.25">
      <c r="B10" s="58" t="s">
        <v>26</v>
      </c>
      <c r="C10" s="58"/>
      <c r="D10" s="58"/>
    </row>
    <row r="11" spans="2:12" ht="30" customHeight="1" x14ac:dyDescent="0.25"/>
    <row r="14" spans="2:12" x14ac:dyDescent="0.25">
      <c r="E14" s="56" t="s">
        <v>51</v>
      </c>
      <c r="F14" s="56"/>
      <c r="G14" s="59" t="s">
        <v>45</v>
      </c>
      <c r="H14" s="59"/>
      <c r="I14" s="59"/>
      <c r="J14" s="59"/>
      <c r="K14" s="59"/>
      <c r="L14" s="59"/>
    </row>
    <row r="15" spans="2:12" x14ac:dyDescent="0.25">
      <c r="E15" s="56"/>
      <c r="F15" s="56"/>
      <c r="G15" s="59"/>
      <c r="H15" s="59"/>
      <c r="I15" s="59"/>
      <c r="J15" s="59"/>
      <c r="K15" s="59"/>
      <c r="L15" s="59"/>
    </row>
    <row r="16" spans="2:12" x14ac:dyDescent="0.25">
      <c r="E16" s="56"/>
      <c r="F16" s="56"/>
      <c r="G16" s="59"/>
      <c r="H16" s="59"/>
      <c r="I16" s="59"/>
      <c r="J16" s="59"/>
      <c r="K16" s="59"/>
      <c r="L16" s="59"/>
    </row>
    <row r="17" spans="5:12" x14ac:dyDescent="0.25">
      <c r="E17" s="56"/>
      <c r="F17" s="56"/>
      <c r="G17" s="60" t="s">
        <v>49</v>
      </c>
      <c r="H17" s="60"/>
      <c r="I17" s="60" t="s">
        <v>50</v>
      </c>
      <c r="J17" s="60"/>
      <c r="K17" s="60" t="s">
        <v>46</v>
      </c>
      <c r="L17" s="60"/>
    </row>
    <row r="18" spans="5:12" x14ac:dyDescent="0.25">
      <c r="E18" s="57">
        <v>55000</v>
      </c>
      <c r="F18" s="57"/>
      <c r="G18" s="54">
        <f>35*E18</f>
        <v>1925000</v>
      </c>
      <c r="H18" s="55"/>
      <c r="I18" s="54">
        <f>48*E18</f>
        <v>2640000</v>
      </c>
      <c r="J18" s="55"/>
      <c r="K18" s="54">
        <f>60*E18</f>
        <v>3300000</v>
      </c>
      <c r="L18" s="55"/>
    </row>
    <row r="19" spans="5:12" x14ac:dyDescent="0.25">
      <c r="E19" s="57"/>
      <c r="F19" s="57"/>
      <c r="G19" s="55"/>
      <c r="H19" s="55"/>
      <c r="I19" s="55"/>
      <c r="J19" s="55"/>
      <c r="K19" s="55"/>
      <c r="L19" s="55"/>
    </row>
    <row r="20" spans="5:12" x14ac:dyDescent="0.25">
      <c r="E20" s="57">
        <v>70000</v>
      </c>
      <c r="F20" s="57"/>
      <c r="G20" s="54">
        <f>35*E20</f>
        <v>2450000</v>
      </c>
      <c r="H20" s="55"/>
      <c r="I20" s="54">
        <f>48*E20</f>
        <v>3360000</v>
      </c>
      <c r="J20" s="55"/>
      <c r="K20" s="54">
        <f>60*E20</f>
        <v>4200000</v>
      </c>
      <c r="L20" s="55"/>
    </row>
    <row r="21" spans="5:12" x14ac:dyDescent="0.25">
      <c r="E21" s="57"/>
      <c r="F21" s="57"/>
      <c r="G21" s="55"/>
      <c r="H21" s="55"/>
      <c r="I21" s="55"/>
      <c r="J21" s="55"/>
      <c r="K21" s="55"/>
      <c r="L21" s="55"/>
    </row>
  </sheetData>
  <mergeCells count="14">
    <mergeCell ref="B10:D10"/>
    <mergeCell ref="G14:L16"/>
    <mergeCell ref="G17:H17"/>
    <mergeCell ref="I17:J17"/>
    <mergeCell ref="K17:L17"/>
    <mergeCell ref="K18:L19"/>
    <mergeCell ref="K20:L21"/>
    <mergeCell ref="E14:F17"/>
    <mergeCell ref="E18:F19"/>
    <mergeCell ref="E20:F21"/>
    <mergeCell ref="G18:H19"/>
    <mergeCell ref="G20:H21"/>
    <mergeCell ref="I18:J19"/>
    <mergeCell ref="I20:J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Desarrollo tecnológico</vt:lpstr>
      <vt:lpstr>Embarcación, provisiones y PEM</vt:lpstr>
      <vt:lpstr>Presupuesto</vt:lpstr>
      <vt:lpstr>Costo Emb suba</vt:lpstr>
      <vt:lpstr>Costos</vt:lpstr>
      <vt:lpstr>Embarcación subácuatica</vt:lpstr>
      <vt:lpstr>Seguridad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Caria</dc:creator>
  <cp:lastModifiedBy>Ramiro Caria</cp:lastModifiedBy>
  <dcterms:created xsi:type="dcterms:W3CDTF">2023-01-08T01:33:55Z</dcterms:created>
  <dcterms:modified xsi:type="dcterms:W3CDTF">2023-01-10T15:08:16Z</dcterms:modified>
</cp:coreProperties>
</file>