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_2" sheetId="1" r:id="rId4"/>
    <sheet state="visible" name="mpi" sheetId="2" r:id="rId5"/>
  </sheets>
  <definedNames/>
  <calcPr/>
</workbook>
</file>

<file path=xl/sharedStrings.xml><?xml version="1.0" encoding="utf-8"?>
<sst xmlns="http://schemas.openxmlformats.org/spreadsheetml/2006/main" count="113" uniqueCount="24">
  <si>
    <t>N=10</t>
  </si>
  <si>
    <t>Tiempo Promedio Secuencial</t>
  </si>
  <si>
    <t>Procesadores</t>
  </si>
  <si>
    <t>2</t>
  </si>
  <si>
    <t>4</t>
  </si>
  <si>
    <t>8</t>
  </si>
  <si>
    <t>12</t>
  </si>
  <si>
    <t>Mediciones Secuencial</t>
  </si>
  <si>
    <t>Medición 1</t>
  </si>
  <si>
    <t>Medición 2</t>
  </si>
  <si>
    <t>Medición 3</t>
  </si>
  <si>
    <t>Medición 4</t>
  </si>
  <si>
    <t>Medición 5</t>
  </si>
  <si>
    <t>Tiempo</t>
  </si>
  <si>
    <t>Speed up</t>
  </si>
  <si>
    <t>Eficiencia</t>
  </si>
  <si>
    <t>N=100</t>
  </si>
  <si>
    <t>N=1000</t>
  </si>
  <si>
    <t>N=10000</t>
  </si>
  <si>
    <t>Segmentation fault (core dumped)</t>
  </si>
  <si>
    <t>Nodos</t>
  </si>
  <si>
    <t>6</t>
  </si>
  <si>
    <t>7</t>
  </si>
  <si>
    <t>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</si>
</sst>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"/>
    <numFmt numFmtId="165" formatCode="#,##0.0000000000"/>
    <numFmt numFmtId="166" formatCode="0.000000000"/>
    <numFmt numFmtId="167" formatCode="#,##0.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2" numFmtId="165" xfId="0" applyAlignment="1" applyBorder="1" applyFont="1" applyNumberFormat="1">
      <alignment shrinkToFit="0" vertical="bottom" wrapText="0"/>
    </xf>
    <xf borderId="11" fillId="0" fontId="2" numFmtId="166" xfId="0" applyAlignment="1" applyBorder="1" applyFont="1" applyNumberForma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center" wrapText="0"/>
    </xf>
    <xf borderId="5" fillId="0" fontId="2" numFmtId="165" xfId="0" applyAlignment="1" applyBorder="1" applyFont="1" applyNumberFormat="1">
      <alignment shrinkToFit="0" vertical="bottom" wrapText="0"/>
    </xf>
    <xf borderId="5" fillId="0" fontId="2" numFmtId="167" xfId="0" applyAlignment="1" applyBorder="1" applyFont="1" applyNumberFormat="1">
      <alignment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center" wrapText="0"/>
    </xf>
    <xf borderId="16" fillId="0" fontId="2" numFmtId="165" xfId="0" applyAlignment="1" applyBorder="1" applyFont="1" applyNumberFormat="1">
      <alignment shrinkToFit="0" vertical="bottom" wrapText="0"/>
    </xf>
    <xf borderId="16" fillId="0" fontId="2" numFmtId="167" xfId="0" applyAlignment="1" applyBorder="1" applyFont="1" applyNumberFormat="1">
      <alignment shrinkToFit="0" vertical="bottom" wrapText="0"/>
    </xf>
    <xf borderId="16" fillId="0" fontId="2" numFmtId="166" xfId="0" applyAlignment="1" applyBorder="1" applyFont="1" applyNumberFormat="1">
      <alignment shrinkToFit="0" vertical="bottom" wrapText="0"/>
    </xf>
    <xf borderId="17" fillId="0" fontId="2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8" fillId="0" fontId="2" numFmtId="165" xfId="0" applyAlignment="1" applyBorder="1" applyFont="1" applyNumberFormat="1">
      <alignment shrinkToFit="0" vertical="bottom" wrapText="0"/>
    </xf>
    <xf borderId="12" fillId="0" fontId="2" numFmtId="166" xfId="0" applyAlignment="1" applyBorder="1" applyFont="1" applyNumberFormat="1">
      <alignment shrinkToFit="0" vertical="bottom" wrapText="0"/>
    </xf>
    <xf borderId="14" fillId="0" fontId="2" numFmtId="166" xfId="0" applyAlignment="1" applyBorder="1" applyFont="1" applyNumberFormat="1">
      <alignment shrinkToFit="0" vertical="bottom" wrapText="0"/>
    </xf>
    <xf borderId="17" fillId="0" fontId="2" numFmtId="166" xfId="0" applyAlignment="1" applyBorder="1" applyFont="1" applyNumberFormat="1">
      <alignment shrinkToFit="0" vertical="bottom" wrapText="0"/>
    </xf>
    <xf borderId="14" fillId="0" fontId="2" numFmtId="167" xfId="0" applyAlignment="1" applyBorder="1" applyFont="1" applyNumberFormat="1">
      <alignment shrinkToFit="0" vertical="bottom" wrapText="0"/>
    </xf>
    <xf borderId="17" fillId="0" fontId="2" numFmtId="167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Hoja2_2-style">
      <tableStyleElement dxfId="1" type="headerRow"/>
      <tableStyleElement dxfId="2" type="firstRowStripe"/>
      <tableStyleElement dxfId="3" type="secondRowStripe"/>
    </tableStyle>
    <tableStyle count="3" pivot="0" name="Hoja2_2-style 2">
      <tableStyleElement dxfId="1" type="headerRow"/>
      <tableStyleElement dxfId="2" type="firstRowStripe"/>
      <tableStyleElement dxfId="3" type="secondRowStripe"/>
    </tableStyle>
    <tableStyle count="3" pivot="0" name="Hoja2_2-style 3">
      <tableStyleElement dxfId="1" type="headerRow"/>
      <tableStyleElement dxfId="2" type="firstRowStripe"/>
      <tableStyleElement dxfId="3" type="secondRowStripe"/>
    </tableStyle>
    <tableStyle count="3" pivot="0" name="mpi-style">
      <tableStyleElement dxfId="1" type="headerRow"/>
      <tableStyleElement dxfId="2" type="firstRowStripe"/>
      <tableStyleElement dxfId="3" type="secondRowStripe"/>
    </tableStyle>
    <tableStyle count="3" pivot="0" name="mpi-style 2">
      <tableStyleElement dxfId="1" type="headerRow"/>
      <tableStyleElement dxfId="2" type="firstRowStripe"/>
      <tableStyleElement dxfId="3" type="secondRowStripe"/>
    </tableStyle>
    <tableStyle count="3" pivot="0" name="mpi-style 3">
      <tableStyleElement dxfId="1" type="headerRow"/>
      <tableStyleElement dxfId="2" type="firstRowStripe"/>
      <tableStyleElement dxfId="3" type="secondRowStripe"/>
    </tableStyle>
    <tableStyle count="3" pivot="0" name="mpi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F13" displayName="Matriz_Tamaño_10" name="Matriz_Tamaño_10" id="1">
  <tableColumns count="6">
    <tableColumn name="Procesadores" id="1"/>
    <tableColumn name="2" id="2"/>
    <tableColumn name="4" id="3"/>
    <tableColumn name="8" id="4"/>
    <tableColumn name="12" id="5"/>
    <tableColumn name="Mediciones Secuencial" id="6"/>
  </tableColumns>
  <tableStyleInfo name="Hoja2_2-style" showColumnStripes="0" showFirstColumn="1" showLastColumn="1" showRowStripes="1"/>
</table>
</file>

<file path=xl/tables/table2.xml><?xml version="1.0" encoding="utf-8"?>
<table xmlns="http://schemas.openxmlformats.org/spreadsheetml/2006/main" ref="A19:F27" displayName="Matriz_Tamaño_100" name="Matriz_Tamaño_100" id="2">
  <tableColumns count="6">
    <tableColumn name="Procesadores" id="1"/>
    <tableColumn name="2" id="2"/>
    <tableColumn name="4" id="3"/>
    <tableColumn name="8" id="4"/>
    <tableColumn name="12" id="5"/>
    <tableColumn name="Mediciones Secuencial" id="6"/>
  </tableColumns>
  <tableStyleInfo name="Hoja2_2-style 2" showColumnStripes="0" showFirstColumn="1" showLastColumn="1" showRowStripes="1"/>
</table>
</file>

<file path=xl/tables/table3.xml><?xml version="1.0" encoding="utf-8"?>
<table xmlns="http://schemas.openxmlformats.org/spreadsheetml/2006/main" ref="A32:F40" displayName="Matriz_Tamaño_1000" name="Matriz_Tamaño_1000" id="3">
  <tableColumns count="6">
    <tableColumn name="Procesadores" id="1"/>
    <tableColumn name="2" id="2"/>
    <tableColumn name="4" id="3"/>
    <tableColumn name="8" id="4"/>
    <tableColumn name="12" id="5"/>
    <tableColumn name="Mediciones Secuencial" id="6"/>
  </tableColumns>
  <tableStyleInfo name="Hoja2_2-style 3" showColumnStripes="0" showFirstColumn="1" showLastColumn="1" showRowStripes="1"/>
</table>
</file>

<file path=xl/tables/table4.xml><?xml version="1.0" encoding="utf-8"?>
<table xmlns="http://schemas.openxmlformats.org/spreadsheetml/2006/main" ref="A5:F13" displayName="Matriz_Tamaño_10_2" name="Matriz_Tamaño_10_2" id="4">
  <tableColumns count="6">
    <tableColumn name="Nodos" id="1"/>
    <tableColumn name="2" id="2"/>
    <tableColumn name="4" id="3"/>
    <tableColumn name="6" id="4"/>
    <tableColumn name="7" id="5"/>
    <tableColumn name="1" id="6"/>
  </tableColumns>
  <tableStyleInfo name="mpi-style" showColumnStripes="0" showFirstColumn="1" showLastColumn="1" showRowStripes="1"/>
</table>
</file>

<file path=xl/tables/table5.xml><?xml version="1.0" encoding="utf-8"?>
<table xmlns="http://schemas.openxmlformats.org/spreadsheetml/2006/main" ref="A19:F27" displayName="Matriz_Tamaño_100_2" name="Matriz_Tamaño_100_2" id="5">
  <tableColumns count="6">
    <tableColumn name="Nodos" id="1"/>
    <tableColumn name="2" id="2"/>
    <tableColumn name="4" id="3"/>
    <tableColumn name="6" id="4"/>
    <tableColumn name="7" id="5"/>
    <tableColumn name="1" id="6"/>
  </tableColumns>
  <tableStyleInfo name="mpi-style 2" showColumnStripes="0" showFirstColumn="1" showLastColumn="1" showRowStripes="1"/>
</table>
</file>

<file path=xl/tables/table6.xml><?xml version="1.0" encoding="utf-8"?>
<table xmlns="http://schemas.openxmlformats.org/spreadsheetml/2006/main" ref="A32:F40" displayName="Matriz_Tamaño_1000_2" name="Matriz_Tamaño_1000_2" id="6">
  <tableColumns count="6">
    <tableColumn name="Nodos" id="1"/>
    <tableColumn name="2" id="2"/>
    <tableColumn name="4" id="3"/>
    <tableColumn name="6" id="4"/>
    <tableColumn name="7" id="5"/>
    <tableColumn name="1" id="6"/>
  </tableColumns>
  <tableStyleInfo name="mpi-style 3" showColumnStripes="0" showFirstColumn="1" showLastColumn="1" showRowStripes="1"/>
</table>
</file>

<file path=xl/tables/table7.xml><?xml version="1.0" encoding="utf-8"?>
<table xmlns="http://schemas.openxmlformats.org/spreadsheetml/2006/main" ref="A46:F54" displayName="Tabla_1" name="Tabla_1" id="7">
  <tableColumns count="6">
    <tableColumn name="Nodos" id="1"/>
    <tableColumn name="2" id="2"/>
    <tableColumn name="4" id="3"/>
    <tableColumn name="6" id="4"/>
    <tableColumn name="7" id="5"/>
    <tableColumn name="1" id="6"/>
  </tableColumns>
  <tableStyleInfo name="mpi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7.13"/>
    <col customWidth="1" min="3" max="3" width="15.25"/>
    <col customWidth="1" min="4" max="5" width="12.13"/>
    <col customWidth="1" min="6" max="6" width="22.63"/>
    <col customWidth="1" min="7" max="9" width="11.5"/>
    <col customWidth="1" min="10" max="10" width="20.25"/>
    <col customWidth="1" min="11" max="25" width="8.63"/>
  </cols>
  <sheetData>
    <row r="1" ht="12.75" customHeight="1"/>
    <row r="2" ht="12.75" customHeight="1">
      <c r="C2" s="1" t="s">
        <v>0</v>
      </c>
    </row>
    <row r="3" ht="12.75" customHeight="1">
      <c r="B3" s="2" t="s">
        <v>1</v>
      </c>
      <c r="D3" s="3">
        <f>AVERAGE(LARGE(F6:F10, 2), LARGE(F6:F10, 3), LARGE(F6:F10, 4))</f>
        <v>0.001865433333</v>
      </c>
    </row>
    <row r="4" ht="12.75" customHeight="1"/>
    <row r="5" ht="12.75" customHeight="1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6" t="s">
        <v>7</v>
      </c>
    </row>
    <row r="6" ht="12.75" customHeight="1">
      <c r="A6" s="7" t="s">
        <v>8</v>
      </c>
      <c r="B6" s="8">
        <v>7.0605E-5</v>
      </c>
      <c r="C6" s="9">
        <v>0.004117217</v>
      </c>
      <c r="D6" s="10">
        <v>8.80755E-4</v>
      </c>
      <c r="E6" s="10">
        <v>9.67847E-4</v>
      </c>
      <c r="F6" s="11">
        <v>0.0019809</v>
      </c>
    </row>
    <row r="7" ht="12.75" customHeight="1">
      <c r="A7" s="12" t="s">
        <v>9</v>
      </c>
      <c r="B7" s="13">
        <v>4.0549E-5</v>
      </c>
      <c r="C7" s="14">
        <v>0.004395274</v>
      </c>
      <c r="D7" s="15">
        <v>2.12434E-4</v>
      </c>
      <c r="E7" s="15">
        <v>4.55017E-4</v>
      </c>
      <c r="F7" s="16">
        <v>0.0018</v>
      </c>
    </row>
    <row r="8" ht="12.75" customHeight="1">
      <c r="A8" s="7" t="s">
        <v>10</v>
      </c>
      <c r="B8" s="8">
        <v>3.4214E-5</v>
      </c>
      <c r="C8" s="9">
        <v>6.75333E-4</v>
      </c>
      <c r="D8" s="10">
        <v>2.35568E-4</v>
      </c>
      <c r="E8" s="10">
        <v>3.77565E-4</v>
      </c>
      <c r="F8" s="11">
        <v>0.0018706</v>
      </c>
    </row>
    <row r="9" ht="12.75" customHeight="1">
      <c r="A9" s="12" t="s">
        <v>11</v>
      </c>
      <c r="B9" s="13">
        <v>8.34335E-4</v>
      </c>
      <c r="C9" s="14">
        <v>0.001451522</v>
      </c>
      <c r="D9" s="15">
        <v>2.53588E-4</v>
      </c>
      <c r="E9" s="15">
        <v>2.4095E-4</v>
      </c>
      <c r="F9" s="16">
        <v>0.0018693</v>
      </c>
    </row>
    <row r="10" ht="12.75" customHeight="1">
      <c r="A10" s="7" t="s">
        <v>12</v>
      </c>
      <c r="B10" s="8">
        <v>8.1688E-5</v>
      </c>
      <c r="C10" s="9">
        <v>0.003340062</v>
      </c>
      <c r="D10" s="10">
        <v>2.1367E-4</v>
      </c>
      <c r="E10" s="10">
        <v>2.63E-4</v>
      </c>
      <c r="F10" s="11">
        <v>0.0018564</v>
      </c>
    </row>
    <row r="11" ht="12.75" customHeight="1">
      <c r="A11" s="17" t="s">
        <v>13</v>
      </c>
      <c r="B11" s="18">
        <f>IFERROR(__xludf.DUMMYFUNCTION("AVERAGE(FILTER(B6:B10,B6:B10&lt;&gt;max(B6:B10),B6:B10&lt;&gt;min(B6:B10)))"),6.428066666666666E-5)</f>
        <v>0.00006428066667</v>
      </c>
      <c r="C11" s="19">
        <f>IFERROR(__xludf.DUMMYFUNCTION("AVERAGE(FILTER(C6:C10,C6:C10&lt;&gt;max(C6:C10),C6:C10&lt;&gt;min(C6:C10)))"),0.0029696003333333338)</f>
        <v>0.002969600333</v>
      </c>
      <c r="D11" s="19">
        <f>IFERROR(__xludf.DUMMYFUNCTION("AVERAGE(FILTER(D6:D10,D6:D10&lt;&gt;max(D6:D10),D6:D10&lt;&gt;min(D6:D10)))"),2.3427533333333334E-4)</f>
        <v>0.0002342753333</v>
      </c>
      <c r="E11" s="19">
        <f>IFERROR(__xludf.DUMMYFUNCTION("AVERAGE(FILTER(E6:E10,E6:E10&lt;&gt;max(E6:E10),E6:E10&lt;&gt;min(E6:E10)))"),3.6519399999999995E-4)</f>
        <v>0.000365194</v>
      </c>
      <c r="F11" s="20"/>
    </row>
    <row r="12" ht="12.75" customHeight="1">
      <c r="A12" s="21" t="s">
        <v>14</v>
      </c>
      <c r="B12" s="22">
        <f t="shared" ref="B12:E12" si="1">$D3/B11</f>
        <v>29.02013047</v>
      </c>
      <c r="C12" s="23">
        <f t="shared" si="1"/>
        <v>0.6281765638</v>
      </c>
      <c r="D12" s="24">
        <f t="shared" si="1"/>
        <v>7.96256826</v>
      </c>
      <c r="E12" s="24">
        <f t="shared" si="1"/>
        <v>5.108061286</v>
      </c>
      <c r="F12" s="25"/>
    </row>
    <row r="13" ht="12.75" customHeight="1">
      <c r="A13" s="26" t="s">
        <v>15</v>
      </c>
      <c r="B13" s="27">
        <f t="shared" ref="B13:E13" si="2">B12/B5</f>
        <v>14.51006523</v>
      </c>
      <c r="C13" s="28">
        <f t="shared" si="2"/>
        <v>0.157044141</v>
      </c>
      <c r="D13" s="29">
        <f t="shared" si="2"/>
        <v>0.9953210325</v>
      </c>
      <c r="E13" s="29">
        <f t="shared" si="2"/>
        <v>0.4256717738</v>
      </c>
      <c r="F13" s="30"/>
    </row>
    <row r="14" ht="12.75" customHeight="1"/>
    <row r="15" ht="12.75" customHeight="1"/>
    <row r="16" ht="12.75" customHeight="1">
      <c r="C16" s="2" t="s">
        <v>16</v>
      </c>
    </row>
    <row r="17" ht="12.75" customHeight="1">
      <c r="B17" s="2" t="s">
        <v>1</v>
      </c>
      <c r="D17" s="3">
        <f>AVERAGE(LARGE(F20:F24, 2), LARGE(F20:F24, 3), LARGE(F20:F24, 4))</f>
        <v>0.001768533333</v>
      </c>
    </row>
    <row r="18" ht="12.75" customHeight="1"/>
    <row r="19" ht="12.75" customHeight="1">
      <c r="A19" s="4" t="s">
        <v>2</v>
      </c>
      <c r="B19" s="5" t="s">
        <v>3</v>
      </c>
      <c r="C19" s="5" t="s">
        <v>4</v>
      </c>
      <c r="D19" s="5" t="s">
        <v>5</v>
      </c>
      <c r="E19" s="5" t="s">
        <v>6</v>
      </c>
      <c r="F19" s="6" t="s">
        <v>7</v>
      </c>
    </row>
    <row r="20" ht="12.75" customHeight="1">
      <c r="A20" s="7" t="s">
        <v>8</v>
      </c>
      <c r="B20" s="8">
        <v>1.68758E-4</v>
      </c>
      <c r="C20" s="9">
        <v>2.95908E-4</v>
      </c>
      <c r="D20" s="9">
        <v>9.19625E-4</v>
      </c>
      <c r="E20" s="9">
        <v>9.73958E-4</v>
      </c>
      <c r="F20" s="31">
        <v>0.001629</v>
      </c>
    </row>
    <row r="21" ht="12.75" customHeight="1">
      <c r="A21" s="12" t="s">
        <v>9</v>
      </c>
      <c r="B21" s="13">
        <v>1.45187E-4</v>
      </c>
      <c r="C21" s="14">
        <v>0.002240459</v>
      </c>
      <c r="D21" s="14">
        <v>2.78774E-4</v>
      </c>
      <c r="E21" s="14">
        <v>7.64971E-4</v>
      </c>
      <c r="F21" s="32">
        <v>0.001637</v>
      </c>
    </row>
    <row r="22" ht="12.75" customHeight="1">
      <c r="A22" s="7" t="s">
        <v>10</v>
      </c>
      <c r="B22" s="8">
        <v>1.41023E-4</v>
      </c>
      <c r="C22" s="9">
        <v>1.86968E-4</v>
      </c>
      <c r="D22" s="9">
        <v>2.22524E-4</v>
      </c>
      <c r="E22" s="9">
        <v>3.62377E-4</v>
      </c>
      <c r="F22" s="11">
        <v>0.0018706</v>
      </c>
    </row>
    <row r="23" ht="12.75" customHeight="1">
      <c r="A23" s="12" t="s">
        <v>11</v>
      </c>
      <c r="B23" s="13">
        <v>1.42025E-4</v>
      </c>
      <c r="C23" s="14">
        <v>5.01769E-4</v>
      </c>
      <c r="D23" s="14">
        <v>3.98534E-4</v>
      </c>
      <c r="E23" s="14">
        <v>3.33796E-4</v>
      </c>
      <c r="F23" s="32">
        <v>0.004196</v>
      </c>
    </row>
    <row r="24" ht="12.75" customHeight="1">
      <c r="A24" s="7" t="s">
        <v>12</v>
      </c>
      <c r="B24" s="8">
        <v>1.14743E-4</v>
      </c>
      <c r="C24" s="9">
        <v>0.001327279</v>
      </c>
      <c r="D24" s="9">
        <v>2.50462E-4</v>
      </c>
      <c r="E24" s="9">
        <v>5.18939E-4</v>
      </c>
      <c r="F24" s="31">
        <v>0.001798</v>
      </c>
    </row>
    <row r="25" ht="12.75" customHeight="1">
      <c r="A25" s="17" t="s">
        <v>13</v>
      </c>
      <c r="B25" s="18">
        <f>IFERROR(__xludf.DUMMYFUNCTION("AVERAGE(FILTER(B20:B24,B20:B24&lt;&gt;max(B20:B24),B20:B24&lt;&gt;min(B20:B24)))"),1.4274499999999998E-4)</f>
        <v>0.000142745</v>
      </c>
      <c r="C25" s="19">
        <f>IFERROR(__xludf.DUMMYFUNCTION("AVERAGE(FILTER(C20:C24,C20:C24&lt;&gt;max(C20:C24),C20:C24&lt;&gt;min(C20:C24)))"),7.083186666666666E-4)</f>
        <v>0.0007083186667</v>
      </c>
      <c r="D25" s="19">
        <f>IFERROR(__xludf.DUMMYFUNCTION("AVERAGE(FILTER(D20:D24,D20:D24&lt;&gt;max(D20:D24),D20:D24&lt;&gt;min(D20:D24)))"),3.0925666666666664E-4)</f>
        <v>0.0003092566667</v>
      </c>
      <c r="E25" s="19">
        <f>IFERROR(__xludf.DUMMYFUNCTION("AVERAGE(FILTER(E20:E24,E20:E24&lt;&gt;max(E20:E24),E20:E24&lt;&gt;min(E20:E24)))"),5.487623333333334E-4)</f>
        <v>0.0005487623333</v>
      </c>
      <c r="F25" s="20"/>
    </row>
    <row r="26" ht="12.75" customHeight="1">
      <c r="A26" s="21" t="s">
        <v>14</v>
      </c>
      <c r="B26" s="22">
        <f t="shared" ref="B26:E26" si="3">$D17/B25</f>
        <v>12.38945906</v>
      </c>
      <c r="C26" s="23">
        <f t="shared" si="3"/>
        <v>2.49680464</v>
      </c>
      <c r="D26" s="23">
        <f t="shared" si="3"/>
        <v>5.718658719</v>
      </c>
      <c r="E26" s="23">
        <f t="shared" si="3"/>
        <v>3.222767355</v>
      </c>
      <c r="F26" s="25"/>
    </row>
    <row r="27" ht="12.75" customHeight="1">
      <c r="A27" s="26" t="s">
        <v>15</v>
      </c>
      <c r="B27" s="27">
        <f t="shared" ref="B27:E27" si="4">B26/B19</f>
        <v>6.194729529</v>
      </c>
      <c r="C27" s="28">
        <f t="shared" si="4"/>
        <v>0.6242011599</v>
      </c>
      <c r="D27" s="28">
        <f t="shared" si="4"/>
        <v>0.7148323399</v>
      </c>
      <c r="E27" s="28">
        <f t="shared" si="4"/>
        <v>0.2685639462</v>
      </c>
      <c r="F27" s="30"/>
    </row>
    <row r="28" ht="12.75" customHeight="1">
      <c r="C28" s="2"/>
    </row>
    <row r="29" ht="12.75" customHeight="1">
      <c r="C29" s="2" t="s">
        <v>17</v>
      </c>
    </row>
    <row r="30" ht="12.75" customHeight="1">
      <c r="B30" s="2" t="s">
        <v>1</v>
      </c>
      <c r="D30" s="3">
        <f>AVERAGE(LARGE(F33:F37, 2), LARGE(F33:F37, 3), LARGE(F33:F37, 4))</f>
        <v>0.001806333333</v>
      </c>
    </row>
    <row r="31" ht="12.75" customHeight="1"/>
    <row r="32" ht="12.75" customHeight="1">
      <c r="A32" s="4" t="s">
        <v>2</v>
      </c>
      <c r="B32" s="5" t="s">
        <v>3</v>
      </c>
      <c r="C32" s="5" t="s">
        <v>4</v>
      </c>
      <c r="D32" s="5" t="s">
        <v>5</v>
      </c>
      <c r="E32" s="5" t="s">
        <v>6</v>
      </c>
      <c r="F32" s="6" t="s">
        <v>7</v>
      </c>
    </row>
    <row r="33" ht="12.75" customHeight="1">
      <c r="A33" s="7" t="s">
        <v>8</v>
      </c>
      <c r="B33" s="8">
        <v>0.005778094</v>
      </c>
      <c r="C33" s="9">
        <v>0.005875085</v>
      </c>
      <c r="D33" s="9">
        <v>0.004337438</v>
      </c>
      <c r="E33" s="9">
        <v>0.00469201</v>
      </c>
      <c r="F33" s="31">
        <v>0.001828</v>
      </c>
    </row>
    <row r="34" ht="12.75" customHeight="1">
      <c r="A34" s="12" t="s">
        <v>9</v>
      </c>
      <c r="B34" s="13">
        <v>0.004800222</v>
      </c>
      <c r="C34" s="14">
        <v>0.002411673</v>
      </c>
      <c r="D34" s="14">
        <v>0.003923538</v>
      </c>
      <c r="E34" s="14">
        <v>0.003580093</v>
      </c>
      <c r="F34" s="32">
        <v>0.001818</v>
      </c>
    </row>
    <row r="35" ht="12.75" customHeight="1">
      <c r="A35" s="7" t="s">
        <v>10</v>
      </c>
      <c r="B35" s="8">
        <v>0.001139452</v>
      </c>
      <c r="C35" s="9">
        <v>0.002581615</v>
      </c>
      <c r="D35" s="9">
        <v>0.001216413</v>
      </c>
      <c r="E35" s="9">
        <v>0.003549854</v>
      </c>
      <c r="F35" s="31">
        <v>0.001807</v>
      </c>
    </row>
    <row r="36" ht="12.75" customHeight="1">
      <c r="A36" s="12" t="s">
        <v>11</v>
      </c>
      <c r="B36" s="13">
        <v>0.001690013</v>
      </c>
      <c r="C36" s="14">
        <v>0.004861287</v>
      </c>
      <c r="D36" s="14">
        <v>0.004453755</v>
      </c>
      <c r="E36" s="14">
        <v>0.003905384</v>
      </c>
      <c r="F36" s="32">
        <v>0.001794</v>
      </c>
    </row>
    <row r="37" ht="12.75" customHeight="1">
      <c r="A37" s="7" t="s">
        <v>12</v>
      </c>
      <c r="B37" s="8">
        <v>0.002733386</v>
      </c>
      <c r="C37" s="9">
        <v>0.00514446</v>
      </c>
      <c r="D37" s="9">
        <v>0.002570462</v>
      </c>
      <c r="E37" s="9">
        <v>0.00406567</v>
      </c>
      <c r="F37" s="31">
        <v>0.001761</v>
      </c>
    </row>
    <row r="38" ht="12.75" customHeight="1">
      <c r="A38" s="17" t="s">
        <v>13</v>
      </c>
      <c r="B38" s="18">
        <f>IFERROR(__xludf.DUMMYFUNCTION("AVERAGE(FILTER(B33:B37,B33:B37&lt;&gt;max(B33:B37),B33:B37&lt;&gt;min(B33:B37)))"),0.0030745403333333333)</f>
        <v>0.003074540333</v>
      </c>
      <c r="C38" s="19">
        <f>IFERROR(__xludf.DUMMYFUNCTION("AVERAGE(FILTER(C33:C37,C33:C37&lt;&gt;max(C33:C37),C33:C37&lt;&gt;min(C33:C37)))"),0.0041957873333333335)</f>
        <v>0.004195787333</v>
      </c>
      <c r="D38" s="19">
        <f>IFERROR(__xludf.DUMMYFUNCTION("AVERAGE(FILTER(D33:D37,D33:D37&lt;&gt;max(D33:D37),D33:D37&lt;&gt;min(D33:D37)))"),0.003610479333333333)</f>
        <v>0.003610479333</v>
      </c>
      <c r="E38" s="19">
        <f>IFERROR(__xludf.DUMMYFUNCTION("AVERAGE(FILTER(E33:E37,E33:E37&lt;&gt;max(E33:E37),E33:E37&lt;&gt;min(E33:E37)))"),0.003850382333333334)</f>
        <v>0.003850382333</v>
      </c>
      <c r="F38" s="20"/>
    </row>
    <row r="39" ht="12.75" customHeight="1">
      <c r="A39" s="21" t="s">
        <v>14</v>
      </c>
      <c r="B39" s="22">
        <f t="shared" ref="B39:E39" si="5">$D30/B38</f>
        <v>0.5875132987</v>
      </c>
      <c r="C39" s="23">
        <f t="shared" si="5"/>
        <v>0.4305111746</v>
      </c>
      <c r="D39" s="23">
        <f t="shared" si="5"/>
        <v>0.5003029145</v>
      </c>
      <c r="E39" s="23">
        <f t="shared" si="5"/>
        <v>0.469130901</v>
      </c>
      <c r="F39" s="25"/>
    </row>
    <row r="40" ht="12.75" customHeight="1">
      <c r="A40" s="26" t="s">
        <v>15</v>
      </c>
      <c r="B40" s="27">
        <f t="shared" ref="B40:E40" si="6">B39/B32</f>
        <v>0.2937566494</v>
      </c>
      <c r="C40" s="28">
        <f t="shared" si="6"/>
        <v>0.1076277937</v>
      </c>
      <c r="D40" s="28">
        <f t="shared" si="6"/>
        <v>0.06253786432</v>
      </c>
      <c r="E40" s="28">
        <f t="shared" si="6"/>
        <v>0.03909424175</v>
      </c>
      <c r="F40" s="30"/>
    </row>
    <row r="41" ht="12.75" customHeight="1"/>
    <row r="42" ht="12.75" customHeight="1">
      <c r="A42" s="2" t="s">
        <v>18</v>
      </c>
    </row>
    <row r="43" ht="12.75" customHeight="1">
      <c r="B43" s="2" t="s">
        <v>19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3">
    <mergeCell ref="B3:C3"/>
    <mergeCell ref="B17:C17"/>
    <mergeCell ref="B30:C30"/>
  </mergeCells>
  <dataValidations>
    <dataValidation type="custom" allowBlank="1" showDropDown="1" sqref="B6:B13 D6:E13 B20:B27 B33:B40">
      <formula1>AND(ISNUMBER(B6),(NOT(OR(NOT(ISERROR(DATEVALUE(B6))), AND(ISNUMBER(B6), LEFT(CELL("format", B6))="D")))))</formula1>
    </dataValidation>
  </dataValidations>
  <printOptions/>
  <pageMargins bottom="0.7875" footer="0.0" header="0.0" left="0.7875" right="0.7875" top="0.7875"/>
  <pageSetup paperSize="9"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7.13"/>
    <col customWidth="1" min="3" max="3" width="15.25"/>
    <col customWidth="1" min="4" max="5" width="12.13"/>
    <col customWidth="1" min="6" max="6" width="22.63"/>
    <col customWidth="1" min="7" max="9" width="11.5"/>
    <col customWidth="1" min="10" max="10" width="20.25"/>
    <col customWidth="1" min="11" max="25" width="8.63"/>
  </cols>
  <sheetData>
    <row r="1" ht="12.75" customHeight="1"/>
    <row r="2" ht="12.75" customHeight="1">
      <c r="C2" s="1" t="s">
        <v>0</v>
      </c>
    </row>
    <row r="3" ht="12.75" customHeight="1">
      <c r="B3" s="2" t="s">
        <v>1</v>
      </c>
      <c r="D3" s="3">
        <f>AVERAGE(LARGE(F6:F10, 2), LARGE(F6:F10, 3), LARGE(F6:F10, 4))</f>
        <v>0.00001333333333</v>
      </c>
    </row>
    <row r="4" ht="12.75" customHeight="1"/>
    <row r="5" ht="12.75" customHeight="1">
      <c r="A5" s="4" t="s">
        <v>20</v>
      </c>
      <c r="B5" s="5" t="s">
        <v>3</v>
      </c>
      <c r="C5" s="5" t="s">
        <v>4</v>
      </c>
      <c r="D5" s="5" t="s">
        <v>21</v>
      </c>
      <c r="E5" s="5" t="s">
        <v>22</v>
      </c>
      <c r="F5" s="6" t="s">
        <v>23</v>
      </c>
    </row>
    <row r="6" ht="12.75" customHeight="1">
      <c r="A6" s="7" t="s">
        <v>8</v>
      </c>
      <c r="B6" s="8">
        <v>9.6E-5</v>
      </c>
      <c r="C6" s="9">
        <v>1.5E-4</v>
      </c>
      <c r="D6" s="10">
        <v>2.64E-4</v>
      </c>
      <c r="E6" s="10">
        <v>1.76E-4</v>
      </c>
      <c r="F6" s="31">
        <v>3.0E-6</v>
      </c>
    </row>
    <row r="7" ht="12.75" customHeight="1">
      <c r="A7" s="12" t="s">
        <v>9</v>
      </c>
      <c r="B7" s="13">
        <v>9.8E-5</v>
      </c>
      <c r="C7" s="14">
        <v>3.02E-4</v>
      </c>
      <c r="D7" s="15">
        <v>2.01E-4</v>
      </c>
      <c r="E7" s="15">
        <v>1.89E-4</v>
      </c>
      <c r="F7" s="32">
        <v>3.0E-6</v>
      </c>
    </row>
    <row r="8" ht="12.75" customHeight="1">
      <c r="A8" s="7" t="s">
        <v>10</v>
      </c>
      <c r="B8" s="8">
        <v>1.04E-4</v>
      </c>
      <c r="C8" s="9">
        <v>2.92E-4</v>
      </c>
      <c r="D8" s="10">
        <v>2.02E-4</v>
      </c>
      <c r="E8" s="10">
        <v>1.96E-4</v>
      </c>
      <c r="F8" s="31">
        <v>1.8E-5</v>
      </c>
    </row>
    <row r="9" ht="12.75" customHeight="1">
      <c r="A9" s="12" t="s">
        <v>11</v>
      </c>
      <c r="B9" s="13">
        <v>1.35E-4</v>
      </c>
      <c r="C9" s="14">
        <v>2.38E-4</v>
      </c>
      <c r="D9" s="15">
        <v>1.91E-4</v>
      </c>
      <c r="E9" s="15">
        <v>1.78E-4</v>
      </c>
      <c r="F9" s="32">
        <v>1.9E-5</v>
      </c>
      <c r="H9" s="33"/>
    </row>
    <row r="10" ht="12.75" customHeight="1">
      <c r="A10" s="7" t="s">
        <v>12</v>
      </c>
      <c r="B10" s="8">
        <v>7.4E-5</v>
      </c>
      <c r="C10" s="9">
        <v>2.45E-4</v>
      </c>
      <c r="D10" s="10">
        <v>1.96E-4</v>
      </c>
      <c r="E10" s="10">
        <v>2.03E-4</v>
      </c>
      <c r="F10" s="31">
        <v>2.4E-5</v>
      </c>
    </row>
    <row r="11" ht="12.75" customHeight="1">
      <c r="A11" s="17" t="s">
        <v>13</v>
      </c>
      <c r="B11" s="18">
        <f>IFERROR(__xludf.DUMMYFUNCTION("AVERAGE(FILTER(B6:B10,B6:B10&lt;&gt;max(B6:B10),B6:B10&lt;&gt;min(B6:B10)))"),9.933333333333333E-5)</f>
        <v>0.00009933333333</v>
      </c>
      <c r="C11" s="19">
        <f>IFERROR(__xludf.DUMMYFUNCTION("AVERAGE(FILTER(C6:C10,C6:C10&lt;&gt;max(C6:C10),C6:C10&lt;&gt;min(C6:C10)))"),2.5833333333333334E-4)</f>
        <v>0.0002583333333</v>
      </c>
      <c r="D11" s="19">
        <f>IFERROR(__xludf.DUMMYFUNCTION("AVERAGE(FILTER(D6:D10,D6:D10&lt;&gt;max(D6:D10),D6:D10&lt;&gt;min(D6:D10)))"),1.9966666666666668E-4)</f>
        <v>0.0001996666667</v>
      </c>
      <c r="E11" s="34">
        <f>IFERROR(__xludf.DUMMYFUNCTION("AVERAGE(FILTER(E6:E10,E6:E10&lt;&gt;max(E6:E10),E6:E10&lt;&gt;min(E6:E10)))"),1.8766666666666668E-4)</f>
        <v>0.0001876666667</v>
      </c>
      <c r="F11" s="20"/>
    </row>
    <row r="12" ht="12.75" customHeight="1">
      <c r="A12" s="21" t="s">
        <v>14</v>
      </c>
      <c r="B12" s="22">
        <f t="shared" ref="B12:E12" si="1">$D3/B11</f>
        <v>0.1342281879</v>
      </c>
      <c r="C12" s="23">
        <f t="shared" si="1"/>
        <v>0.05161290323</v>
      </c>
      <c r="D12" s="24">
        <f t="shared" si="1"/>
        <v>0.06677796327</v>
      </c>
      <c r="E12" s="35">
        <f t="shared" si="1"/>
        <v>0.07104795737</v>
      </c>
      <c r="F12" s="25"/>
    </row>
    <row r="13" ht="12.75" customHeight="1">
      <c r="A13" s="26" t="s">
        <v>15</v>
      </c>
      <c r="B13" s="27">
        <f t="shared" ref="B13:E13" si="2">B12/B5</f>
        <v>0.06711409396</v>
      </c>
      <c r="C13" s="28">
        <f t="shared" si="2"/>
        <v>0.01290322581</v>
      </c>
      <c r="D13" s="29">
        <f t="shared" si="2"/>
        <v>0.01112966055</v>
      </c>
      <c r="E13" s="36">
        <f t="shared" si="2"/>
        <v>0.0101497082</v>
      </c>
      <c r="F13" s="30"/>
    </row>
    <row r="14" ht="12.75" customHeight="1"/>
    <row r="15" ht="12.75" customHeight="1"/>
    <row r="16" ht="12.75" customHeight="1">
      <c r="C16" s="2" t="s">
        <v>16</v>
      </c>
    </row>
    <row r="17" ht="12.75" customHeight="1">
      <c r="B17" s="2" t="s">
        <v>1</v>
      </c>
      <c r="D17" s="3">
        <f>AVERAGE(LARGE(F20:F24, 2), LARGE(F20:F24, 3), LARGE(F20:F24, 4))</f>
        <v>0.000136</v>
      </c>
    </row>
    <row r="18" ht="12.75" customHeight="1"/>
    <row r="19" ht="12.75" customHeight="1">
      <c r="A19" s="4" t="s">
        <v>20</v>
      </c>
      <c r="B19" s="5" t="s">
        <v>3</v>
      </c>
      <c r="C19" s="5" t="s">
        <v>4</v>
      </c>
      <c r="D19" s="5" t="s">
        <v>21</v>
      </c>
      <c r="E19" s="5" t="s">
        <v>22</v>
      </c>
      <c r="F19" s="6" t="s">
        <v>23</v>
      </c>
    </row>
    <row r="20" ht="12.75" customHeight="1">
      <c r="A20" s="7" t="s">
        <v>8</v>
      </c>
      <c r="B20" s="8">
        <v>1.4E-4</v>
      </c>
      <c r="C20" s="9">
        <v>6.11E-4</v>
      </c>
      <c r="D20" s="10">
        <v>2.59E-4</v>
      </c>
      <c r="E20" s="10">
        <v>2.48E-4</v>
      </c>
      <c r="F20" s="31">
        <v>1.48E-4</v>
      </c>
    </row>
    <row r="21" ht="12.75" customHeight="1">
      <c r="A21" s="12" t="s">
        <v>9</v>
      </c>
      <c r="B21" s="13">
        <v>2.04E-4</v>
      </c>
      <c r="C21" s="14">
        <v>8.33E-4</v>
      </c>
      <c r="D21" s="15">
        <v>2.03E-4</v>
      </c>
      <c r="E21" s="15">
        <v>2.12E-4</v>
      </c>
      <c r="F21" s="32">
        <v>1.3E-4</v>
      </c>
    </row>
    <row r="22" ht="12.75" customHeight="1">
      <c r="A22" s="7" t="s">
        <v>10</v>
      </c>
      <c r="B22" s="8">
        <v>2.26E-4</v>
      </c>
      <c r="C22" s="9">
        <v>7.42E-4</v>
      </c>
      <c r="D22" s="10">
        <v>2.05E-4</v>
      </c>
      <c r="E22" s="10">
        <v>2.78E-4</v>
      </c>
      <c r="F22" s="31">
        <v>1.31E-4</v>
      </c>
    </row>
    <row r="23" ht="12.75" customHeight="1">
      <c r="A23" s="12" t="s">
        <v>11</v>
      </c>
      <c r="B23" s="13">
        <v>1.89E-4</v>
      </c>
      <c r="C23" s="14">
        <v>8.73E-4</v>
      </c>
      <c r="D23" s="15">
        <v>2.33E-4</v>
      </c>
      <c r="E23" s="15">
        <v>2.37E-4</v>
      </c>
      <c r="F23" s="32">
        <v>1.3E-4</v>
      </c>
    </row>
    <row r="24" ht="12.75" customHeight="1">
      <c r="A24" s="7" t="s">
        <v>12</v>
      </c>
      <c r="B24" s="8">
        <v>1.96E-4</v>
      </c>
      <c r="C24" s="9">
        <v>6.89E-4</v>
      </c>
      <c r="D24" s="10">
        <v>2.27E-4</v>
      </c>
      <c r="E24" s="10">
        <v>2.28E-4</v>
      </c>
      <c r="F24" s="31">
        <v>1.47E-4</v>
      </c>
    </row>
    <row r="25" ht="12.75" customHeight="1">
      <c r="A25" s="17" t="s">
        <v>13</v>
      </c>
      <c r="B25" s="18">
        <f>IFERROR(__xludf.DUMMYFUNCTION("AVERAGE(FILTER(B20:B24,B20:B24&lt;&gt;max(B20:B24),B20:B24&lt;&gt;min(B20:B24)))"),1.9633333333333333E-4)</f>
        <v>0.0001963333333</v>
      </c>
      <c r="C25" s="19">
        <f>IFERROR(__xludf.DUMMYFUNCTION("AVERAGE(FILTER(C20:C24,C20:C24&lt;&gt;max(C20:C24),C20:C24&lt;&gt;min(C20:C24)))"),7.546666666666666E-4)</f>
        <v>0.0007546666667</v>
      </c>
      <c r="D25" s="19">
        <f>IFERROR(__xludf.DUMMYFUNCTION("AVERAGE(FILTER(D20:D24,D20:D24&lt;&gt;max(D20:D24),D20:D24&lt;&gt;min(D20:D24)))"),2.2166666666666667E-4)</f>
        <v>0.0002216666667</v>
      </c>
      <c r="E25" s="34">
        <f>IFERROR(__xludf.DUMMYFUNCTION("AVERAGE(FILTER(E20:E24,E20:E24&lt;&gt;max(E20:E24),E20:E24&lt;&gt;min(E20:E24)))"),2.3766666666666665E-4)</f>
        <v>0.0002376666667</v>
      </c>
      <c r="F25" s="20"/>
    </row>
    <row r="26" ht="12.75" customHeight="1">
      <c r="A26" s="21" t="s">
        <v>14</v>
      </c>
      <c r="B26" s="22">
        <f t="shared" ref="B26:E26" si="3">$D17/B25</f>
        <v>0.6926994907</v>
      </c>
      <c r="C26" s="23">
        <f t="shared" si="3"/>
        <v>0.1802120141</v>
      </c>
      <c r="D26" s="23">
        <f t="shared" si="3"/>
        <v>0.6135338346</v>
      </c>
      <c r="E26" s="37">
        <f t="shared" si="3"/>
        <v>0.572230014</v>
      </c>
      <c r="F26" s="25"/>
    </row>
    <row r="27" ht="12.75" customHeight="1">
      <c r="A27" s="26" t="s">
        <v>15</v>
      </c>
      <c r="B27" s="27">
        <f t="shared" ref="B27:E27" si="4">B26/B19</f>
        <v>0.3463497453</v>
      </c>
      <c r="C27" s="28">
        <f t="shared" si="4"/>
        <v>0.04505300353</v>
      </c>
      <c r="D27" s="28">
        <f t="shared" si="4"/>
        <v>0.1022556391</v>
      </c>
      <c r="E27" s="38">
        <f t="shared" si="4"/>
        <v>0.08174714486</v>
      </c>
      <c r="F27" s="30"/>
    </row>
    <row r="28" ht="12.75" customHeight="1">
      <c r="C28" s="2"/>
    </row>
    <row r="29" ht="12.75" customHeight="1">
      <c r="C29" s="2" t="s">
        <v>17</v>
      </c>
    </row>
    <row r="30" ht="12.75" customHeight="1">
      <c r="B30" s="2" t="s">
        <v>1</v>
      </c>
      <c r="D30" s="3">
        <f>AVERAGE(LARGE(F33:F37, 2), LARGE(F33:F37, 3), LARGE(F33:F37, 4))</f>
        <v>0.003154666667</v>
      </c>
    </row>
    <row r="31" ht="12.75" customHeight="1"/>
    <row r="32" ht="12.75" customHeight="1">
      <c r="A32" s="4" t="s">
        <v>20</v>
      </c>
      <c r="B32" s="5" t="s">
        <v>3</v>
      </c>
      <c r="C32" s="5" t="s">
        <v>4</v>
      </c>
      <c r="D32" s="5" t="s">
        <v>21</v>
      </c>
      <c r="E32" s="5" t="s">
        <v>22</v>
      </c>
      <c r="F32" s="6" t="s">
        <v>23</v>
      </c>
    </row>
    <row r="33" ht="12.75" customHeight="1">
      <c r="A33" s="7" t="s">
        <v>8</v>
      </c>
      <c r="B33" s="8">
        <v>0.001465</v>
      </c>
      <c r="C33" s="9">
        <v>0.001611</v>
      </c>
      <c r="D33" s="10">
        <v>0.001331</v>
      </c>
      <c r="E33" s="10">
        <v>1.31E-5</v>
      </c>
      <c r="F33" s="31">
        <v>0.00321</v>
      </c>
    </row>
    <row r="34" ht="12.75" customHeight="1">
      <c r="A34" s="12" t="s">
        <v>9</v>
      </c>
      <c r="B34" s="13">
        <v>0.001499</v>
      </c>
      <c r="C34" s="14">
        <v>0.001679</v>
      </c>
      <c r="D34" s="15">
        <v>0.001282</v>
      </c>
      <c r="E34" s="15">
        <v>0.00121</v>
      </c>
      <c r="F34" s="32">
        <v>0.003146</v>
      </c>
    </row>
    <row r="35" ht="12.75" customHeight="1">
      <c r="A35" s="7" t="s">
        <v>10</v>
      </c>
      <c r="B35" s="8">
        <v>0.001533</v>
      </c>
      <c r="C35" s="9">
        <v>0.001578</v>
      </c>
      <c r="D35" s="10">
        <v>0.00135</v>
      </c>
      <c r="E35" s="10">
        <v>0.001222</v>
      </c>
      <c r="F35" s="31">
        <v>0.003165</v>
      </c>
    </row>
    <row r="36" ht="12.75" customHeight="1">
      <c r="A36" s="12" t="s">
        <v>11</v>
      </c>
      <c r="B36" s="13">
        <v>0.001471</v>
      </c>
      <c r="C36" s="14">
        <v>0.001587</v>
      </c>
      <c r="D36" s="15">
        <v>0.001355</v>
      </c>
      <c r="E36" s="15">
        <v>0.001284</v>
      </c>
      <c r="F36" s="32">
        <v>0.003121</v>
      </c>
    </row>
    <row r="37" ht="12.75" customHeight="1">
      <c r="A37" s="7" t="s">
        <v>12</v>
      </c>
      <c r="B37" s="8">
        <v>0.001476</v>
      </c>
      <c r="C37" s="9">
        <v>0.001688</v>
      </c>
      <c r="D37" s="10">
        <v>0.001352</v>
      </c>
      <c r="E37" s="10">
        <v>0.001215</v>
      </c>
      <c r="F37" s="31">
        <v>0.003153</v>
      </c>
    </row>
    <row r="38" ht="12.75" customHeight="1">
      <c r="A38" s="17" t="s">
        <v>13</v>
      </c>
      <c r="B38" s="18">
        <f>IFERROR(__xludf.DUMMYFUNCTION("AVERAGE(FILTER(B33:B37,B33:B37&lt;&gt;max(B33:B37),B33:B37&lt;&gt;min(B33:B37)))"),0.001482)</f>
        <v>0.001482</v>
      </c>
      <c r="C38" s="19">
        <f>IFERROR(__xludf.DUMMYFUNCTION("AVERAGE(FILTER(C33:C37,C33:C37&lt;&gt;max(C33:C37),C33:C37&lt;&gt;min(C33:C37)))"),0.0016256666666666668)</f>
        <v>0.001625666667</v>
      </c>
      <c r="D38" s="19">
        <f>IFERROR(__xludf.DUMMYFUNCTION("AVERAGE(FILTER(D33:D37,D33:D37&lt;&gt;max(D33:D37),D33:D37&lt;&gt;min(D33:D37)))"),0.0013443333333333334)</f>
        <v>0.001344333333</v>
      </c>
      <c r="E38" s="34">
        <f>IFERROR(__xludf.DUMMYFUNCTION("AVERAGE(FILTER(E33:E37,E33:E37&lt;&gt;max(E33:E37),E33:E37&lt;&gt;min(E33:E37)))"),0.0012156666666666668)</f>
        <v>0.001215666667</v>
      </c>
      <c r="F38" s="20"/>
    </row>
    <row r="39" ht="12.75" customHeight="1">
      <c r="A39" s="21" t="s">
        <v>14</v>
      </c>
      <c r="B39" s="22">
        <f t="shared" ref="B39:E39" si="5">$D30/B38</f>
        <v>2.128654971</v>
      </c>
      <c r="C39" s="23">
        <f t="shared" si="5"/>
        <v>1.940537216</v>
      </c>
      <c r="D39" s="23">
        <f t="shared" si="5"/>
        <v>2.346640218</v>
      </c>
      <c r="E39" s="37">
        <f t="shared" si="5"/>
        <v>2.595009597</v>
      </c>
      <c r="F39" s="25"/>
    </row>
    <row r="40" ht="12.75" customHeight="1">
      <c r="A40" s="26" t="s">
        <v>15</v>
      </c>
      <c r="B40" s="27">
        <f t="shared" ref="B40:E40" si="6">B39/B32</f>
        <v>1.064327485</v>
      </c>
      <c r="C40" s="28">
        <f t="shared" si="6"/>
        <v>0.4851343039</v>
      </c>
      <c r="D40" s="28">
        <f t="shared" si="6"/>
        <v>0.391106703</v>
      </c>
      <c r="E40" s="38">
        <f t="shared" si="6"/>
        <v>0.3707156567</v>
      </c>
      <c r="F40" s="30"/>
    </row>
    <row r="41" ht="12.75" customHeight="1"/>
    <row r="42" ht="12.75" customHeight="1">
      <c r="A42" s="2" t="s">
        <v>18</v>
      </c>
    </row>
    <row r="43" ht="12.75" customHeight="1"/>
    <row r="44" ht="12.75" customHeight="1">
      <c r="D44" s="3">
        <f>AVERAGE(LARGE(F47:F51, 2), LARGE(F47:F51, 3), LARGE(F47:F51, 4))</f>
        <v>0.2855536667</v>
      </c>
    </row>
    <row r="45" ht="12.75" customHeight="1"/>
    <row r="46" ht="12.75" customHeight="1">
      <c r="A46" s="4" t="s">
        <v>20</v>
      </c>
      <c r="B46" s="5" t="s">
        <v>3</v>
      </c>
      <c r="C46" s="5" t="s">
        <v>4</v>
      </c>
      <c r="D46" s="5" t="s">
        <v>21</v>
      </c>
      <c r="E46" s="5" t="s">
        <v>22</v>
      </c>
      <c r="F46" s="6" t="s">
        <v>23</v>
      </c>
    </row>
    <row r="47" ht="12.75" customHeight="1">
      <c r="A47" s="7" t="s">
        <v>8</v>
      </c>
      <c r="B47" s="8">
        <v>0.14366</v>
      </c>
      <c r="C47" s="9">
        <v>0.077283</v>
      </c>
      <c r="D47" s="10">
        <v>0.05282</v>
      </c>
      <c r="E47" s="10">
        <v>0.04555</v>
      </c>
      <c r="F47" s="31">
        <v>0.284828</v>
      </c>
    </row>
    <row r="48" ht="12.75" customHeight="1">
      <c r="A48" s="12" t="s">
        <v>9</v>
      </c>
      <c r="B48" s="13">
        <v>0.14285</v>
      </c>
      <c r="C48" s="14">
        <v>0.077076</v>
      </c>
      <c r="D48" s="15">
        <v>0.05029</v>
      </c>
      <c r="E48" s="15">
        <v>0.0429</v>
      </c>
      <c r="F48" s="32">
        <v>0.28733</v>
      </c>
    </row>
    <row r="49" ht="12.75" customHeight="1">
      <c r="A49" s="7" t="s">
        <v>10</v>
      </c>
      <c r="B49" s="8">
        <v>0.14305</v>
      </c>
      <c r="C49" s="9">
        <v>0.077576</v>
      </c>
      <c r="D49" s="10">
        <v>0.04993</v>
      </c>
      <c r="E49" s="10">
        <v>0.04286</v>
      </c>
      <c r="F49" s="31">
        <v>0.27895</v>
      </c>
    </row>
    <row r="50" ht="12.75" customHeight="1">
      <c r="A50" s="12" t="s">
        <v>11</v>
      </c>
      <c r="B50" s="13">
        <v>0.14304</v>
      </c>
      <c r="C50" s="14">
        <v>0.07776</v>
      </c>
      <c r="D50" s="15">
        <v>0.049987</v>
      </c>
      <c r="E50" s="15">
        <v>0.042772</v>
      </c>
      <c r="F50" s="32">
        <v>0.28603</v>
      </c>
    </row>
    <row r="51" ht="12.75" customHeight="1">
      <c r="A51" s="7" t="s">
        <v>12</v>
      </c>
      <c r="B51" s="8">
        <v>0.14294</v>
      </c>
      <c r="C51" s="9">
        <v>0.0771</v>
      </c>
      <c r="D51" s="10">
        <v>0.054204</v>
      </c>
      <c r="E51" s="10">
        <v>0.042708</v>
      </c>
      <c r="F51" s="31">
        <v>0.285803</v>
      </c>
    </row>
    <row r="52" ht="12.75" customHeight="1">
      <c r="A52" s="17" t="s">
        <v>13</v>
      </c>
      <c r="B52" s="18">
        <f>IFERROR(__xludf.DUMMYFUNCTION("AVERAGE(FILTER(B47:B51,B47:B51&lt;&gt;max(B47:B51),B47:B51&lt;&gt;min(B47:B51)))"),0.14301)</f>
        <v>0.14301</v>
      </c>
      <c r="C52" s="19">
        <f>IFERROR(__xludf.DUMMYFUNCTION("AVERAGE(FILTER(C47:C51,C47:C51&lt;&gt;max(C47:C51),C47:C51&lt;&gt;min(C47:C51)))"),0.07731966666666668)</f>
        <v>0.07731966667</v>
      </c>
      <c r="D52" s="19">
        <f>IFERROR(__xludf.DUMMYFUNCTION("AVERAGE(FILTER(D47:D51,D47:D51&lt;&gt;max(D47:D51),D47:D51&lt;&gt;min(D47:D51)))"),0.05103233333333334)</f>
        <v>0.05103233333</v>
      </c>
      <c r="E52" s="34">
        <f>IFERROR(__xludf.DUMMYFUNCTION("AVERAGE(FILTER(E47:E51,E47:E51&lt;&gt;max(E47:E51),E47:E51&lt;&gt;min(E47:E51)))"),0.042844)</f>
        <v>0.042844</v>
      </c>
      <c r="F52" s="20"/>
    </row>
    <row r="53" ht="12.75" customHeight="1">
      <c r="A53" s="21" t="s">
        <v>14</v>
      </c>
      <c r="B53" s="22">
        <f t="shared" ref="B53:E53" si="7">$D44/B52</f>
        <v>1.996739156</v>
      </c>
      <c r="C53" s="23">
        <f t="shared" si="7"/>
        <v>3.69315698</v>
      </c>
      <c r="D53" s="24">
        <f t="shared" si="7"/>
        <v>5.595544002</v>
      </c>
      <c r="E53" s="35">
        <f t="shared" si="7"/>
        <v>6.664962811</v>
      </c>
      <c r="F53" s="25"/>
    </row>
    <row r="54" ht="12.75" customHeight="1">
      <c r="A54" s="26" t="s">
        <v>15</v>
      </c>
      <c r="B54" s="27">
        <f t="shared" ref="B54:E54" si="8">B53/B46</f>
        <v>0.9983695779</v>
      </c>
      <c r="C54" s="28">
        <f t="shared" si="8"/>
        <v>0.9232892451</v>
      </c>
      <c r="D54" s="29">
        <f t="shared" si="8"/>
        <v>0.9325906669</v>
      </c>
      <c r="E54" s="36">
        <f t="shared" si="8"/>
        <v>0.9521375444</v>
      </c>
      <c r="F54" s="30"/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3">
    <mergeCell ref="B3:C3"/>
    <mergeCell ref="B17:C17"/>
    <mergeCell ref="B30:C30"/>
  </mergeCells>
  <dataValidations>
    <dataValidation type="custom" allowBlank="1" showDropDown="1" sqref="B6:B13 D6:E13 B20:B27 D20:E27 B33:B40 D33:E40 B47:B54 D47:E54">
      <formula1>AND(ISNUMBER(B6),(NOT(OR(NOT(ISERROR(DATEVALUE(B6))), AND(ISNUMBER(B6), LEFT(CELL("format", B6))="D")))))</formula1>
    </dataValidation>
  </dataValidations>
  <printOptions/>
  <pageMargins bottom="0.7875" footer="0.0" header="0.0" left="0.7875" right="0.7875" top="0.7875"/>
  <pageSetup paperSize="9" orientation="portrait"/>
  <drawing r:id="rId1"/>
  <tableParts count="4">
    <tablePart r:id="rId6"/>
    <tablePart r:id="rId7"/>
    <tablePart r:id="rId8"/>
    <tablePart r:id="rId9"/>
  </tableParts>
</worksheet>
</file>