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90" yWindow="300" windowWidth="14955" windowHeight="7170" firstSheet="2" activeTab="2"/>
  </bookViews>
  <sheets>
    <sheet name="Effort -backup" sheetId="13" state="hidden" r:id="rId1"/>
    <sheet name="ResLoad-wrk" sheetId="10" state="hidden" r:id="rId2"/>
    <sheet name="Protogen Effort" sheetId="15" r:id="rId3"/>
    <sheet name="ResourceLoading" sheetId="16" r:id="rId4"/>
    <sheet name="Additional costs" sheetId="4" r:id="rId5"/>
  </sheets>
  <calcPr calcId="145621"/>
</workbook>
</file>

<file path=xl/calcChain.xml><?xml version="1.0" encoding="utf-8"?>
<calcChain xmlns="http://schemas.openxmlformats.org/spreadsheetml/2006/main">
  <c r="E46" i="15" l="1"/>
  <c r="E34" i="15"/>
  <c r="F34" i="15"/>
  <c r="F37" i="15" s="1"/>
  <c r="G33" i="15"/>
  <c r="G31" i="15"/>
  <c r="G32" i="15"/>
  <c r="H28" i="15"/>
  <c r="G28" i="15"/>
  <c r="G13" i="16"/>
  <c r="G11" i="16"/>
  <c r="G10" i="16"/>
  <c r="G9" i="16"/>
  <c r="G8" i="16"/>
  <c r="G7" i="16"/>
  <c r="G6" i="16"/>
  <c r="H20" i="15"/>
  <c r="H26" i="15"/>
  <c r="G26" i="15"/>
  <c r="H17" i="15"/>
  <c r="G17" i="15"/>
  <c r="H16" i="15"/>
  <c r="G16" i="15"/>
  <c r="G24" i="15"/>
  <c r="H22" i="15"/>
  <c r="G22" i="15"/>
  <c r="H21" i="15"/>
  <c r="G11" i="15"/>
  <c r="G21" i="15"/>
  <c r="G20" i="15"/>
  <c r="G34" i="15" s="1"/>
  <c r="G39" i="15" s="1"/>
  <c r="H13" i="15"/>
  <c r="H34" i="15" s="1"/>
  <c r="G13" i="15"/>
  <c r="H62" i="13"/>
  <c r="G62" i="13"/>
  <c r="H61" i="13"/>
  <c r="G61" i="13"/>
  <c r="F52" i="13"/>
  <c r="F55" i="13" s="1"/>
  <c r="F57" i="13" s="1"/>
  <c r="E52" i="13"/>
  <c r="E55" i="13"/>
  <c r="E58" i="13" s="1"/>
  <c r="E59" i="13" s="1"/>
  <c r="H47" i="13"/>
  <c r="G47" i="13"/>
  <c r="G41" i="13"/>
  <c r="H39" i="13"/>
  <c r="G39" i="13"/>
  <c r="H38" i="13"/>
  <c r="G38" i="13"/>
  <c r="H37" i="13"/>
  <c r="G37" i="13"/>
  <c r="G33" i="13"/>
  <c r="H33" i="13" s="1"/>
  <c r="G30" i="13"/>
  <c r="H30" i="13" s="1"/>
  <c r="G29" i="13"/>
  <c r="H29" i="13" s="1"/>
  <c r="H27" i="13"/>
  <c r="G27" i="13"/>
  <c r="G25" i="13"/>
  <c r="G24" i="13"/>
  <c r="H22" i="13"/>
  <c r="G22" i="13"/>
  <c r="H21" i="13"/>
  <c r="G21" i="13"/>
  <c r="H20" i="13"/>
  <c r="G20" i="13"/>
  <c r="H19" i="13"/>
  <c r="G19" i="13"/>
  <c r="H18" i="13"/>
  <c r="G18" i="13"/>
  <c r="H17" i="13"/>
  <c r="G17" i="13"/>
  <c r="H16" i="13"/>
  <c r="G16" i="13"/>
  <c r="G12" i="13"/>
  <c r="H10" i="13"/>
  <c r="G10" i="13"/>
  <c r="G52" i="13" s="1"/>
  <c r="T64" i="10"/>
  <c r="T65" i="10" s="1"/>
  <c r="T66" i="10" s="1"/>
  <c r="T67" i="10" s="1"/>
  <c r="T68" i="10" s="1"/>
  <c r="T69" i="10" s="1"/>
  <c r="T70" i="10" s="1"/>
  <c r="T71" i="10" s="1"/>
  <c r="T72" i="10" s="1"/>
  <c r="T73" i="10" s="1"/>
  <c r="T74" i="10" s="1"/>
  <c r="T75" i="10" s="1"/>
  <c r="T76" i="10" s="1"/>
  <c r="T77" i="10" s="1"/>
  <c r="T78" i="10" s="1"/>
  <c r="T79" i="10" s="1"/>
  <c r="T80" i="10" s="1"/>
  <c r="T81" i="10" s="1"/>
  <c r="T82" i="10" s="1"/>
  <c r="T83" i="10" s="1"/>
  <c r="T84" i="10" s="1"/>
  <c r="T85" i="10" s="1"/>
  <c r="AD60" i="10"/>
  <c r="AE60" i="10"/>
  <c r="AF60" i="10"/>
  <c r="AG60" i="10"/>
  <c r="AC60" i="10"/>
  <c r="U55" i="10"/>
  <c r="V55" i="10"/>
  <c r="W55" i="10"/>
  <c r="X55" i="10"/>
  <c r="T55" i="10"/>
  <c r="U51" i="10"/>
  <c r="V51" i="10"/>
  <c r="W51" i="10"/>
  <c r="X51" i="10"/>
  <c r="T51" i="10"/>
  <c r="AG58" i="10"/>
  <c r="U54" i="10"/>
  <c r="V54" i="10"/>
  <c r="W54" i="10"/>
  <c r="X54" i="10"/>
  <c r="T54" i="10"/>
  <c r="U53" i="10"/>
  <c r="V53" i="10"/>
  <c r="W53" i="10"/>
  <c r="X53" i="10"/>
  <c r="T53" i="10"/>
  <c r="U52" i="10"/>
  <c r="V52" i="10"/>
  <c r="W52" i="10"/>
  <c r="X52" i="10"/>
  <c r="T52" i="10"/>
  <c r="U50" i="10"/>
  <c r="V50" i="10"/>
  <c r="X58" i="10" s="1"/>
  <c r="W50" i="10"/>
  <c r="X50" i="10"/>
  <c r="T50" i="10"/>
  <c r="F29" i="10"/>
  <c r="G29" i="10"/>
  <c r="H29" i="10"/>
  <c r="I29" i="10"/>
  <c r="F30" i="10"/>
  <c r="G30" i="10"/>
  <c r="H30" i="10"/>
  <c r="I30" i="10"/>
  <c r="F31" i="10"/>
  <c r="G31" i="10"/>
  <c r="H31" i="10"/>
  <c r="I31" i="10"/>
  <c r="F32" i="10"/>
  <c r="G32" i="10"/>
  <c r="H32" i="10"/>
  <c r="I32" i="10"/>
  <c r="F33" i="10"/>
  <c r="G33" i="10"/>
  <c r="H33" i="10"/>
  <c r="I33" i="10"/>
  <c r="F34" i="10"/>
  <c r="G34" i="10"/>
  <c r="H34" i="10"/>
  <c r="I34" i="10"/>
  <c r="F35" i="10"/>
  <c r="G35" i="10"/>
  <c r="H35" i="10"/>
  <c r="I35" i="10"/>
  <c r="F36" i="10"/>
  <c r="G36" i="10"/>
  <c r="H36" i="10"/>
  <c r="I36" i="10"/>
  <c r="F37" i="10"/>
  <c r="G37" i="10"/>
  <c r="H37" i="10"/>
  <c r="I37" i="10"/>
  <c r="F38" i="10"/>
  <c r="G38" i="10"/>
  <c r="H38" i="10"/>
  <c r="I38" i="10"/>
  <c r="F39" i="10"/>
  <c r="G39" i="10"/>
  <c r="H39" i="10"/>
  <c r="I39" i="10"/>
  <c r="F40" i="10"/>
  <c r="G40" i="10"/>
  <c r="H40" i="10"/>
  <c r="I40" i="10"/>
  <c r="F41" i="10"/>
  <c r="G41" i="10"/>
  <c r="H41" i="10"/>
  <c r="I41" i="10"/>
  <c r="F42" i="10"/>
  <c r="G42" i="10"/>
  <c r="H42" i="10"/>
  <c r="I42" i="10"/>
  <c r="F43" i="10"/>
  <c r="G43" i="10"/>
  <c r="H43" i="10"/>
  <c r="I43" i="10"/>
  <c r="F44" i="10"/>
  <c r="G44" i="10"/>
  <c r="H44" i="10"/>
  <c r="I44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29" i="10"/>
  <c r="F39" i="15" l="1"/>
  <c r="G37" i="15"/>
  <c r="H37" i="15"/>
  <c r="F58" i="13"/>
  <c r="F59" i="13" s="1"/>
  <c r="K9" i="16"/>
  <c r="G14" i="16"/>
  <c r="K8" i="16"/>
  <c r="G55" i="13"/>
  <c r="G58" i="13"/>
  <c r="G59" i="13"/>
  <c r="H52" i="13"/>
  <c r="E57" i="13"/>
  <c r="G57" i="13" l="1"/>
  <c r="E68" i="13" s="1"/>
  <c r="H55" i="13"/>
  <c r="E64" i="13" s="1"/>
  <c r="H58" i="13"/>
  <c r="E67" i="13" l="1"/>
  <c r="E76" i="13" s="1"/>
  <c r="E77" i="13" l="1"/>
  <c r="E78" i="13" s="1"/>
  <c r="G1" i="13" l="1"/>
  <c r="E79" i="13"/>
  <c r="G2" i="13" s="1"/>
  <c r="E37" i="15"/>
  <c r="E39" i="15" s="1"/>
  <c r="E43" i="15" s="1"/>
  <c r="E48" i="15" l="1"/>
  <c r="E47" i="15" l="1"/>
  <c r="E53" i="15" l="1"/>
  <c r="G1" i="15" s="1"/>
  <c r="E54" i="15" l="1"/>
  <c r="G2" i="15" s="1"/>
</calcChain>
</file>

<file path=xl/comments1.xml><?xml version="1.0" encoding="utf-8"?>
<comments xmlns="http://schemas.openxmlformats.org/spreadsheetml/2006/main">
  <authors>
    <author>Author</author>
  </authors>
  <commentList>
    <comment ref="G1" authorId="0">
      <text>
        <r>
          <rPr>
            <b/>
            <sz val="9"/>
            <color indexed="81"/>
            <rFont val="Tahoma"/>
            <family val="2"/>
          </rPr>
          <t>Offshore rate applies</t>
        </r>
      </text>
    </comment>
  </commentList>
</comments>
</file>

<file path=xl/sharedStrings.xml><?xml version="1.0" encoding="utf-8"?>
<sst xmlns="http://schemas.openxmlformats.org/spreadsheetml/2006/main" count="317" uniqueCount="187">
  <si>
    <t>Costs (USD)</t>
  </si>
  <si>
    <t>per year</t>
  </si>
  <si>
    <t>person month</t>
  </si>
  <si>
    <t>Comments</t>
  </si>
  <si>
    <t xml:space="preserve">Features </t>
  </si>
  <si>
    <t>person days</t>
  </si>
  <si>
    <t>Item</t>
  </si>
  <si>
    <t>URL</t>
  </si>
  <si>
    <t>Grand total - effort</t>
  </si>
  <si>
    <t>Contingency</t>
  </si>
  <si>
    <t>Project Management</t>
  </si>
  <si>
    <t>Total effort</t>
  </si>
  <si>
    <t>UI Design</t>
  </si>
  <si>
    <t>Dev</t>
  </si>
  <si>
    <t>Testing</t>
  </si>
  <si>
    <t>UT</t>
  </si>
  <si>
    <t>UAT (2 weeks)</t>
  </si>
  <si>
    <t>Assumptions</t>
  </si>
  <si>
    <t>PM</t>
  </si>
  <si>
    <t>Mar</t>
  </si>
  <si>
    <t>Apr</t>
  </si>
  <si>
    <t>May</t>
  </si>
  <si>
    <t xml:space="preserve">Estimate </t>
  </si>
  <si>
    <t>iOS  Developer program</t>
  </si>
  <si>
    <t>http://developer.apple.com/programs/ios/</t>
  </si>
  <si>
    <t>Req validation</t>
  </si>
  <si>
    <t>B1</t>
  </si>
  <si>
    <t>B2</t>
  </si>
  <si>
    <t>B3</t>
  </si>
  <si>
    <t>C1</t>
  </si>
  <si>
    <t>C2</t>
  </si>
  <si>
    <t>BC1</t>
  </si>
  <si>
    <t>BB1</t>
  </si>
  <si>
    <t>B4</t>
  </si>
  <si>
    <t>B5</t>
  </si>
  <si>
    <t>B6</t>
  </si>
  <si>
    <t>C3</t>
  </si>
  <si>
    <t>C4</t>
  </si>
  <si>
    <t>B7</t>
  </si>
  <si>
    <t>B8</t>
  </si>
  <si>
    <t>C5</t>
  </si>
  <si>
    <t>C6</t>
  </si>
  <si>
    <t>Jun</t>
  </si>
  <si>
    <t>Jul</t>
  </si>
  <si>
    <t>iOS Dev</t>
  </si>
  <si>
    <t>Tester</t>
  </si>
  <si>
    <t>B1-B6</t>
  </si>
  <si>
    <t>iOS Sr. Dev</t>
  </si>
  <si>
    <t>Sr. Tester</t>
  </si>
  <si>
    <t>B/e Dev</t>
  </si>
  <si>
    <t>B/e Sr. Dev</t>
  </si>
  <si>
    <t>B7-8</t>
  </si>
  <si>
    <t>C1-C3, 5,6</t>
  </si>
  <si>
    <t>UX Dev</t>
  </si>
  <si>
    <t>Rolled up</t>
  </si>
  <si>
    <t>C1-C2, 5,6</t>
  </si>
  <si>
    <t>BC1, C3</t>
  </si>
  <si>
    <t>Go-Live support ( 2 weeks) -offshore</t>
  </si>
  <si>
    <t>Traveling costs (to be included)</t>
  </si>
  <si>
    <t>Week1</t>
  </si>
  <si>
    <t>Week2</t>
  </si>
  <si>
    <t>Week3</t>
  </si>
  <si>
    <t>Week4</t>
  </si>
  <si>
    <t>Week5</t>
  </si>
  <si>
    <t>Week6</t>
  </si>
  <si>
    <t>Week7</t>
  </si>
  <si>
    <t>Week8</t>
  </si>
  <si>
    <t>Week9</t>
  </si>
  <si>
    <t>Week10</t>
  </si>
  <si>
    <t>Week11</t>
  </si>
  <si>
    <t>Week12</t>
  </si>
  <si>
    <t>Week13</t>
  </si>
  <si>
    <t>Week14</t>
  </si>
  <si>
    <t>Week15</t>
  </si>
  <si>
    <t>Week16</t>
  </si>
  <si>
    <t>Week17</t>
  </si>
  <si>
    <t>Week18</t>
  </si>
  <si>
    <t>Week19</t>
  </si>
  <si>
    <t>Week20</t>
  </si>
  <si>
    <t>Week21</t>
  </si>
  <si>
    <t>Week22</t>
  </si>
  <si>
    <t>Week23</t>
  </si>
  <si>
    <t>App Store:  support for issues(2 weeks)</t>
  </si>
  <si>
    <t xml:space="preserve">App Arch &amp; BE integration Design </t>
  </si>
  <si>
    <t>Maps with cabs around user</t>
  </si>
  <si>
    <t>Book Now</t>
  </si>
  <si>
    <t>Maps with allocated cab's location</t>
  </si>
  <si>
    <t xml:space="preserve">Current booking </t>
  </si>
  <si>
    <t>Sharing on FB</t>
  </si>
  <si>
    <t>Sharing on TWT</t>
  </si>
  <si>
    <t>Finding the shortest  route from cab to current location</t>
  </si>
  <si>
    <t>Booking Status</t>
  </si>
  <si>
    <t>Book Later</t>
  </si>
  <si>
    <t>Home</t>
  </si>
  <si>
    <t>List</t>
  </si>
  <si>
    <t xml:space="preserve">Detail view </t>
  </si>
  <si>
    <t>Book</t>
  </si>
  <si>
    <t>Favorite trips  ( for Book later trips)</t>
  </si>
  <si>
    <t>Redirect to Mobile website</t>
  </si>
  <si>
    <t>Booking outstation cab</t>
  </si>
  <si>
    <t>Booking local cab</t>
  </si>
  <si>
    <t>Booking self driven cab</t>
  </si>
  <si>
    <t>Booking international cab</t>
  </si>
  <si>
    <t>4.2.1</t>
  </si>
  <si>
    <t>4.2.2</t>
  </si>
  <si>
    <t>4.3.1</t>
  </si>
  <si>
    <t>#</t>
  </si>
  <si>
    <t>Onsite</t>
  </si>
  <si>
    <t>Web services Validation &amp; Integration</t>
  </si>
  <si>
    <t>iPhone</t>
  </si>
  <si>
    <t>iPad</t>
  </si>
  <si>
    <t>Android Phone</t>
  </si>
  <si>
    <t>Android Tablets</t>
  </si>
  <si>
    <t xml:space="preserve"> Web services development effort are not  included; They expected to be provided by CarzonRent</t>
  </si>
  <si>
    <t>Apple's Dev subscription  is to be subscribed by CarzonRent</t>
  </si>
  <si>
    <t>Icons &amp; Images will be provided by CarzonRent</t>
  </si>
  <si>
    <t>APNS setup</t>
  </si>
  <si>
    <t>GCM setup</t>
  </si>
  <si>
    <t>?</t>
  </si>
  <si>
    <t>create a booking based on a previous booking</t>
  </si>
  <si>
    <t>Book History? (auto sort on location / timeline)</t>
  </si>
  <si>
    <t>4.4.1</t>
  </si>
  <si>
    <t>Settings</t>
  </si>
  <si>
    <t>Do not prompt to connect to GPS</t>
  </si>
  <si>
    <t>Card list</t>
  </si>
  <si>
    <t>Save address</t>
  </si>
  <si>
    <t>Is the difference only about lead time of booking a cab?
Need more info</t>
  </si>
  <si>
    <t>Phones</t>
  </si>
  <si>
    <t>Tablets</t>
  </si>
  <si>
    <t>Total Dev effort</t>
  </si>
  <si>
    <t>Customer:</t>
  </si>
  <si>
    <t>CarzOnRent</t>
  </si>
  <si>
    <t>Effort</t>
  </si>
  <si>
    <t>PD</t>
  </si>
  <si>
    <t>Dev effort Summary</t>
  </si>
  <si>
    <t xml:space="preserve"> Current booking,  Booking Status, Favorite trips, Payment, Book Later, other features to redirect to website, Settings</t>
  </si>
  <si>
    <t>Google Play subscription</t>
  </si>
  <si>
    <t>life time</t>
  </si>
  <si>
    <t>cost (USD)</t>
  </si>
  <si>
    <t>Login</t>
  </si>
  <si>
    <t>? Required since card details are stored</t>
  </si>
  <si>
    <t>Setup (Store Card info in BE via API)</t>
  </si>
  <si>
    <t xml:space="preserve">Payment </t>
  </si>
  <si>
    <t>Invoke Payment API exposed by BE</t>
  </si>
  <si>
    <t>Booking confirmation (via notifications/SMS ?)</t>
  </si>
  <si>
    <t>Splash</t>
  </si>
  <si>
    <t>Login (Login functionality, error handling and Reset password).</t>
  </si>
  <si>
    <t>Logos, specific Icons &amp; Images will be provided by Protogen</t>
  </si>
  <si>
    <t xml:space="preserve"> Web services development effort are not  included; they are expected to be provided by Protogen.</t>
  </si>
  <si>
    <t xml:space="preserve">Crashlytics,Google Analytics effort can be changed </t>
  </si>
  <si>
    <t>Apple's Dev subscription is to be subscribed by Protogen</t>
  </si>
  <si>
    <t>Payment gateway is assumed to be handled on server side</t>
  </si>
  <si>
    <t>Project:  Development of Mobility Solution</t>
  </si>
  <si>
    <t>Resources</t>
  </si>
  <si>
    <t>Grade</t>
  </si>
  <si>
    <t>M1</t>
  </si>
  <si>
    <t>M2</t>
  </si>
  <si>
    <t>M3</t>
  </si>
  <si>
    <t>BA</t>
  </si>
  <si>
    <t>C</t>
  </si>
  <si>
    <t>Architect</t>
  </si>
  <si>
    <t>D</t>
  </si>
  <si>
    <t>UX Designer</t>
  </si>
  <si>
    <t>UI</t>
  </si>
  <si>
    <t>Name of the client:Protogen</t>
  </si>
  <si>
    <t>Testing for Android &amp; iPhone</t>
  </si>
  <si>
    <t>`+2 iPhones/OS version/formfactors</t>
  </si>
  <si>
    <t>`+2  Android Phones/OS version/formfactors</t>
  </si>
  <si>
    <t>UI Design (Wireframes)</t>
  </si>
  <si>
    <t>create common W/fs to reduce UX effort</t>
  </si>
  <si>
    <t>Test Specs</t>
  </si>
  <si>
    <t>Android Sr. Dev</t>
  </si>
  <si>
    <t>Pre Booking</t>
  </si>
  <si>
    <t>Package List - Display packages available based on locations, Date.</t>
  </si>
  <si>
    <t>Package details - Details of each package</t>
  </si>
  <si>
    <t>Post Booking</t>
  </si>
  <si>
    <t>Retrieve booking - Booking retrievals - summary of all the bookings</t>
  </si>
  <si>
    <t>Itinerary details-Display daywise details for the booking</t>
  </si>
  <si>
    <t>List of Attractions available @destination</t>
  </si>
  <si>
    <t>Countdown to holiday</t>
  </si>
  <si>
    <t>Weather Forecast @ destination</t>
  </si>
  <si>
    <t>View messages</t>
  </si>
  <si>
    <t>My views</t>
  </si>
  <si>
    <t>List my views</t>
  </si>
  <si>
    <t>Capture my views</t>
  </si>
  <si>
    <t>Add comments to views</t>
  </si>
  <si>
    <t>Customer App for Rezopia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</si>
</sst>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6"/>
      <name val="MS Gothic"/>
      <family val="3"/>
      <charset val="128"/>
    </font>
    <font>
      <b/>
      <sz val="11"/>
      <name val="Calibri"/>
      <family val="2"/>
    </font>
    <font>
      <sz val="11"/>
      <name val="Calibri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9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93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horizontal="center"/>
    </xf>
    <xf numFmtId="0" fontId="0" fillId="0" borderId="0" xfId="0" applyFont="1" applyAlignment="1">
      <alignment vertical="center" wrapText="1"/>
    </xf>
    <xf numFmtId="164" fontId="0" fillId="0" borderId="0" xfId="0" applyNumberFormat="1" applyAlignment="1">
      <alignment horizontal="center" vertical="center" wrapText="1"/>
    </xf>
    <xf numFmtId="164" fontId="0" fillId="0" borderId="1" xfId="0" applyNumberFormat="1" applyFont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4" fontId="0" fillId="0" borderId="2" xfId="0" applyNumberFormat="1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0" fillId="0" borderId="3" xfId="0" applyFont="1" applyBorder="1" applyAlignment="1">
      <alignment vertical="center" wrapText="1"/>
    </xf>
    <xf numFmtId="9" fontId="0" fillId="0" borderId="4" xfId="0" applyNumberFormat="1" applyFont="1" applyBorder="1" applyAlignment="1">
      <alignment horizontal="left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16" fontId="0" fillId="0" borderId="0" xfId="0" applyNumberFormat="1"/>
    <xf numFmtId="0" fontId="0" fillId="0" borderId="1" xfId="0" applyBorder="1" applyAlignment="1">
      <alignment horizontal="left" vertical="center" wrapText="1"/>
    </xf>
    <xf numFmtId="164" fontId="0" fillId="2" borderId="1" xfId="0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164" fontId="1" fillId="3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 indent="1"/>
    </xf>
    <xf numFmtId="0" fontId="0" fillId="0" borderId="1" xfId="0" applyBorder="1" applyAlignment="1">
      <alignment horizontal="left" vertical="center" wrapText="1" indent="2"/>
    </xf>
    <xf numFmtId="0" fontId="0" fillId="0" borderId="1" xfId="0" applyBorder="1" applyAlignment="1">
      <alignment vertical="center" wrapText="1"/>
    </xf>
    <xf numFmtId="0" fontId="0" fillId="0" borderId="1" xfId="0" applyFont="1" applyBorder="1" applyAlignment="1">
      <alignment horizontal="right" vertical="center" wrapText="1"/>
    </xf>
    <xf numFmtId="0" fontId="0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0" fillId="0" borderId="4" xfId="0" applyFont="1" applyBorder="1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2" borderId="4" xfId="0" applyFill="1" applyBorder="1" applyAlignment="1">
      <alignment horizontal="left" vertical="center" wrapText="1"/>
    </xf>
    <xf numFmtId="0" fontId="0" fillId="2" borderId="4" xfId="0" applyFont="1" applyFill="1" applyBorder="1" applyAlignment="1">
      <alignment horizontal="left" vertical="center" wrapText="1"/>
    </xf>
    <xf numFmtId="0" fontId="0" fillId="0" borderId="4" xfId="0" applyFont="1" applyBorder="1" applyAlignment="1">
      <alignment horizontal="left" vertical="center" wrapText="1"/>
    </xf>
    <xf numFmtId="164" fontId="0" fillId="3" borderId="1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164" fontId="1" fillId="0" borderId="0" xfId="0" applyNumberFormat="1" applyFont="1" applyAlignment="1">
      <alignment horizontal="left" vertical="center" wrapText="1"/>
    </xf>
    <xf numFmtId="164" fontId="1" fillId="0" borderId="0" xfId="0" applyNumberFormat="1" applyFont="1" applyAlignment="1">
      <alignment horizontal="center" vertical="center" wrapText="1"/>
    </xf>
    <xf numFmtId="9" fontId="2" fillId="0" borderId="4" xfId="0" applyNumberFormat="1" applyFont="1" applyBorder="1" applyAlignment="1">
      <alignment horizontal="left" vertical="center" wrapText="1"/>
    </xf>
    <xf numFmtId="0" fontId="1" fillId="3" borderId="7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0" fillId="0" borderId="5" xfId="0" applyBorder="1"/>
    <xf numFmtId="0" fontId="0" fillId="0" borderId="9" xfId="0" applyBorder="1"/>
    <xf numFmtId="0" fontId="7" fillId="0" borderId="10" xfId="1" applyBorder="1" applyAlignment="1" applyProtection="1"/>
    <xf numFmtId="0" fontId="0" fillId="0" borderId="11" xfId="0" applyFill="1" applyBorder="1"/>
    <xf numFmtId="0" fontId="0" fillId="0" borderId="2" xfId="0" applyBorder="1"/>
    <xf numFmtId="0" fontId="0" fillId="0" borderId="3" xfId="0" applyBorder="1"/>
    <xf numFmtId="0" fontId="0" fillId="0" borderId="1" xfId="0" applyFill="1" applyBorder="1" applyAlignment="1">
      <alignment horizontal="left" vertical="center" wrapText="1"/>
    </xf>
    <xf numFmtId="164" fontId="0" fillId="0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 indent="4"/>
    </xf>
    <xf numFmtId="0" fontId="0" fillId="0" borderId="0" xfId="0" applyFont="1" applyAlignment="1">
      <alignment vertical="center"/>
    </xf>
    <xf numFmtId="0" fontId="0" fillId="0" borderId="0" xfId="0" applyFont="1" applyAlignment="1">
      <alignment horizontal="center" vertical="center"/>
    </xf>
    <xf numFmtId="0" fontId="1" fillId="0" borderId="6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6" xfId="0" applyFont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0" fontId="0" fillId="0" borderId="6" xfId="0" applyBorder="1" applyAlignment="1">
      <alignment vertical="center"/>
    </xf>
    <xf numFmtId="0" fontId="0" fillId="0" borderId="0" xfId="0" applyAlignment="1">
      <alignment horizontal="center" vertical="center"/>
    </xf>
    <xf numFmtId="0" fontId="5" fillId="0" borderId="6" xfId="0" applyFont="1" applyBorder="1" applyAlignment="1">
      <alignment vertical="center"/>
    </xf>
    <xf numFmtId="2" fontId="5" fillId="0" borderId="4" xfId="0" applyNumberFormat="1" applyFont="1" applyBorder="1" applyAlignment="1">
      <alignment horizontal="center" vertical="center"/>
    </xf>
    <xf numFmtId="0" fontId="0" fillId="0" borderId="11" xfId="0" applyFont="1" applyBorder="1" applyAlignment="1">
      <alignment vertical="center"/>
    </xf>
    <xf numFmtId="0" fontId="0" fillId="0" borderId="2" xfId="0" applyFont="1" applyBorder="1" applyAlignment="1">
      <alignment horizontal="center" vertical="center"/>
    </xf>
    <xf numFmtId="2" fontId="1" fillId="0" borderId="3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9" fontId="0" fillId="0" borderId="4" xfId="0" applyNumberFormat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0" fontId="0" fillId="0" borderId="12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left" vertical="center"/>
    </xf>
    <xf numFmtId="0" fontId="1" fillId="0" borderId="15" xfId="0" applyFont="1" applyBorder="1" applyAlignment="1">
      <alignment horizontal="left" vertical="center"/>
    </xf>
    <xf numFmtId="0" fontId="1" fillId="0" borderId="16" xfId="0" applyFont="1" applyBorder="1" applyAlignment="1">
      <alignment horizontal="left" vertical="center"/>
    </xf>
    <xf numFmtId="0" fontId="0" fillId="0" borderId="14" xfId="0" applyBorder="1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  <xf numFmtId="0" fontId="0" fillId="0" borderId="16" xfId="0" applyBorder="1" applyAlignment="1">
      <alignment horizontal="left" vertical="center" wrapText="1"/>
    </xf>
    <xf numFmtId="0" fontId="1" fillId="0" borderId="0" xfId="0" applyFont="1" applyFill="1" applyAlignment="1">
      <alignment horizontal="left" vertical="center" wrapText="1"/>
    </xf>
    <xf numFmtId="0" fontId="4" fillId="0" borderId="0" xfId="0" applyFont="1" applyFill="1" applyAlignment="1">
      <alignment horizontal="left" vertical="center"/>
    </xf>
    <xf numFmtId="0" fontId="1" fillId="0" borderId="0" xfId="0" applyFont="1" applyFill="1" applyBorder="1" applyAlignment="1">
      <alignment horizontal="left" vertical="center" wrapText="1"/>
    </xf>
    <xf numFmtId="0" fontId="1" fillId="4" borderId="5" xfId="0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developer.apple.com/programs/io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0"/>
  <sheetViews>
    <sheetView topLeftCell="A26" zoomScaleNormal="100" workbookViewId="0">
      <selection activeCell="D47" sqref="D47"/>
    </sheetView>
  </sheetViews>
  <sheetFormatPr defaultRowHeight="15" x14ac:dyDescent="0.25"/>
  <cols>
    <col min="1" max="1" width="12" style="8" customWidth="1"/>
    <col min="2" max="2" width="9.140625" style="8" hidden="1" customWidth="1"/>
    <col min="3" max="3" width="5.140625" style="26" bestFit="1" customWidth="1"/>
    <col min="4" max="4" width="40.28515625" style="3" customWidth="1"/>
    <col min="5" max="5" width="10.140625" style="4" customWidth="1"/>
    <col min="6" max="7" width="9.42578125" style="4" customWidth="1"/>
    <col min="8" max="8" width="12.7109375" style="4" customWidth="1"/>
    <col min="9" max="9" width="36.28515625" style="1" bestFit="1" customWidth="1"/>
    <col min="10" max="16384" width="9.140625" style="8"/>
  </cols>
  <sheetData>
    <row r="1" spans="1:9" x14ac:dyDescent="0.25">
      <c r="A1" s="36" t="s">
        <v>130</v>
      </c>
      <c r="B1" s="37"/>
      <c r="C1" s="38"/>
      <c r="D1" s="39" t="s">
        <v>131</v>
      </c>
      <c r="E1" s="8"/>
      <c r="F1" s="40" t="s">
        <v>132</v>
      </c>
      <c r="G1" s="40">
        <f>E78</f>
        <v>308.07823500000006</v>
      </c>
      <c r="H1" s="40" t="s">
        <v>133</v>
      </c>
    </row>
    <row r="2" spans="1:9" x14ac:dyDescent="0.25">
      <c r="F2" s="40"/>
      <c r="G2" s="40">
        <f>E79</f>
        <v>14.329220232558143</v>
      </c>
      <c r="H2" s="40" t="s">
        <v>18</v>
      </c>
    </row>
    <row r="3" spans="1:9" ht="15.75" thickBot="1" x14ac:dyDescent="0.3"/>
    <row r="4" spans="1:9" ht="15.75" hidden="1" thickBot="1" x14ac:dyDescent="0.3">
      <c r="D4" s="3">
        <v>21.5</v>
      </c>
      <c r="G4" s="4">
        <v>0.1</v>
      </c>
      <c r="H4" s="4">
        <v>0.4</v>
      </c>
    </row>
    <row r="5" spans="1:9" x14ac:dyDescent="0.25">
      <c r="C5" s="27"/>
      <c r="D5" s="74" t="s">
        <v>22</v>
      </c>
      <c r="E5" s="74"/>
      <c r="F5" s="74"/>
      <c r="G5" s="74"/>
      <c r="H5" s="74"/>
      <c r="I5" s="75"/>
    </row>
    <row r="6" spans="1:9" s="9" customFormat="1" ht="60" x14ac:dyDescent="0.25">
      <c r="C6" s="28" t="s">
        <v>106</v>
      </c>
      <c r="D6" s="16" t="s">
        <v>4</v>
      </c>
      <c r="E6" s="17" t="s">
        <v>12</v>
      </c>
      <c r="F6" s="17" t="s">
        <v>13</v>
      </c>
      <c r="G6" s="17" t="s">
        <v>15</v>
      </c>
      <c r="H6" s="17" t="s">
        <v>108</v>
      </c>
      <c r="I6" s="24" t="s">
        <v>3</v>
      </c>
    </row>
    <row r="7" spans="1:9" s="9" customFormat="1" x14ac:dyDescent="0.25">
      <c r="C7" s="29">
        <v>1</v>
      </c>
      <c r="D7" s="14" t="s">
        <v>25</v>
      </c>
      <c r="E7" s="15"/>
      <c r="F7" s="15">
        <v>5</v>
      </c>
      <c r="G7" s="15"/>
      <c r="H7" s="15"/>
      <c r="I7" s="32" t="s">
        <v>107</v>
      </c>
    </row>
    <row r="8" spans="1:9" s="9" customFormat="1" x14ac:dyDescent="0.25">
      <c r="C8" s="29">
        <v>2</v>
      </c>
      <c r="D8" s="14" t="s">
        <v>83</v>
      </c>
      <c r="E8" s="15"/>
      <c r="F8" s="15">
        <v>5</v>
      </c>
      <c r="G8" s="15"/>
      <c r="H8" s="15"/>
      <c r="I8" s="33"/>
    </row>
    <row r="9" spans="1:9" s="9" customFormat="1" x14ac:dyDescent="0.25">
      <c r="C9" s="29"/>
      <c r="D9" s="14"/>
      <c r="E9" s="15"/>
      <c r="F9" s="15"/>
      <c r="G9" s="15"/>
      <c r="H9" s="15"/>
      <c r="I9" s="33"/>
    </row>
    <row r="10" spans="1:9" s="9" customFormat="1" ht="30" x14ac:dyDescent="0.25">
      <c r="C10" s="29"/>
      <c r="D10" s="14" t="s">
        <v>139</v>
      </c>
      <c r="E10" s="15">
        <v>1</v>
      </c>
      <c r="F10" s="15">
        <v>1</v>
      </c>
      <c r="G10" s="15">
        <f>SUM(E10:F10)*$G$4</f>
        <v>0.2</v>
      </c>
      <c r="H10" s="15">
        <f>SUM(E10:F10)*$H$4</f>
        <v>0.8</v>
      </c>
      <c r="I10" s="32" t="s">
        <v>140</v>
      </c>
    </row>
    <row r="11" spans="1:9" s="9" customFormat="1" x14ac:dyDescent="0.25">
      <c r="C11" s="29">
        <v>3</v>
      </c>
      <c r="D11" s="14" t="s">
        <v>93</v>
      </c>
      <c r="E11" s="15"/>
      <c r="F11" s="15"/>
      <c r="G11" s="15"/>
      <c r="H11" s="15"/>
      <c r="I11" s="33"/>
    </row>
    <row r="12" spans="1:9" s="9" customFormat="1" ht="45" x14ac:dyDescent="0.25">
      <c r="C12" s="29">
        <v>3.1</v>
      </c>
      <c r="D12" s="18" t="s">
        <v>135</v>
      </c>
      <c r="E12" s="15">
        <v>1</v>
      </c>
      <c r="F12" s="15">
        <v>1</v>
      </c>
      <c r="G12" s="15">
        <f>SUM(E12:F12)*$G$4</f>
        <v>0.2</v>
      </c>
      <c r="H12" s="15">
        <v>0</v>
      </c>
      <c r="I12" s="33"/>
    </row>
    <row r="13" spans="1:9" s="9" customFormat="1" x14ac:dyDescent="0.25">
      <c r="C13" s="29"/>
      <c r="D13" s="14"/>
      <c r="E13" s="15"/>
      <c r="F13" s="15"/>
      <c r="G13" s="15"/>
      <c r="H13" s="15"/>
      <c r="I13" s="33"/>
    </row>
    <row r="14" spans="1:9" s="9" customFormat="1" x14ac:dyDescent="0.25">
      <c r="C14" s="29"/>
      <c r="D14" s="14"/>
      <c r="E14" s="15"/>
      <c r="F14" s="15"/>
      <c r="G14" s="15"/>
      <c r="H14" s="15"/>
      <c r="I14" s="33"/>
    </row>
    <row r="15" spans="1:9" s="9" customFormat="1" x14ac:dyDescent="0.25">
      <c r="C15" s="29">
        <v>4</v>
      </c>
      <c r="D15" s="14" t="s">
        <v>87</v>
      </c>
      <c r="E15" s="15"/>
      <c r="F15" s="15"/>
      <c r="G15" s="15"/>
      <c r="H15" s="15"/>
      <c r="I15" s="33"/>
    </row>
    <row r="16" spans="1:9" s="9" customFormat="1" x14ac:dyDescent="0.25">
      <c r="C16" s="29">
        <v>4.0999999999999996</v>
      </c>
      <c r="D16" s="18" t="s">
        <v>84</v>
      </c>
      <c r="E16" s="15">
        <v>1</v>
      </c>
      <c r="F16" s="15">
        <v>2</v>
      </c>
      <c r="G16" s="15">
        <f>SUM(E16:F16)*$G$4</f>
        <v>0.30000000000000004</v>
      </c>
      <c r="H16" s="15">
        <f t="shared" ref="H16:H22" si="0">SUM(E16:F16)*$H$4</f>
        <v>1.2000000000000002</v>
      </c>
      <c r="I16" s="32"/>
    </row>
    <row r="17" spans="3:9" s="9" customFormat="1" x14ac:dyDescent="0.25">
      <c r="C17" s="29">
        <v>4.2</v>
      </c>
      <c r="D17" s="18" t="s">
        <v>85</v>
      </c>
      <c r="E17" s="15">
        <v>0.5</v>
      </c>
      <c r="F17" s="15">
        <v>1</v>
      </c>
      <c r="G17" s="15">
        <f t="shared" ref="G17:G30" si="1">SUM(E17:F17)*0.15</f>
        <v>0.22499999999999998</v>
      </c>
      <c r="H17" s="15">
        <f t="shared" si="0"/>
        <v>0.60000000000000009</v>
      </c>
      <c r="I17" s="32"/>
    </row>
    <row r="18" spans="3:9" s="9" customFormat="1" ht="30" x14ac:dyDescent="0.25">
      <c r="C18" s="29" t="s">
        <v>103</v>
      </c>
      <c r="D18" s="19" t="s">
        <v>144</v>
      </c>
      <c r="E18" s="15">
        <v>0.25</v>
      </c>
      <c r="F18" s="15">
        <v>0.5</v>
      </c>
      <c r="G18" s="15">
        <f t="shared" si="1"/>
        <v>0.11249999999999999</v>
      </c>
      <c r="H18" s="15">
        <f t="shared" si="0"/>
        <v>0.30000000000000004</v>
      </c>
      <c r="I18" s="32"/>
    </row>
    <row r="19" spans="3:9" s="9" customFormat="1" x14ac:dyDescent="0.25">
      <c r="C19" s="29" t="s">
        <v>104</v>
      </c>
      <c r="D19" s="19" t="s">
        <v>91</v>
      </c>
      <c r="E19" s="15">
        <v>0.5</v>
      </c>
      <c r="F19" s="15">
        <v>1</v>
      </c>
      <c r="G19" s="15">
        <f t="shared" si="1"/>
        <v>0.22499999999999998</v>
      </c>
      <c r="H19" s="15">
        <f t="shared" si="0"/>
        <v>0.60000000000000009</v>
      </c>
      <c r="I19" s="32"/>
    </row>
    <row r="20" spans="3:9" s="9" customFormat="1" x14ac:dyDescent="0.25">
      <c r="C20" s="29">
        <v>4.3</v>
      </c>
      <c r="D20" s="18" t="s">
        <v>86</v>
      </c>
      <c r="E20" s="15">
        <v>1</v>
      </c>
      <c r="F20" s="15">
        <v>2</v>
      </c>
      <c r="G20" s="15">
        <f t="shared" si="1"/>
        <v>0.44999999999999996</v>
      </c>
      <c r="H20" s="15">
        <f t="shared" si="0"/>
        <v>1.2000000000000002</v>
      </c>
      <c r="I20" s="32"/>
    </row>
    <row r="21" spans="3:9" s="9" customFormat="1" ht="30" x14ac:dyDescent="0.25">
      <c r="C21" s="29" t="s">
        <v>105</v>
      </c>
      <c r="D21" s="19" t="s">
        <v>90</v>
      </c>
      <c r="E21" s="15">
        <v>0.25</v>
      </c>
      <c r="F21" s="15">
        <v>1</v>
      </c>
      <c r="G21" s="15">
        <f t="shared" si="1"/>
        <v>0.1875</v>
      </c>
      <c r="H21" s="15">
        <f t="shared" si="0"/>
        <v>0.5</v>
      </c>
      <c r="I21" s="32" t="s">
        <v>118</v>
      </c>
    </row>
    <row r="22" spans="3:9" s="9" customFormat="1" ht="30" x14ac:dyDescent="0.25">
      <c r="C22" s="29">
        <v>4.4000000000000004</v>
      </c>
      <c r="D22" s="18" t="s">
        <v>120</v>
      </c>
      <c r="E22" s="15">
        <v>1</v>
      </c>
      <c r="F22" s="15">
        <v>2</v>
      </c>
      <c r="G22" s="15">
        <f>SUM(E22:F22)*$G$4</f>
        <v>0.30000000000000004</v>
      </c>
      <c r="H22" s="15">
        <f t="shared" si="0"/>
        <v>1.2000000000000002</v>
      </c>
      <c r="I22" s="32"/>
    </row>
    <row r="23" spans="3:9" s="9" customFormat="1" ht="30" x14ac:dyDescent="0.25">
      <c r="C23" s="29" t="s">
        <v>121</v>
      </c>
      <c r="D23" s="19" t="s">
        <v>119</v>
      </c>
      <c r="E23" s="15"/>
      <c r="F23" s="15"/>
      <c r="G23" s="15"/>
      <c r="H23" s="15"/>
      <c r="I23" s="32"/>
    </row>
    <row r="24" spans="3:9" s="9" customFormat="1" x14ac:dyDescent="0.25">
      <c r="C24" s="29">
        <v>4.5</v>
      </c>
      <c r="D24" s="18" t="s">
        <v>88</v>
      </c>
      <c r="E24" s="15">
        <v>0.25</v>
      </c>
      <c r="F24" s="15">
        <v>1</v>
      </c>
      <c r="G24" s="15">
        <f t="shared" si="1"/>
        <v>0.1875</v>
      </c>
      <c r="H24" s="15">
        <v>0.5</v>
      </c>
      <c r="I24" s="32"/>
    </row>
    <row r="25" spans="3:9" s="9" customFormat="1" x14ac:dyDescent="0.25">
      <c r="C25" s="29">
        <v>4.5999999999999996</v>
      </c>
      <c r="D25" s="18" t="s">
        <v>89</v>
      </c>
      <c r="E25" s="15">
        <v>0.25</v>
      </c>
      <c r="F25" s="15">
        <v>1</v>
      </c>
      <c r="G25" s="15">
        <f t="shared" si="1"/>
        <v>0.1875</v>
      </c>
      <c r="H25" s="15">
        <v>0.5</v>
      </c>
      <c r="I25" s="32"/>
    </row>
    <row r="26" spans="3:9" s="9" customFormat="1" x14ac:dyDescent="0.25">
      <c r="C26" s="29"/>
      <c r="D26" s="19"/>
      <c r="E26" s="15"/>
      <c r="F26" s="15"/>
      <c r="G26" s="15"/>
      <c r="H26" s="15"/>
      <c r="I26" s="32"/>
    </row>
    <row r="27" spans="3:9" s="9" customFormat="1" x14ac:dyDescent="0.25">
      <c r="C27" s="29">
        <v>5</v>
      </c>
      <c r="D27" s="14" t="s">
        <v>91</v>
      </c>
      <c r="E27" s="15">
        <v>1</v>
      </c>
      <c r="F27" s="15">
        <v>2</v>
      </c>
      <c r="G27" s="15">
        <f>SUM(E27:F27)*$G$4</f>
        <v>0.30000000000000004</v>
      </c>
      <c r="H27" s="15">
        <f>SUM(E27:F27)*$H$4</f>
        <v>1.2000000000000002</v>
      </c>
      <c r="I27" s="32"/>
    </row>
    <row r="28" spans="3:9" s="9" customFormat="1" x14ac:dyDescent="0.25">
      <c r="C28" s="29"/>
      <c r="D28" s="19"/>
      <c r="E28" s="15"/>
      <c r="F28" s="15"/>
      <c r="G28" s="15"/>
      <c r="H28" s="15"/>
      <c r="I28" s="32"/>
    </row>
    <row r="29" spans="3:9" s="9" customFormat="1" x14ac:dyDescent="0.25">
      <c r="C29" s="29">
        <v>6</v>
      </c>
      <c r="D29" s="14" t="s">
        <v>142</v>
      </c>
      <c r="E29" s="15">
        <v>1</v>
      </c>
      <c r="F29" s="15">
        <v>2</v>
      </c>
      <c r="G29" s="15">
        <f t="shared" si="1"/>
        <v>0.44999999999999996</v>
      </c>
      <c r="H29" s="15">
        <f>SUM(F29:G29)*0.15</f>
        <v>0.36749999999999999</v>
      </c>
      <c r="I29" s="32" t="s">
        <v>143</v>
      </c>
    </row>
    <row r="30" spans="3:9" s="9" customFormat="1" x14ac:dyDescent="0.25">
      <c r="C30" s="29">
        <v>6.1</v>
      </c>
      <c r="D30" s="19" t="s">
        <v>141</v>
      </c>
      <c r="E30" s="15">
        <v>1</v>
      </c>
      <c r="F30" s="15">
        <v>2</v>
      </c>
      <c r="G30" s="15">
        <f t="shared" si="1"/>
        <v>0.44999999999999996</v>
      </c>
      <c r="H30" s="15">
        <f>SUM(F30:G30)*0.2</f>
        <v>0.49000000000000005</v>
      </c>
      <c r="I30" s="32"/>
    </row>
    <row r="31" spans="3:9" s="9" customFormat="1" x14ac:dyDescent="0.25">
      <c r="C31" s="29"/>
      <c r="D31" s="19"/>
      <c r="E31" s="15"/>
      <c r="F31" s="15"/>
      <c r="G31" s="15"/>
      <c r="H31" s="15"/>
      <c r="I31" s="32"/>
    </row>
    <row r="32" spans="3:9" s="9" customFormat="1" x14ac:dyDescent="0.25">
      <c r="C32" s="29"/>
      <c r="D32" s="19"/>
      <c r="E32" s="15"/>
      <c r="F32" s="15"/>
      <c r="G32" s="15"/>
      <c r="H32" s="15"/>
      <c r="I32" s="32"/>
    </row>
    <row r="33" spans="3:9" s="9" customFormat="1" ht="45" x14ac:dyDescent="0.25">
      <c r="C33" s="29">
        <v>7</v>
      </c>
      <c r="D33" s="14" t="s">
        <v>92</v>
      </c>
      <c r="E33" s="15">
        <v>2</v>
      </c>
      <c r="F33" s="15">
        <v>5</v>
      </c>
      <c r="G33" s="15">
        <f>SUM(E33:F33)*$G$4</f>
        <v>0.70000000000000007</v>
      </c>
      <c r="H33" s="15">
        <f>SUM(F33:G33)*0.2</f>
        <v>1.1400000000000001</v>
      </c>
      <c r="I33" s="32" t="s">
        <v>126</v>
      </c>
    </row>
    <row r="34" spans="3:9" s="9" customFormat="1" x14ac:dyDescent="0.25">
      <c r="C34" s="29"/>
      <c r="D34" s="14"/>
      <c r="E34" s="15"/>
      <c r="F34" s="15"/>
      <c r="G34" s="15"/>
      <c r="H34" s="15"/>
      <c r="I34" s="33"/>
    </row>
    <row r="35" spans="3:9" s="9" customFormat="1" x14ac:dyDescent="0.25">
      <c r="C35" s="29"/>
      <c r="D35" s="20"/>
      <c r="E35" s="15"/>
      <c r="F35" s="15"/>
      <c r="G35" s="15"/>
      <c r="H35" s="15"/>
      <c r="I35" s="33"/>
    </row>
    <row r="36" spans="3:9" s="9" customFormat="1" x14ac:dyDescent="0.25">
      <c r="C36" s="29">
        <v>8</v>
      </c>
      <c r="D36" s="14" t="s">
        <v>97</v>
      </c>
      <c r="E36" s="15"/>
      <c r="F36" s="15"/>
      <c r="G36" s="15"/>
      <c r="H36" s="15"/>
      <c r="I36" s="33"/>
    </row>
    <row r="37" spans="3:9" s="9" customFormat="1" x14ac:dyDescent="0.25">
      <c r="C37" s="29"/>
      <c r="D37" s="18" t="s">
        <v>94</v>
      </c>
      <c r="E37" s="15">
        <v>0.5</v>
      </c>
      <c r="F37" s="15">
        <v>1</v>
      </c>
      <c r="G37" s="15">
        <f>SUM(E37:F37)*0.15</f>
        <v>0.22499999999999998</v>
      </c>
      <c r="H37" s="15">
        <f>SUM(E37:F37)*$H$4</f>
        <v>0.60000000000000009</v>
      </c>
      <c r="I37" s="33"/>
    </row>
    <row r="38" spans="3:9" s="9" customFormat="1" x14ac:dyDescent="0.25">
      <c r="C38" s="29"/>
      <c r="D38" s="18" t="s">
        <v>95</v>
      </c>
      <c r="E38" s="15">
        <v>0.5</v>
      </c>
      <c r="F38" s="15">
        <v>1.5</v>
      </c>
      <c r="G38" s="15">
        <f>SUM(E38:F38)*0.15</f>
        <v>0.3</v>
      </c>
      <c r="H38" s="15">
        <f>SUM(E38:F38)*$H$4</f>
        <v>0.8</v>
      </c>
      <c r="I38" s="32"/>
    </row>
    <row r="39" spans="3:9" s="9" customFormat="1" x14ac:dyDescent="0.25">
      <c r="C39" s="29"/>
      <c r="D39" s="18" t="s">
        <v>96</v>
      </c>
      <c r="E39" s="15">
        <v>0.25</v>
      </c>
      <c r="F39" s="15">
        <v>0.5</v>
      </c>
      <c r="G39" s="15">
        <f>SUM(E39:F39)*0.15</f>
        <v>0.11249999999999999</v>
      </c>
      <c r="H39" s="15">
        <f>SUM(E39:F39)*$H$4</f>
        <v>0.30000000000000004</v>
      </c>
      <c r="I39" s="33"/>
    </row>
    <row r="40" spans="3:9" s="9" customFormat="1" x14ac:dyDescent="0.25">
      <c r="C40" s="29"/>
      <c r="D40" s="14"/>
      <c r="E40" s="15"/>
      <c r="F40" s="15"/>
      <c r="G40" s="15"/>
      <c r="H40" s="15"/>
      <c r="I40" s="33"/>
    </row>
    <row r="41" spans="3:9" s="9" customFormat="1" x14ac:dyDescent="0.25">
      <c r="C41" s="29">
        <v>9</v>
      </c>
      <c r="D41" s="14" t="s">
        <v>98</v>
      </c>
      <c r="E41" s="15">
        <v>0.5</v>
      </c>
      <c r="F41" s="15">
        <v>0.5</v>
      </c>
      <c r="G41" s="15">
        <f>SUM(E41:F41)*$G$4</f>
        <v>0.1</v>
      </c>
      <c r="H41" s="15">
        <v>0</v>
      </c>
      <c r="I41" s="33"/>
    </row>
    <row r="42" spans="3:9" s="9" customFormat="1" x14ac:dyDescent="0.25">
      <c r="C42" s="29"/>
      <c r="D42" s="18" t="s">
        <v>99</v>
      </c>
      <c r="E42" s="35"/>
      <c r="F42" s="35"/>
      <c r="G42" s="35"/>
      <c r="H42" s="35"/>
      <c r="I42" s="33"/>
    </row>
    <row r="43" spans="3:9" s="9" customFormat="1" x14ac:dyDescent="0.25">
      <c r="C43" s="29"/>
      <c r="D43" s="18" t="s">
        <v>100</v>
      </c>
      <c r="E43" s="35"/>
      <c r="F43" s="35"/>
      <c r="G43" s="35"/>
      <c r="H43" s="35"/>
      <c r="I43" s="33"/>
    </row>
    <row r="44" spans="3:9" s="9" customFormat="1" x14ac:dyDescent="0.25">
      <c r="C44" s="29"/>
      <c r="D44" s="18" t="s">
        <v>101</v>
      </c>
      <c r="E44" s="35"/>
      <c r="F44" s="35"/>
      <c r="G44" s="35"/>
      <c r="H44" s="35"/>
      <c r="I44" s="32"/>
    </row>
    <row r="45" spans="3:9" s="9" customFormat="1" x14ac:dyDescent="0.25">
      <c r="C45" s="29"/>
      <c r="D45" s="18" t="s">
        <v>102</v>
      </c>
      <c r="E45" s="35"/>
      <c r="F45" s="35"/>
      <c r="G45" s="35"/>
      <c r="H45" s="35"/>
      <c r="I45" s="32"/>
    </row>
    <row r="46" spans="3:9" s="9" customFormat="1" x14ac:dyDescent="0.25">
      <c r="C46" s="29"/>
      <c r="D46" s="14"/>
      <c r="E46" s="15"/>
      <c r="F46" s="15"/>
      <c r="G46" s="15"/>
      <c r="H46" s="15"/>
      <c r="I46" s="33"/>
    </row>
    <row r="47" spans="3:9" s="9" customFormat="1" x14ac:dyDescent="0.25">
      <c r="C47" s="29">
        <v>10</v>
      </c>
      <c r="D47" s="14" t="s">
        <v>122</v>
      </c>
      <c r="E47" s="15">
        <v>0.5</v>
      </c>
      <c r="F47" s="15">
        <v>1</v>
      </c>
      <c r="G47" s="15">
        <f>SUM(E47:F47)*$G$4</f>
        <v>0.15000000000000002</v>
      </c>
      <c r="H47" s="15">
        <f>SUM(E47:F47)*$H$4</f>
        <v>0.60000000000000009</v>
      </c>
      <c r="I47" s="33"/>
    </row>
    <row r="48" spans="3:9" s="9" customFormat="1" x14ac:dyDescent="0.25">
      <c r="C48" s="29"/>
      <c r="D48" s="14" t="s">
        <v>123</v>
      </c>
      <c r="E48" s="35"/>
      <c r="F48" s="35"/>
      <c r="G48" s="35"/>
      <c r="H48" s="35"/>
      <c r="I48" s="33"/>
    </row>
    <row r="49" spans="3:9" s="9" customFormat="1" x14ac:dyDescent="0.25">
      <c r="C49" s="29"/>
      <c r="D49" s="14" t="s">
        <v>124</v>
      </c>
      <c r="E49" s="15">
        <v>0.5</v>
      </c>
      <c r="F49" s="15">
        <v>1</v>
      </c>
      <c r="G49" s="35"/>
      <c r="H49" s="35"/>
      <c r="I49" s="33"/>
    </row>
    <row r="50" spans="3:9" s="9" customFormat="1" x14ac:dyDescent="0.25">
      <c r="C50" s="29"/>
      <c r="D50" s="14" t="s">
        <v>125</v>
      </c>
      <c r="E50" s="35"/>
      <c r="F50" s="35"/>
      <c r="G50" s="35"/>
      <c r="H50" s="35"/>
      <c r="I50" s="33"/>
    </row>
    <row r="51" spans="3:9" s="9" customFormat="1" x14ac:dyDescent="0.25">
      <c r="C51" s="29"/>
      <c r="D51" s="14"/>
      <c r="E51" s="15"/>
      <c r="F51" s="15"/>
      <c r="G51" s="15"/>
      <c r="H51" s="15"/>
      <c r="I51" s="33"/>
    </row>
    <row r="52" spans="3:9" x14ac:dyDescent="0.25">
      <c r="C52" s="30"/>
      <c r="D52" s="21" t="s">
        <v>11</v>
      </c>
      <c r="E52" s="5">
        <f>SUM(E7:E51)</f>
        <v>14.75</v>
      </c>
      <c r="F52" s="5">
        <f>SUM(F7:F51)</f>
        <v>40</v>
      </c>
      <c r="G52" s="5">
        <f>SUM(G7:G51)</f>
        <v>5.3624999999999998</v>
      </c>
      <c r="H52" s="5">
        <f>SUM(H7:H51)</f>
        <v>12.897500000000003</v>
      </c>
      <c r="I52" s="34"/>
    </row>
    <row r="53" spans="3:9" x14ac:dyDescent="0.25">
      <c r="C53" s="30"/>
      <c r="D53" s="22"/>
      <c r="E53" s="5"/>
      <c r="F53" s="5"/>
      <c r="G53" s="5"/>
      <c r="H53" s="5"/>
      <c r="I53" s="34"/>
    </row>
    <row r="54" spans="3:9" x14ac:dyDescent="0.25">
      <c r="C54" s="30">
        <v>11</v>
      </c>
      <c r="D54" s="20" t="s">
        <v>134</v>
      </c>
      <c r="E54" s="5"/>
      <c r="F54" s="5"/>
      <c r="G54" s="5"/>
      <c r="H54" s="5"/>
      <c r="I54" s="34"/>
    </row>
    <row r="55" spans="3:9" x14ac:dyDescent="0.25">
      <c r="C55" s="30"/>
      <c r="D55" s="18" t="s">
        <v>109</v>
      </c>
      <c r="E55" s="5">
        <f>E52</f>
        <v>14.75</v>
      </c>
      <c r="F55" s="5">
        <f>F52</f>
        <v>40</v>
      </c>
      <c r="G55" s="5">
        <f>G52</f>
        <v>5.3624999999999998</v>
      </c>
      <c r="H55" s="5">
        <f>H52</f>
        <v>12.897500000000003</v>
      </c>
      <c r="I55" s="34"/>
    </row>
    <row r="56" spans="3:9" hidden="1" x14ac:dyDescent="0.25">
      <c r="C56" s="30"/>
      <c r="D56" s="18"/>
      <c r="E56" s="5">
        <v>0.5</v>
      </c>
      <c r="F56" s="5">
        <v>0.15</v>
      </c>
      <c r="G56" s="5"/>
      <c r="H56" s="5"/>
      <c r="I56" s="34"/>
    </row>
    <row r="57" spans="3:9" x14ac:dyDescent="0.25">
      <c r="C57" s="30"/>
      <c r="D57" s="18" t="s">
        <v>110</v>
      </c>
      <c r="E57" s="5">
        <f>E55*$E$56/2</f>
        <v>3.6875</v>
      </c>
      <c r="F57" s="5">
        <f>F55*$F$56</f>
        <v>6</v>
      </c>
      <c r="G57" s="5">
        <f>G55</f>
        <v>5.3624999999999998</v>
      </c>
      <c r="H57" s="5">
        <v>0</v>
      </c>
      <c r="I57" s="11"/>
    </row>
    <row r="58" spans="3:9" x14ac:dyDescent="0.25">
      <c r="C58" s="30"/>
      <c r="D58" s="18" t="s">
        <v>111</v>
      </c>
      <c r="E58" s="5">
        <f>E55*$E$56</f>
        <v>7.375</v>
      </c>
      <c r="F58" s="5">
        <f>F52</f>
        <v>40</v>
      </c>
      <c r="G58" s="5">
        <f>G52</f>
        <v>5.3624999999999998</v>
      </c>
      <c r="H58" s="5">
        <f>H52</f>
        <v>12.897500000000003</v>
      </c>
      <c r="I58" s="11"/>
    </row>
    <row r="59" spans="3:9" x14ac:dyDescent="0.25">
      <c r="C59" s="30"/>
      <c r="D59" s="18" t="s">
        <v>112</v>
      </c>
      <c r="E59" s="5">
        <f>E58*$E$56</f>
        <v>3.6875</v>
      </c>
      <c r="F59" s="5">
        <f>F58*$F$56</f>
        <v>6</v>
      </c>
      <c r="G59" s="5">
        <f>G52</f>
        <v>5.3624999999999998</v>
      </c>
      <c r="H59" s="5">
        <v>0</v>
      </c>
      <c r="I59" s="11"/>
    </row>
    <row r="60" spans="3:9" x14ac:dyDescent="0.25">
      <c r="C60" s="30"/>
      <c r="D60" s="20"/>
      <c r="E60" s="5"/>
      <c r="F60" s="5"/>
      <c r="G60" s="5"/>
      <c r="H60" s="5"/>
      <c r="I60" s="11"/>
    </row>
    <row r="61" spans="3:9" x14ac:dyDescent="0.25">
      <c r="C61" s="30"/>
      <c r="D61" s="18" t="s">
        <v>116</v>
      </c>
      <c r="E61" s="15"/>
      <c r="F61" s="15">
        <v>1</v>
      </c>
      <c r="G61" s="15">
        <f>SUM(E61:F61)*$G$4</f>
        <v>0.1</v>
      </c>
      <c r="H61" s="15">
        <f>SUM(E61:F61)*$H$4</f>
        <v>0.4</v>
      </c>
      <c r="I61" s="11"/>
    </row>
    <row r="62" spans="3:9" x14ac:dyDescent="0.25">
      <c r="C62" s="30"/>
      <c r="D62" s="18" t="s">
        <v>117</v>
      </c>
      <c r="E62" s="5"/>
      <c r="F62" s="15">
        <v>1</v>
      </c>
      <c r="G62" s="15">
        <f>SUM(E62:F62)*$G$4</f>
        <v>0.1</v>
      </c>
      <c r="H62" s="15">
        <f>SUM(E62:F62)*$H$4</f>
        <v>0.4</v>
      </c>
      <c r="I62" s="11"/>
    </row>
    <row r="63" spans="3:9" x14ac:dyDescent="0.25">
      <c r="C63" s="30"/>
      <c r="D63" s="20"/>
      <c r="E63" s="5"/>
      <c r="F63" s="5"/>
      <c r="G63" s="5"/>
      <c r="H63" s="5"/>
      <c r="I63" s="11"/>
    </row>
    <row r="64" spans="3:9" x14ac:dyDescent="0.25">
      <c r="C64" s="30"/>
      <c r="D64" s="20" t="s">
        <v>129</v>
      </c>
      <c r="E64" s="5">
        <f>SUM(E55:H62)</f>
        <v>172.39500000000004</v>
      </c>
      <c r="F64" s="5"/>
      <c r="G64" s="5"/>
      <c r="H64" s="5"/>
      <c r="I64" s="11"/>
    </row>
    <row r="65" spans="2:9" x14ac:dyDescent="0.25">
      <c r="C65" s="30"/>
      <c r="D65" s="20"/>
      <c r="E65" s="5"/>
      <c r="F65" s="5"/>
      <c r="G65" s="5"/>
      <c r="H65" s="5"/>
      <c r="I65" s="11"/>
    </row>
    <row r="66" spans="2:9" x14ac:dyDescent="0.25">
      <c r="C66" s="30">
        <v>12</v>
      </c>
      <c r="D66" s="20" t="s">
        <v>14</v>
      </c>
      <c r="E66" s="5"/>
      <c r="F66" s="5"/>
      <c r="G66" s="5"/>
      <c r="H66" s="5"/>
      <c r="I66" s="11"/>
    </row>
    <row r="67" spans="2:9" x14ac:dyDescent="0.25">
      <c r="B67" s="8">
        <v>0.3</v>
      </c>
      <c r="C67" s="30"/>
      <c r="D67" s="18" t="s">
        <v>127</v>
      </c>
      <c r="E67" s="5">
        <f>SUM(E55:H55,E58:H58,E61:H62)*B67</f>
        <v>42.493500000000004</v>
      </c>
      <c r="F67" s="5"/>
      <c r="G67" s="5"/>
      <c r="H67" s="5"/>
      <c r="I67" s="11"/>
    </row>
    <row r="68" spans="2:9" x14ac:dyDescent="0.25">
      <c r="B68" s="8">
        <v>0.15</v>
      </c>
      <c r="C68" s="30"/>
      <c r="D68" s="18" t="s">
        <v>128</v>
      </c>
      <c r="E68" s="5">
        <f>SUM(E57:H57,E59:H59)*B68</f>
        <v>4.5149999999999997</v>
      </c>
      <c r="F68" s="5"/>
      <c r="G68" s="5"/>
      <c r="H68" s="5"/>
      <c r="I68" s="11"/>
    </row>
    <row r="69" spans="2:9" x14ac:dyDescent="0.25">
      <c r="C69" s="30"/>
      <c r="D69" s="18"/>
      <c r="E69" s="5"/>
      <c r="F69" s="5"/>
      <c r="G69" s="5"/>
      <c r="H69" s="5"/>
      <c r="I69" s="11"/>
    </row>
    <row r="70" spans="2:9" x14ac:dyDescent="0.25">
      <c r="C70" s="30">
        <v>13</v>
      </c>
      <c r="D70" s="20" t="s">
        <v>16</v>
      </c>
      <c r="E70" s="6">
        <v>10</v>
      </c>
      <c r="F70" s="5"/>
      <c r="G70" s="5"/>
      <c r="H70" s="5"/>
      <c r="I70" s="11"/>
    </row>
    <row r="71" spans="2:9" x14ac:dyDescent="0.25">
      <c r="C71" s="30">
        <v>14</v>
      </c>
      <c r="D71" s="20" t="s">
        <v>82</v>
      </c>
      <c r="E71" s="6">
        <v>10</v>
      </c>
      <c r="F71" s="5"/>
      <c r="G71" s="5"/>
      <c r="H71" s="5"/>
      <c r="I71" s="11"/>
    </row>
    <row r="72" spans="2:9" x14ac:dyDescent="0.25">
      <c r="C72" s="30"/>
      <c r="D72" s="20"/>
      <c r="E72" s="6"/>
      <c r="F72" s="5"/>
      <c r="G72" s="5"/>
      <c r="H72" s="5"/>
      <c r="I72" s="11"/>
    </row>
    <row r="73" spans="2:9" x14ac:dyDescent="0.25">
      <c r="C73" s="30">
        <v>15</v>
      </c>
      <c r="D73" s="20" t="s">
        <v>57</v>
      </c>
      <c r="E73" s="6">
        <v>10</v>
      </c>
      <c r="F73" s="5"/>
      <c r="G73" s="5"/>
      <c r="H73" s="5"/>
      <c r="I73" s="11"/>
    </row>
    <row r="74" spans="2:9" x14ac:dyDescent="0.25">
      <c r="C74" s="30">
        <v>16</v>
      </c>
      <c r="D74" s="23" t="s">
        <v>58</v>
      </c>
      <c r="E74" s="5"/>
      <c r="F74" s="5"/>
      <c r="G74" s="5"/>
      <c r="H74" s="5"/>
      <c r="I74" s="34"/>
    </row>
    <row r="75" spans="2:9" x14ac:dyDescent="0.25">
      <c r="C75" s="30"/>
      <c r="D75" s="23"/>
      <c r="E75" s="5"/>
      <c r="F75" s="5"/>
      <c r="G75" s="5"/>
      <c r="H75" s="5"/>
      <c r="I75" s="34"/>
    </row>
    <row r="76" spans="2:9" x14ac:dyDescent="0.25">
      <c r="C76" s="30">
        <v>17</v>
      </c>
      <c r="D76" s="22" t="s">
        <v>10</v>
      </c>
      <c r="E76" s="5">
        <f>SUM(E55:E73)*I76</f>
        <v>27.940350000000002</v>
      </c>
      <c r="F76" s="5"/>
      <c r="G76" s="5"/>
      <c r="H76" s="5"/>
      <c r="I76" s="11">
        <v>0.1</v>
      </c>
    </row>
    <row r="77" spans="2:9" x14ac:dyDescent="0.25">
      <c r="C77" s="30">
        <v>18</v>
      </c>
      <c r="D77" s="23" t="s">
        <v>9</v>
      </c>
      <c r="E77" s="12">
        <f>SUM(E55:E76)*I77</f>
        <v>30.734385000000003</v>
      </c>
      <c r="F77" s="5"/>
      <c r="G77" s="5"/>
      <c r="H77" s="5"/>
      <c r="I77" s="41">
        <v>0.1</v>
      </c>
    </row>
    <row r="78" spans="2:9" x14ac:dyDescent="0.25">
      <c r="C78" s="76">
        <v>19</v>
      </c>
      <c r="D78" s="78" t="s">
        <v>8</v>
      </c>
      <c r="E78" s="5">
        <f>SUM(E64:E77)</f>
        <v>308.07823500000006</v>
      </c>
      <c r="F78" s="5"/>
      <c r="G78" s="5"/>
      <c r="H78" s="5"/>
      <c r="I78" s="25" t="s">
        <v>5</v>
      </c>
    </row>
    <row r="79" spans="2:9" ht="15.75" thickBot="1" x14ac:dyDescent="0.3">
      <c r="C79" s="77"/>
      <c r="D79" s="79"/>
      <c r="E79" s="7">
        <f>E78/D4</f>
        <v>14.329220232558143</v>
      </c>
      <c r="F79" s="7"/>
      <c r="G79" s="7"/>
      <c r="H79" s="7"/>
      <c r="I79" s="10" t="s">
        <v>2</v>
      </c>
    </row>
    <row r="81" spans="3:8" s="1" customFormat="1" x14ac:dyDescent="0.25">
      <c r="C81" s="26"/>
      <c r="E81" s="4"/>
      <c r="F81" s="4"/>
      <c r="G81" s="4"/>
      <c r="H81" s="4"/>
    </row>
    <row r="82" spans="3:8" s="1" customFormat="1" x14ac:dyDescent="0.25">
      <c r="C82" s="26"/>
      <c r="E82" s="4"/>
      <c r="F82" s="4"/>
      <c r="G82" s="4"/>
      <c r="H82" s="4"/>
    </row>
    <row r="83" spans="3:8" s="1" customFormat="1" x14ac:dyDescent="0.25">
      <c r="C83" s="26"/>
      <c r="E83" s="4"/>
      <c r="F83" s="4"/>
      <c r="G83" s="4"/>
      <c r="H83" s="4"/>
    </row>
    <row r="84" spans="3:8" s="1" customFormat="1" x14ac:dyDescent="0.25">
      <c r="C84" s="26"/>
      <c r="E84" s="4"/>
      <c r="F84" s="4"/>
      <c r="G84" s="4"/>
      <c r="H84" s="4"/>
    </row>
    <row r="85" spans="3:8" s="1" customFormat="1" x14ac:dyDescent="0.25">
      <c r="C85" s="26"/>
      <c r="E85" s="4"/>
      <c r="F85" s="4"/>
      <c r="G85" s="4"/>
      <c r="H85" s="4"/>
    </row>
    <row r="86" spans="3:8" s="1" customFormat="1" x14ac:dyDescent="0.25">
      <c r="C86" s="80" t="s">
        <v>17</v>
      </c>
      <c r="D86" s="81"/>
      <c r="E86" s="81"/>
      <c r="F86" s="82"/>
      <c r="G86" s="4"/>
      <c r="H86" s="4"/>
    </row>
    <row r="87" spans="3:8" s="1" customFormat="1" ht="30" customHeight="1" x14ac:dyDescent="0.25">
      <c r="C87" s="31">
        <v>1</v>
      </c>
      <c r="D87" s="83" t="s">
        <v>113</v>
      </c>
      <c r="E87" s="84"/>
      <c r="F87" s="85"/>
      <c r="G87" s="4"/>
      <c r="H87" s="4"/>
    </row>
    <row r="88" spans="3:8" s="1" customFormat="1" ht="15" customHeight="1" x14ac:dyDescent="0.25">
      <c r="C88" s="31">
        <v>2</v>
      </c>
      <c r="D88" s="73" t="s">
        <v>114</v>
      </c>
      <c r="E88" s="73"/>
      <c r="F88" s="73"/>
      <c r="G88" s="4"/>
      <c r="H88" s="4"/>
    </row>
    <row r="89" spans="3:8" s="1" customFormat="1" ht="15" customHeight="1" x14ac:dyDescent="0.25">
      <c r="C89" s="31">
        <v>3</v>
      </c>
      <c r="D89" s="73" t="s">
        <v>115</v>
      </c>
      <c r="E89" s="73"/>
      <c r="F89" s="73"/>
      <c r="G89" s="4"/>
      <c r="H89" s="4"/>
    </row>
    <row r="90" spans="3:8" s="1" customFormat="1" ht="15" customHeight="1" x14ac:dyDescent="0.25">
      <c r="C90" s="31">
        <v>4</v>
      </c>
      <c r="D90" s="73"/>
      <c r="E90" s="73"/>
      <c r="F90" s="73"/>
      <c r="G90" s="4"/>
      <c r="H90" s="4"/>
    </row>
  </sheetData>
  <mergeCells count="8">
    <mergeCell ref="D89:F89"/>
    <mergeCell ref="D90:F90"/>
    <mergeCell ref="D5:I5"/>
    <mergeCell ref="C78:C79"/>
    <mergeCell ref="D78:D79"/>
    <mergeCell ref="C86:F86"/>
    <mergeCell ref="D87:F87"/>
    <mergeCell ref="D88:F88"/>
  </mergeCells>
  <phoneticPr fontId="3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AG85"/>
  <sheetViews>
    <sheetView topLeftCell="S61" workbookViewId="0">
      <selection activeCell="T78" sqref="T78"/>
    </sheetView>
  </sheetViews>
  <sheetFormatPr defaultRowHeight="15" x14ac:dyDescent="0.25"/>
  <cols>
    <col min="18" max="18" width="14.85546875" customWidth="1"/>
  </cols>
  <sheetData>
    <row r="7" spans="4:9" x14ac:dyDescent="0.25">
      <c r="E7" t="s">
        <v>19</v>
      </c>
      <c r="F7" t="s">
        <v>20</v>
      </c>
      <c r="G7" t="s">
        <v>21</v>
      </c>
      <c r="H7" t="s">
        <v>42</v>
      </c>
      <c r="I7" t="s">
        <v>43</v>
      </c>
    </row>
    <row r="8" spans="4:9" x14ac:dyDescent="0.25">
      <c r="D8" t="s">
        <v>26</v>
      </c>
      <c r="E8">
        <v>136</v>
      </c>
      <c r="F8">
        <v>112</v>
      </c>
      <c r="G8">
        <v>8</v>
      </c>
      <c r="H8">
        <v>40</v>
      </c>
      <c r="I8">
        <v>24</v>
      </c>
    </row>
    <row r="9" spans="4:9" x14ac:dyDescent="0.25">
      <c r="D9" t="s">
        <v>27</v>
      </c>
      <c r="E9">
        <v>56</v>
      </c>
      <c r="F9">
        <v>160</v>
      </c>
      <c r="G9">
        <v>24</v>
      </c>
    </row>
    <row r="10" spans="4:9" x14ac:dyDescent="0.25">
      <c r="D10" t="s">
        <v>28</v>
      </c>
      <c r="E10">
        <v>56</v>
      </c>
      <c r="F10">
        <v>160</v>
      </c>
      <c r="G10">
        <v>24</v>
      </c>
    </row>
    <row r="11" spans="4:9" x14ac:dyDescent="0.25">
      <c r="D11" t="s">
        <v>29</v>
      </c>
      <c r="E11">
        <v>136</v>
      </c>
      <c r="G11">
        <v>32</v>
      </c>
      <c r="H11">
        <v>168</v>
      </c>
      <c r="I11">
        <v>24</v>
      </c>
    </row>
    <row r="12" spans="4:9" x14ac:dyDescent="0.25">
      <c r="D12" t="s">
        <v>30</v>
      </c>
      <c r="E12">
        <v>96</v>
      </c>
    </row>
    <row r="13" spans="4:9" x14ac:dyDescent="0.25">
      <c r="D13" t="s">
        <v>31</v>
      </c>
      <c r="E13">
        <v>80</v>
      </c>
    </row>
    <row r="14" spans="4:9" x14ac:dyDescent="0.25">
      <c r="D14" t="s">
        <v>32</v>
      </c>
      <c r="E14">
        <v>80</v>
      </c>
    </row>
    <row r="15" spans="4:9" x14ac:dyDescent="0.25">
      <c r="D15" t="s">
        <v>33</v>
      </c>
      <c r="E15">
        <v>56</v>
      </c>
      <c r="F15">
        <v>160</v>
      </c>
      <c r="G15">
        <v>24</v>
      </c>
    </row>
    <row r="16" spans="4:9" x14ac:dyDescent="0.25">
      <c r="D16" t="s">
        <v>34</v>
      </c>
      <c r="E16">
        <v>56</v>
      </c>
      <c r="F16">
        <v>160</v>
      </c>
      <c r="G16">
        <v>24</v>
      </c>
    </row>
    <row r="17" spans="4:16" x14ac:dyDescent="0.25">
      <c r="D17" t="s">
        <v>35</v>
      </c>
      <c r="E17">
        <v>56</v>
      </c>
      <c r="F17">
        <v>160</v>
      </c>
      <c r="G17">
        <v>24</v>
      </c>
    </row>
    <row r="18" spans="4:16" x14ac:dyDescent="0.25">
      <c r="D18" t="s">
        <v>36</v>
      </c>
      <c r="F18">
        <v>112</v>
      </c>
      <c r="G18">
        <v>8</v>
      </c>
    </row>
    <row r="19" spans="4:16" x14ac:dyDescent="0.25">
      <c r="D19" t="s">
        <v>37</v>
      </c>
      <c r="F19">
        <v>8</v>
      </c>
      <c r="G19">
        <v>184</v>
      </c>
      <c r="H19">
        <v>128</v>
      </c>
    </row>
    <row r="20" spans="4:16" x14ac:dyDescent="0.25">
      <c r="D20" t="s">
        <v>38</v>
      </c>
      <c r="F20">
        <v>8</v>
      </c>
      <c r="G20">
        <v>152</v>
      </c>
    </row>
    <row r="21" spans="4:16" x14ac:dyDescent="0.25">
      <c r="D21" t="s">
        <v>39</v>
      </c>
      <c r="F21">
        <v>8</v>
      </c>
      <c r="G21">
        <v>152</v>
      </c>
    </row>
    <row r="22" spans="4:16" x14ac:dyDescent="0.25">
      <c r="D22" t="s">
        <v>40</v>
      </c>
      <c r="E22">
        <v>56</v>
      </c>
      <c r="F22">
        <v>160</v>
      </c>
      <c r="G22">
        <v>24</v>
      </c>
    </row>
    <row r="23" spans="4:16" x14ac:dyDescent="0.25">
      <c r="D23" t="s">
        <v>41</v>
      </c>
      <c r="E23">
        <v>56</v>
      </c>
      <c r="F23">
        <v>160</v>
      </c>
      <c r="G23">
        <v>24</v>
      </c>
    </row>
    <row r="28" spans="4:16" x14ac:dyDescent="0.25">
      <c r="E28" t="s">
        <v>19</v>
      </c>
      <c r="F28" t="s">
        <v>20</v>
      </c>
      <c r="G28" t="s">
        <v>21</v>
      </c>
      <c r="H28" t="s">
        <v>42</v>
      </c>
      <c r="I28" t="s">
        <v>43</v>
      </c>
      <c r="L28" t="s">
        <v>19</v>
      </c>
      <c r="M28" t="s">
        <v>20</v>
      </c>
      <c r="N28" t="s">
        <v>21</v>
      </c>
      <c r="O28" t="s">
        <v>42</v>
      </c>
      <c r="P28" t="s">
        <v>43</v>
      </c>
    </row>
    <row r="29" spans="4:16" x14ac:dyDescent="0.25">
      <c r="D29" t="s">
        <v>26</v>
      </c>
      <c r="E29">
        <f>E8/160</f>
        <v>0.85</v>
      </c>
      <c r="F29">
        <f>F8/160</f>
        <v>0.7</v>
      </c>
      <c r="G29">
        <f>G8/160</f>
        <v>0.05</v>
      </c>
      <c r="H29">
        <f>H8/160</f>
        <v>0.25</v>
      </c>
      <c r="I29">
        <f>I8/160</f>
        <v>0.15</v>
      </c>
      <c r="K29" t="s">
        <v>26</v>
      </c>
      <c r="L29">
        <v>0.85</v>
      </c>
      <c r="M29">
        <v>0.7</v>
      </c>
      <c r="N29">
        <v>0.05</v>
      </c>
      <c r="O29">
        <v>0.25</v>
      </c>
      <c r="P29">
        <v>0.15</v>
      </c>
    </row>
    <row r="30" spans="4:16" x14ac:dyDescent="0.25">
      <c r="D30" t="s">
        <v>27</v>
      </c>
      <c r="E30">
        <f t="shared" ref="E30:I44" si="0">E9/160</f>
        <v>0.35</v>
      </c>
      <c r="F30">
        <f t="shared" si="0"/>
        <v>1</v>
      </c>
      <c r="G30">
        <f t="shared" si="0"/>
        <v>0.15</v>
      </c>
      <c r="H30">
        <f t="shared" si="0"/>
        <v>0</v>
      </c>
      <c r="I30">
        <f t="shared" si="0"/>
        <v>0</v>
      </c>
      <c r="K30" t="s">
        <v>27</v>
      </c>
      <c r="L30">
        <v>0.35</v>
      </c>
      <c r="M30">
        <v>1</v>
      </c>
      <c r="N30">
        <v>0.15</v>
      </c>
      <c r="O30">
        <v>0</v>
      </c>
      <c r="P30">
        <v>0</v>
      </c>
    </row>
    <row r="31" spans="4:16" x14ac:dyDescent="0.25">
      <c r="D31" t="s">
        <v>28</v>
      </c>
      <c r="E31">
        <f t="shared" si="0"/>
        <v>0.35</v>
      </c>
      <c r="F31">
        <f t="shared" si="0"/>
        <v>1</v>
      </c>
      <c r="G31">
        <f t="shared" si="0"/>
        <v>0.15</v>
      </c>
      <c r="H31">
        <f t="shared" si="0"/>
        <v>0</v>
      </c>
      <c r="I31">
        <f t="shared" si="0"/>
        <v>0</v>
      </c>
      <c r="K31" t="s">
        <v>28</v>
      </c>
      <c r="L31">
        <v>0.35</v>
      </c>
      <c r="M31">
        <v>1</v>
      </c>
      <c r="N31">
        <v>0.15</v>
      </c>
      <c r="O31">
        <v>0</v>
      </c>
      <c r="P31">
        <v>0</v>
      </c>
    </row>
    <row r="32" spans="4:16" x14ac:dyDescent="0.25">
      <c r="D32" t="s">
        <v>29</v>
      </c>
      <c r="E32">
        <f t="shared" si="0"/>
        <v>0.85</v>
      </c>
      <c r="F32">
        <f t="shared" si="0"/>
        <v>0</v>
      </c>
      <c r="G32">
        <f t="shared" si="0"/>
        <v>0.2</v>
      </c>
      <c r="H32">
        <f t="shared" si="0"/>
        <v>1.05</v>
      </c>
      <c r="I32">
        <f t="shared" si="0"/>
        <v>0.15</v>
      </c>
      <c r="K32" t="s">
        <v>29</v>
      </c>
      <c r="L32">
        <v>0.85</v>
      </c>
      <c r="M32">
        <v>0</v>
      </c>
      <c r="N32">
        <v>0.2</v>
      </c>
      <c r="O32">
        <v>1.05</v>
      </c>
      <c r="P32">
        <v>0.15</v>
      </c>
    </row>
    <row r="33" spans="4:18" x14ac:dyDescent="0.25">
      <c r="D33" t="s">
        <v>30</v>
      </c>
      <c r="E33">
        <f t="shared" si="0"/>
        <v>0.6</v>
      </c>
      <c r="F33">
        <f t="shared" si="0"/>
        <v>0</v>
      </c>
      <c r="G33">
        <f t="shared" si="0"/>
        <v>0</v>
      </c>
      <c r="H33">
        <f t="shared" si="0"/>
        <v>0</v>
      </c>
      <c r="I33">
        <f t="shared" si="0"/>
        <v>0</v>
      </c>
      <c r="K33" t="s">
        <v>30</v>
      </c>
      <c r="L33">
        <v>0.6</v>
      </c>
      <c r="M33">
        <v>0</v>
      </c>
      <c r="N33">
        <v>0</v>
      </c>
      <c r="O33">
        <v>0</v>
      </c>
      <c r="P33">
        <v>0</v>
      </c>
    </row>
    <row r="34" spans="4:18" x14ac:dyDescent="0.25">
      <c r="D34" t="s">
        <v>31</v>
      </c>
      <c r="E34">
        <f t="shared" si="0"/>
        <v>0.5</v>
      </c>
      <c r="F34">
        <f t="shared" si="0"/>
        <v>0</v>
      </c>
      <c r="G34">
        <f t="shared" si="0"/>
        <v>0</v>
      </c>
      <c r="H34">
        <f t="shared" si="0"/>
        <v>0</v>
      </c>
      <c r="I34">
        <f t="shared" si="0"/>
        <v>0</v>
      </c>
      <c r="K34" t="s">
        <v>31</v>
      </c>
      <c r="L34">
        <v>0.5</v>
      </c>
      <c r="M34">
        <v>0</v>
      </c>
      <c r="N34">
        <v>0</v>
      </c>
      <c r="O34">
        <v>0</v>
      </c>
      <c r="P34">
        <v>0</v>
      </c>
    </row>
    <row r="35" spans="4:18" x14ac:dyDescent="0.25">
      <c r="D35" t="s">
        <v>32</v>
      </c>
      <c r="E35">
        <f t="shared" si="0"/>
        <v>0.5</v>
      </c>
      <c r="F35">
        <f t="shared" si="0"/>
        <v>0</v>
      </c>
      <c r="G35">
        <f t="shared" si="0"/>
        <v>0</v>
      </c>
      <c r="H35">
        <f t="shared" si="0"/>
        <v>0</v>
      </c>
      <c r="I35">
        <f t="shared" si="0"/>
        <v>0</v>
      </c>
      <c r="K35" t="s">
        <v>32</v>
      </c>
      <c r="L35">
        <v>0.5</v>
      </c>
      <c r="M35">
        <v>0</v>
      </c>
      <c r="N35">
        <v>0</v>
      </c>
      <c r="O35">
        <v>0</v>
      </c>
      <c r="P35">
        <v>0</v>
      </c>
    </row>
    <row r="36" spans="4:18" x14ac:dyDescent="0.25">
      <c r="D36" t="s">
        <v>33</v>
      </c>
      <c r="E36">
        <f t="shared" si="0"/>
        <v>0.35</v>
      </c>
      <c r="F36">
        <f t="shared" si="0"/>
        <v>1</v>
      </c>
      <c r="G36">
        <f t="shared" si="0"/>
        <v>0.15</v>
      </c>
      <c r="H36">
        <f t="shared" si="0"/>
        <v>0</v>
      </c>
      <c r="I36">
        <f t="shared" si="0"/>
        <v>0</v>
      </c>
      <c r="K36" t="s">
        <v>33</v>
      </c>
      <c r="L36">
        <v>0.35</v>
      </c>
      <c r="M36">
        <v>1</v>
      </c>
      <c r="N36">
        <v>0.15</v>
      </c>
      <c r="O36">
        <v>0</v>
      </c>
      <c r="P36">
        <v>0</v>
      </c>
    </row>
    <row r="37" spans="4:18" x14ac:dyDescent="0.25">
      <c r="D37" t="s">
        <v>34</v>
      </c>
      <c r="E37">
        <f t="shared" si="0"/>
        <v>0.35</v>
      </c>
      <c r="F37">
        <f t="shared" si="0"/>
        <v>1</v>
      </c>
      <c r="G37">
        <f t="shared" si="0"/>
        <v>0.15</v>
      </c>
      <c r="H37">
        <f t="shared" si="0"/>
        <v>0</v>
      </c>
      <c r="I37">
        <f t="shared" si="0"/>
        <v>0</v>
      </c>
      <c r="K37" t="s">
        <v>34</v>
      </c>
      <c r="L37">
        <v>0.35</v>
      </c>
      <c r="M37">
        <v>1</v>
      </c>
      <c r="N37">
        <v>0.15</v>
      </c>
      <c r="O37">
        <v>0</v>
      </c>
      <c r="P37">
        <v>0</v>
      </c>
    </row>
    <row r="38" spans="4:18" x14ac:dyDescent="0.25">
      <c r="D38" t="s">
        <v>35</v>
      </c>
      <c r="E38">
        <f t="shared" si="0"/>
        <v>0.35</v>
      </c>
      <c r="F38">
        <f t="shared" si="0"/>
        <v>1</v>
      </c>
      <c r="G38">
        <f t="shared" si="0"/>
        <v>0.15</v>
      </c>
      <c r="H38">
        <f t="shared" si="0"/>
        <v>0</v>
      </c>
      <c r="I38">
        <f t="shared" si="0"/>
        <v>0</v>
      </c>
      <c r="K38" t="s">
        <v>35</v>
      </c>
      <c r="L38">
        <v>0.35</v>
      </c>
      <c r="M38">
        <v>1</v>
      </c>
      <c r="N38">
        <v>0.15</v>
      </c>
      <c r="O38">
        <v>0</v>
      </c>
      <c r="P38">
        <v>0</v>
      </c>
    </row>
    <row r="39" spans="4:18" x14ac:dyDescent="0.25">
      <c r="D39" t="s">
        <v>36</v>
      </c>
      <c r="E39">
        <f t="shared" si="0"/>
        <v>0</v>
      </c>
      <c r="F39">
        <f t="shared" si="0"/>
        <v>0.7</v>
      </c>
      <c r="G39">
        <f t="shared" si="0"/>
        <v>0.05</v>
      </c>
      <c r="H39">
        <f t="shared" si="0"/>
        <v>0</v>
      </c>
      <c r="I39">
        <f t="shared" si="0"/>
        <v>0</v>
      </c>
      <c r="K39" t="s">
        <v>36</v>
      </c>
      <c r="L39">
        <v>0</v>
      </c>
      <c r="M39">
        <v>0.7</v>
      </c>
      <c r="N39">
        <v>0.05</v>
      </c>
      <c r="O39">
        <v>0</v>
      </c>
      <c r="P39">
        <v>0</v>
      </c>
    </row>
    <row r="40" spans="4:18" x14ac:dyDescent="0.25">
      <c r="D40" t="s">
        <v>37</v>
      </c>
      <c r="E40">
        <f t="shared" si="0"/>
        <v>0</v>
      </c>
      <c r="F40">
        <f t="shared" si="0"/>
        <v>0.05</v>
      </c>
      <c r="G40">
        <f t="shared" si="0"/>
        <v>1.1499999999999999</v>
      </c>
      <c r="H40">
        <f t="shared" si="0"/>
        <v>0.8</v>
      </c>
      <c r="I40">
        <f t="shared" si="0"/>
        <v>0</v>
      </c>
      <c r="K40" t="s">
        <v>37</v>
      </c>
      <c r="L40">
        <v>0</v>
      </c>
      <c r="M40">
        <v>0.05</v>
      </c>
      <c r="N40">
        <v>1.1499999999999999</v>
      </c>
      <c r="O40">
        <v>0.8</v>
      </c>
      <c r="P40">
        <v>0</v>
      </c>
    </row>
    <row r="41" spans="4:18" x14ac:dyDescent="0.25">
      <c r="D41" t="s">
        <v>38</v>
      </c>
      <c r="E41">
        <f t="shared" si="0"/>
        <v>0</v>
      </c>
      <c r="F41">
        <f t="shared" si="0"/>
        <v>0.05</v>
      </c>
      <c r="G41">
        <f t="shared" si="0"/>
        <v>0.95</v>
      </c>
      <c r="H41">
        <f t="shared" si="0"/>
        <v>0</v>
      </c>
      <c r="I41">
        <f t="shared" si="0"/>
        <v>0</v>
      </c>
      <c r="K41" t="s">
        <v>38</v>
      </c>
      <c r="L41">
        <v>0</v>
      </c>
      <c r="M41">
        <v>0.05</v>
      </c>
      <c r="N41">
        <v>0.95</v>
      </c>
      <c r="O41">
        <v>0</v>
      </c>
      <c r="P41">
        <v>0</v>
      </c>
    </row>
    <row r="42" spans="4:18" x14ac:dyDescent="0.25">
      <c r="D42" t="s">
        <v>39</v>
      </c>
      <c r="E42">
        <f t="shared" si="0"/>
        <v>0</v>
      </c>
      <c r="F42">
        <f t="shared" si="0"/>
        <v>0.05</v>
      </c>
      <c r="G42">
        <f t="shared" si="0"/>
        <v>0.95</v>
      </c>
      <c r="H42">
        <f t="shared" si="0"/>
        <v>0</v>
      </c>
      <c r="I42">
        <f t="shared" si="0"/>
        <v>0</v>
      </c>
      <c r="K42" t="s">
        <v>39</v>
      </c>
      <c r="L42">
        <v>0</v>
      </c>
      <c r="M42">
        <v>0.05</v>
      </c>
      <c r="N42">
        <v>0.95</v>
      </c>
      <c r="O42">
        <v>0</v>
      </c>
      <c r="P42">
        <v>0</v>
      </c>
    </row>
    <row r="43" spans="4:18" x14ac:dyDescent="0.25">
      <c r="D43" t="s">
        <v>40</v>
      </c>
      <c r="E43">
        <f t="shared" si="0"/>
        <v>0.35</v>
      </c>
      <c r="F43">
        <f t="shared" si="0"/>
        <v>1</v>
      </c>
      <c r="G43">
        <f t="shared" si="0"/>
        <v>0.15</v>
      </c>
      <c r="H43">
        <f t="shared" si="0"/>
        <v>0</v>
      </c>
      <c r="I43">
        <f t="shared" si="0"/>
        <v>0</v>
      </c>
      <c r="K43" t="s">
        <v>40</v>
      </c>
      <c r="L43">
        <v>0.35</v>
      </c>
      <c r="M43">
        <v>1</v>
      </c>
      <c r="N43">
        <v>0.15</v>
      </c>
      <c r="O43">
        <v>0</v>
      </c>
      <c r="P43">
        <v>0</v>
      </c>
    </row>
    <row r="44" spans="4:18" x14ac:dyDescent="0.25">
      <c r="D44" t="s">
        <v>41</v>
      </c>
      <c r="E44">
        <f t="shared" si="0"/>
        <v>0.35</v>
      </c>
      <c r="F44">
        <f t="shared" si="0"/>
        <v>1</v>
      </c>
      <c r="G44">
        <f t="shared" si="0"/>
        <v>0.15</v>
      </c>
      <c r="H44">
        <f t="shared" si="0"/>
        <v>0</v>
      </c>
      <c r="I44">
        <f t="shared" si="0"/>
        <v>0</v>
      </c>
      <c r="K44" t="s">
        <v>41</v>
      </c>
      <c r="L44">
        <v>0.35</v>
      </c>
      <c r="M44">
        <v>1</v>
      </c>
      <c r="N44">
        <v>0.15</v>
      </c>
      <c r="O44">
        <v>0</v>
      </c>
      <c r="P44">
        <v>0</v>
      </c>
    </row>
    <row r="45" spans="4:18" x14ac:dyDescent="0.25">
      <c r="D45" t="s">
        <v>18</v>
      </c>
      <c r="E45">
        <v>0.5</v>
      </c>
      <c r="F45">
        <v>0.5</v>
      </c>
      <c r="G45">
        <v>0.5</v>
      </c>
      <c r="H45">
        <v>0.5</v>
      </c>
      <c r="I45">
        <v>0.5</v>
      </c>
      <c r="K45" t="s">
        <v>18</v>
      </c>
      <c r="L45">
        <v>0.5</v>
      </c>
      <c r="M45">
        <v>0.5</v>
      </c>
      <c r="N45">
        <v>0.5</v>
      </c>
      <c r="O45">
        <v>0.5</v>
      </c>
      <c r="P45">
        <v>0.5</v>
      </c>
    </row>
    <row r="48" spans="4:18" x14ac:dyDescent="0.25">
      <c r="R48" t="s">
        <v>54</v>
      </c>
    </row>
    <row r="49" spans="11:33" x14ac:dyDescent="0.25">
      <c r="L49" t="s">
        <v>19</v>
      </c>
      <c r="M49" t="s">
        <v>20</v>
      </c>
      <c r="N49" t="s">
        <v>21</v>
      </c>
      <c r="O49" t="s">
        <v>42</v>
      </c>
      <c r="P49" t="s">
        <v>43</v>
      </c>
      <c r="T49" t="s">
        <v>19</v>
      </c>
      <c r="U49" t="s">
        <v>20</v>
      </c>
      <c r="V49" t="s">
        <v>21</v>
      </c>
      <c r="W49" t="s">
        <v>42</v>
      </c>
      <c r="X49" t="s">
        <v>43</v>
      </c>
      <c r="AC49" s="2" t="s">
        <v>19</v>
      </c>
      <c r="AD49" s="2" t="s">
        <v>20</v>
      </c>
      <c r="AE49" s="2" t="s">
        <v>21</v>
      </c>
      <c r="AF49" s="2" t="s">
        <v>42</v>
      </c>
      <c r="AG49" s="2" t="s">
        <v>43</v>
      </c>
    </row>
    <row r="50" spans="11:33" x14ac:dyDescent="0.25">
      <c r="K50" t="s">
        <v>26</v>
      </c>
      <c r="L50">
        <v>0.85</v>
      </c>
      <c r="M50">
        <v>0.7</v>
      </c>
      <c r="N50">
        <v>0.05</v>
      </c>
      <c r="O50">
        <v>0.25</v>
      </c>
      <c r="P50">
        <v>0.15</v>
      </c>
      <c r="R50" t="s">
        <v>44</v>
      </c>
      <c r="S50" t="s">
        <v>46</v>
      </c>
      <c r="T50">
        <f>SUM(L50:L52)+SUM(L57:L59)</f>
        <v>2.5999999999999996</v>
      </c>
      <c r="U50">
        <f>SUM(M50:M52)+SUM(M57:M59)</f>
        <v>5.7</v>
      </c>
      <c r="V50">
        <f>SUM(N50:N52)+SUM(N57:N59)</f>
        <v>0.79999999999999993</v>
      </c>
      <c r="W50">
        <f>SUM(O50:O52)+SUM(O57:O59)</f>
        <v>0.25</v>
      </c>
      <c r="X50">
        <f>SUM(P50:P52)+SUM(P57:P59)</f>
        <v>0.15</v>
      </c>
      <c r="AA50" t="s">
        <v>44</v>
      </c>
      <c r="AB50" t="s">
        <v>46</v>
      </c>
      <c r="AC50" s="2">
        <v>2.5</v>
      </c>
      <c r="AD50" s="2">
        <v>5</v>
      </c>
      <c r="AE50" s="2">
        <v>1</v>
      </c>
      <c r="AF50" s="2">
        <v>0.25</v>
      </c>
      <c r="AG50" s="2">
        <v>0.5</v>
      </c>
    </row>
    <row r="51" spans="11:33" x14ac:dyDescent="0.25">
      <c r="K51" t="s">
        <v>27</v>
      </c>
      <c r="L51">
        <v>0.35</v>
      </c>
      <c r="M51">
        <v>1</v>
      </c>
      <c r="N51">
        <v>0.15</v>
      </c>
      <c r="O51">
        <v>0</v>
      </c>
      <c r="P51">
        <v>0</v>
      </c>
      <c r="R51" t="s">
        <v>47</v>
      </c>
      <c r="S51" t="s">
        <v>55</v>
      </c>
      <c r="T51">
        <f>SUM(L53:L54,L64:L65)</f>
        <v>2.15</v>
      </c>
      <c r="U51">
        <f>SUM(M53:M54,M64:M65)</f>
        <v>2</v>
      </c>
      <c r="V51">
        <f>SUM(N53:N54,N64:N65)</f>
        <v>0.5</v>
      </c>
      <c r="W51">
        <f>SUM(O53:O54,O64:O65)</f>
        <v>1.05</v>
      </c>
      <c r="X51">
        <f>SUM(P53:P54,P64:P65)</f>
        <v>0.15</v>
      </c>
      <c r="AA51" t="s">
        <v>53</v>
      </c>
      <c r="AB51" t="s">
        <v>29</v>
      </c>
      <c r="AC51" s="2">
        <v>0.5</v>
      </c>
      <c r="AD51" s="2"/>
      <c r="AE51" s="2"/>
      <c r="AF51" s="2"/>
      <c r="AG51" s="2"/>
    </row>
    <row r="52" spans="11:33" x14ac:dyDescent="0.25">
      <c r="K52" t="s">
        <v>28</v>
      </c>
      <c r="L52">
        <v>0.35</v>
      </c>
      <c r="M52">
        <v>1</v>
      </c>
      <c r="N52">
        <v>0.15</v>
      </c>
      <c r="O52">
        <v>0</v>
      </c>
      <c r="P52">
        <v>0</v>
      </c>
      <c r="R52" t="s">
        <v>45</v>
      </c>
      <c r="S52" t="s">
        <v>51</v>
      </c>
      <c r="T52">
        <f>SUM(L62:L63)</f>
        <v>0</v>
      </c>
      <c r="U52">
        <f>SUM(M62:M63)</f>
        <v>0.1</v>
      </c>
      <c r="V52">
        <f>SUM(N62:N63)</f>
        <v>1.9</v>
      </c>
      <c r="W52">
        <f>SUM(O62:O63)</f>
        <v>0</v>
      </c>
      <c r="X52">
        <f>SUM(P62:P63)</f>
        <v>0</v>
      </c>
      <c r="AA52" t="s">
        <v>47</v>
      </c>
      <c r="AB52" t="s">
        <v>52</v>
      </c>
      <c r="AC52" s="2">
        <v>1.5</v>
      </c>
      <c r="AD52" s="2">
        <v>2</v>
      </c>
      <c r="AE52" s="2">
        <v>0.5</v>
      </c>
      <c r="AF52" s="2">
        <v>1</v>
      </c>
      <c r="AG52" s="2">
        <v>0.5</v>
      </c>
    </row>
    <row r="53" spans="11:33" x14ac:dyDescent="0.25">
      <c r="K53" t="s">
        <v>29</v>
      </c>
      <c r="L53">
        <v>0.85</v>
      </c>
      <c r="M53">
        <v>0</v>
      </c>
      <c r="N53">
        <v>0.2</v>
      </c>
      <c r="O53">
        <v>1.05</v>
      </c>
      <c r="P53">
        <v>0.15</v>
      </c>
      <c r="R53" t="s">
        <v>48</v>
      </c>
      <c r="S53" t="s">
        <v>37</v>
      </c>
      <c r="T53">
        <f>L61</f>
        <v>0</v>
      </c>
      <c r="U53">
        <f>M61</f>
        <v>0.05</v>
      </c>
      <c r="V53">
        <f>N61</f>
        <v>1.1499999999999999</v>
      </c>
      <c r="W53">
        <f>O61</f>
        <v>0.8</v>
      </c>
      <c r="X53">
        <f>P61</f>
        <v>0</v>
      </c>
      <c r="AA53" t="s">
        <v>45</v>
      </c>
      <c r="AB53" t="s">
        <v>51</v>
      </c>
      <c r="AC53" s="2">
        <v>0</v>
      </c>
      <c r="AD53" s="2">
        <v>0</v>
      </c>
      <c r="AE53" s="2">
        <v>1</v>
      </c>
      <c r="AF53" s="2">
        <v>0</v>
      </c>
      <c r="AG53" s="2">
        <v>0</v>
      </c>
    </row>
    <row r="54" spans="11:33" x14ac:dyDescent="0.25">
      <c r="K54" t="s">
        <v>30</v>
      </c>
      <c r="L54">
        <v>0.6</v>
      </c>
      <c r="M54">
        <v>0</v>
      </c>
      <c r="N54">
        <v>0</v>
      </c>
      <c r="O54">
        <v>0</v>
      </c>
      <c r="P54">
        <v>0</v>
      </c>
      <c r="R54" t="s">
        <v>49</v>
      </c>
      <c r="S54" t="s">
        <v>32</v>
      </c>
      <c r="T54">
        <f>L56</f>
        <v>0.5</v>
      </c>
      <c r="U54">
        <f>M56</f>
        <v>0</v>
      </c>
      <c r="V54">
        <f>N56</f>
        <v>0</v>
      </c>
      <c r="W54">
        <f>O56</f>
        <v>0</v>
      </c>
      <c r="X54">
        <f>P56</f>
        <v>0</v>
      </c>
      <c r="AA54" t="s">
        <v>48</v>
      </c>
      <c r="AB54" t="s">
        <v>37</v>
      </c>
      <c r="AC54" s="2">
        <v>0</v>
      </c>
      <c r="AD54" s="2">
        <v>0</v>
      </c>
      <c r="AE54" s="2">
        <v>1</v>
      </c>
      <c r="AF54" s="2">
        <v>1</v>
      </c>
      <c r="AG54" s="2">
        <v>0</v>
      </c>
    </row>
    <row r="55" spans="11:33" x14ac:dyDescent="0.25">
      <c r="K55" t="s">
        <v>31</v>
      </c>
      <c r="L55">
        <v>0.5</v>
      </c>
      <c r="M55">
        <v>0</v>
      </c>
      <c r="N55">
        <v>0</v>
      </c>
      <c r="O55">
        <v>0</v>
      </c>
      <c r="P55">
        <v>0</v>
      </c>
      <c r="R55" t="s">
        <v>50</v>
      </c>
      <c r="S55" t="s">
        <v>56</v>
      </c>
      <c r="T55">
        <f>SUM(L55,L60)</f>
        <v>0.5</v>
      </c>
      <c r="U55">
        <f>SUM(M55,M60)</f>
        <v>0.7</v>
      </c>
      <c r="V55">
        <f>SUM(N55,N60)</f>
        <v>0.05</v>
      </c>
      <c r="W55">
        <f>SUM(O55,O60)</f>
        <v>0</v>
      </c>
      <c r="X55">
        <f>SUM(P55,P60)</f>
        <v>0</v>
      </c>
      <c r="AA55" t="s">
        <v>49</v>
      </c>
      <c r="AB55" t="s">
        <v>32</v>
      </c>
      <c r="AC55" s="2">
        <v>0.5</v>
      </c>
      <c r="AD55" s="2">
        <v>0</v>
      </c>
      <c r="AE55" s="2">
        <v>0</v>
      </c>
      <c r="AF55" s="2">
        <v>0</v>
      </c>
      <c r="AG55" s="2">
        <v>0</v>
      </c>
    </row>
    <row r="56" spans="11:33" x14ac:dyDescent="0.25">
      <c r="K56" t="s">
        <v>32</v>
      </c>
      <c r="L56">
        <v>0.5</v>
      </c>
      <c r="M56">
        <v>0</v>
      </c>
      <c r="N56">
        <v>0</v>
      </c>
      <c r="O56">
        <v>0</v>
      </c>
      <c r="P56">
        <v>0</v>
      </c>
      <c r="R56" t="s">
        <v>18</v>
      </c>
      <c r="T56">
        <v>0.5</v>
      </c>
      <c r="U56">
        <v>0.5</v>
      </c>
      <c r="V56">
        <v>0.5</v>
      </c>
      <c r="W56">
        <v>0.5</v>
      </c>
      <c r="X56">
        <v>0.5</v>
      </c>
      <c r="AA56" t="s">
        <v>50</v>
      </c>
      <c r="AB56" t="s">
        <v>56</v>
      </c>
      <c r="AC56" s="2">
        <v>0.5</v>
      </c>
      <c r="AD56" s="2">
        <v>1</v>
      </c>
      <c r="AE56" s="2">
        <v>0</v>
      </c>
      <c r="AF56" s="2">
        <v>0</v>
      </c>
      <c r="AG56" s="2">
        <v>0</v>
      </c>
    </row>
    <row r="57" spans="11:33" x14ac:dyDescent="0.25">
      <c r="K57" t="s">
        <v>33</v>
      </c>
      <c r="L57">
        <v>0.35</v>
      </c>
      <c r="M57">
        <v>1</v>
      </c>
      <c r="N57">
        <v>0.15</v>
      </c>
      <c r="O57">
        <v>0</v>
      </c>
      <c r="P57">
        <v>0</v>
      </c>
      <c r="AA57" t="s">
        <v>18</v>
      </c>
      <c r="AC57" s="2">
        <v>0.5</v>
      </c>
      <c r="AD57" s="2">
        <v>0.5</v>
      </c>
      <c r="AE57" s="2">
        <v>0.5</v>
      </c>
      <c r="AF57" s="2">
        <v>0.5</v>
      </c>
      <c r="AG57" s="2">
        <v>0.5</v>
      </c>
    </row>
    <row r="58" spans="11:33" x14ac:dyDescent="0.25">
      <c r="K58" t="s">
        <v>34</v>
      </c>
      <c r="L58">
        <v>0.35</v>
      </c>
      <c r="M58">
        <v>1</v>
      </c>
      <c r="N58">
        <v>0.15</v>
      </c>
      <c r="O58">
        <v>0</v>
      </c>
      <c r="P58">
        <v>0</v>
      </c>
      <c r="X58">
        <f>SUM(T50:X56)</f>
        <v>23.6</v>
      </c>
      <c r="AC58" s="2"/>
      <c r="AD58" s="2"/>
      <c r="AE58" s="2"/>
      <c r="AF58" s="2"/>
      <c r="AG58" s="2">
        <f>SUM(AC50:AG57)</f>
        <v>22.75</v>
      </c>
    </row>
    <row r="59" spans="11:33" x14ac:dyDescent="0.25">
      <c r="K59" t="s">
        <v>35</v>
      </c>
      <c r="L59">
        <v>0.35</v>
      </c>
      <c r="M59">
        <v>1</v>
      </c>
      <c r="N59">
        <v>0.15</v>
      </c>
      <c r="O59">
        <v>0</v>
      </c>
      <c r="P59">
        <v>0</v>
      </c>
    </row>
    <row r="60" spans="11:33" x14ac:dyDescent="0.25">
      <c r="K60" t="s">
        <v>36</v>
      </c>
      <c r="L60">
        <v>0</v>
      </c>
      <c r="M60">
        <v>0.7</v>
      </c>
      <c r="N60">
        <v>0.05</v>
      </c>
      <c r="O60">
        <v>0</v>
      </c>
      <c r="P60">
        <v>0</v>
      </c>
      <c r="AC60">
        <f>SUM(AC50:AC57)</f>
        <v>6</v>
      </c>
      <c r="AD60">
        <f>SUM(AD50:AD57)</f>
        <v>8.5</v>
      </c>
      <c r="AE60">
        <f>SUM(AE50:AE57)</f>
        <v>4</v>
      </c>
      <c r="AF60">
        <f>SUM(AF50:AF57)</f>
        <v>2.75</v>
      </c>
      <c r="AG60">
        <f>SUM(AG50:AG57)</f>
        <v>1.5</v>
      </c>
    </row>
    <row r="61" spans="11:33" x14ac:dyDescent="0.25">
      <c r="K61" t="s">
        <v>37</v>
      </c>
      <c r="L61">
        <v>0</v>
      </c>
      <c r="M61">
        <v>0.05</v>
      </c>
      <c r="N61">
        <v>1.1499999999999999</v>
      </c>
      <c r="O61">
        <v>0.8</v>
      </c>
      <c r="P61">
        <v>0</v>
      </c>
    </row>
    <row r="62" spans="11:33" x14ac:dyDescent="0.25">
      <c r="K62" t="s">
        <v>38</v>
      </c>
      <c r="L62">
        <v>0</v>
      </c>
      <c r="M62">
        <v>0.05</v>
      </c>
      <c r="N62">
        <v>0.95</v>
      </c>
      <c r="O62">
        <v>0</v>
      </c>
      <c r="P62">
        <v>0</v>
      </c>
    </row>
    <row r="63" spans="11:33" x14ac:dyDescent="0.25">
      <c r="K63" t="s">
        <v>39</v>
      </c>
      <c r="L63">
        <v>0</v>
      </c>
      <c r="M63">
        <v>0.05</v>
      </c>
      <c r="N63">
        <v>0.95</v>
      </c>
      <c r="O63">
        <v>0</v>
      </c>
      <c r="P63">
        <v>0</v>
      </c>
      <c r="T63" s="13">
        <v>40973</v>
      </c>
      <c r="U63" t="s">
        <v>59</v>
      </c>
    </row>
    <row r="64" spans="11:33" x14ac:dyDescent="0.25">
      <c r="K64" t="s">
        <v>40</v>
      </c>
      <c r="L64">
        <v>0.35</v>
      </c>
      <c r="M64">
        <v>1</v>
      </c>
      <c r="N64">
        <v>0.15</v>
      </c>
      <c r="O64">
        <v>0</v>
      </c>
      <c r="P64">
        <v>0</v>
      </c>
      <c r="T64" s="13">
        <f>T63+7</f>
        <v>40980</v>
      </c>
      <c r="U64" t="s">
        <v>60</v>
      </c>
    </row>
    <row r="65" spans="11:21" x14ac:dyDescent="0.25">
      <c r="K65" t="s">
        <v>41</v>
      </c>
      <c r="L65">
        <v>0.35</v>
      </c>
      <c r="M65">
        <v>1</v>
      </c>
      <c r="N65">
        <v>0.15</v>
      </c>
      <c r="O65">
        <v>0</v>
      </c>
      <c r="P65">
        <v>0</v>
      </c>
      <c r="T65" s="13">
        <f t="shared" ref="T65:T85" si="1">T64+7</f>
        <v>40987</v>
      </c>
      <c r="U65" t="s">
        <v>61</v>
      </c>
    </row>
    <row r="66" spans="11:21" x14ac:dyDescent="0.25">
      <c r="K66" t="s">
        <v>18</v>
      </c>
      <c r="L66">
        <v>0.5</v>
      </c>
      <c r="M66">
        <v>0.5</v>
      </c>
      <c r="N66">
        <v>0.5</v>
      </c>
      <c r="O66">
        <v>0.5</v>
      </c>
      <c r="P66">
        <v>0.5</v>
      </c>
      <c r="T66" s="13">
        <f t="shared" si="1"/>
        <v>40994</v>
      </c>
      <c r="U66" t="s">
        <v>62</v>
      </c>
    </row>
    <row r="67" spans="11:21" x14ac:dyDescent="0.25">
      <c r="T67" s="13">
        <f t="shared" si="1"/>
        <v>41001</v>
      </c>
      <c r="U67" t="s">
        <v>63</v>
      </c>
    </row>
    <row r="68" spans="11:21" x14ac:dyDescent="0.25">
      <c r="T68" s="13">
        <f t="shared" si="1"/>
        <v>41008</v>
      </c>
      <c r="U68" t="s">
        <v>64</v>
      </c>
    </row>
    <row r="69" spans="11:21" x14ac:dyDescent="0.25">
      <c r="T69" s="13">
        <f t="shared" si="1"/>
        <v>41015</v>
      </c>
      <c r="U69" t="s">
        <v>65</v>
      </c>
    </row>
    <row r="70" spans="11:21" x14ac:dyDescent="0.25">
      <c r="T70" s="13">
        <f t="shared" si="1"/>
        <v>41022</v>
      </c>
      <c r="U70" t="s">
        <v>66</v>
      </c>
    </row>
    <row r="71" spans="11:21" x14ac:dyDescent="0.25">
      <c r="T71" s="13">
        <f t="shared" si="1"/>
        <v>41029</v>
      </c>
      <c r="U71" t="s">
        <v>67</v>
      </c>
    </row>
    <row r="72" spans="11:21" x14ac:dyDescent="0.25">
      <c r="T72" s="13">
        <f t="shared" si="1"/>
        <v>41036</v>
      </c>
      <c r="U72" t="s">
        <v>68</v>
      </c>
    </row>
    <row r="73" spans="11:21" x14ac:dyDescent="0.25">
      <c r="T73" s="13">
        <f t="shared" si="1"/>
        <v>41043</v>
      </c>
      <c r="U73" t="s">
        <v>69</v>
      </c>
    </row>
    <row r="74" spans="11:21" x14ac:dyDescent="0.25">
      <c r="T74" s="13">
        <f t="shared" si="1"/>
        <v>41050</v>
      </c>
      <c r="U74" t="s">
        <v>70</v>
      </c>
    </row>
    <row r="75" spans="11:21" x14ac:dyDescent="0.25">
      <c r="T75" s="13">
        <f t="shared" si="1"/>
        <v>41057</v>
      </c>
      <c r="U75" t="s">
        <v>71</v>
      </c>
    </row>
    <row r="76" spans="11:21" x14ac:dyDescent="0.25">
      <c r="T76" s="13">
        <f t="shared" si="1"/>
        <v>41064</v>
      </c>
      <c r="U76" t="s">
        <v>72</v>
      </c>
    </row>
    <row r="77" spans="11:21" x14ac:dyDescent="0.25">
      <c r="T77" s="13">
        <f t="shared" si="1"/>
        <v>41071</v>
      </c>
      <c r="U77" t="s">
        <v>73</v>
      </c>
    </row>
    <row r="78" spans="11:21" x14ac:dyDescent="0.25">
      <c r="T78" s="13">
        <f t="shared" si="1"/>
        <v>41078</v>
      </c>
      <c r="U78" t="s">
        <v>74</v>
      </c>
    </row>
    <row r="79" spans="11:21" x14ac:dyDescent="0.25">
      <c r="T79" s="13">
        <f t="shared" si="1"/>
        <v>41085</v>
      </c>
      <c r="U79" t="s">
        <v>75</v>
      </c>
    </row>
    <row r="80" spans="11:21" x14ac:dyDescent="0.25">
      <c r="T80" s="13">
        <f t="shared" si="1"/>
        <v>41092</v>
      </c>
      <c r="U80" t="s">
        <v>76</v>
      </c>
    </row>
    <row r="81" spans="20:21" x14ac:dyDescent="0.25">
      <c r="T81" s="13">
        <f t="shared" si="1"/>
        <v>41099</v>
      </c>
      <c r="U81" t="s">
        <v>77</v>
      </c>
    </row>
    <row r="82" spans="20:21" x14ac:dyDescent="0.25">
      <c r="T82" s="13">
        <f t="shared" si="1"/>
        <v>41106</v>
      </c>
      <c r="U82" t="s">
        <v>78</v>
      </c>
    </row>
    <row r="83" spans="20:21" x14ac:dyDescent="0.25">
      <c r="T83" s="13">
        <f t="shared" si="1"/>
        <v>41113</v>
      </c>
      <c r="U83" t="s">
        <v>79</v>
      </c>
    </row>
    <row r="84" spans="20:21" x14ac:dyDescent="0.25">
      <c r="T84" s="13">
        <f t="shared" si="1"/>
        <v>41120</v>
      </c>
      <c r="U84" t="s">
        <v>80</v>
      </c>
    </row>
    <row r="85" spans="20:21" x14ac:dyDescent="0.25">
      <c r="T85" s="13">
        <f t="shared" si="1"/>
        <v>41127</v>
      </c>
      <c r="U85" t="s">
        <v>81</v>
      </c>
    </row>
  </sheetData>
  <phoneticPr fontId="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6"/>
  <sheetViews>
    <sheetView tabSelected="1" zoomScaleNormal="100" workbookViewId="0">
      <selection activeCell="I12" sqref="I12"/>
    </sheetView>
  </sheetViews>
  <sheetFormatPr defaultRowHeight="15" x14ac:dyDescent="0.25"/>
  <cols>
    <col min="1" max="1" width="12" style="8" customWidth="1"/>
    <col min="2" max="2" width="9.140625" style="8"/>
    <col min="3" max="3" width="7.140625" style="26" customWidth="1"/>
    <col min="4" max="4" width="40.28515625" style="3" customWidth="1"/>
    <col min="5" max="5" width="12.28515625" style="4" customWidth="1"/>
    <col min="6" max="7" width="9.42578125" style="4" customWidth="1"/>
    <col min="8" max="8" width="12.7109375" style="4" customWidth="1"/>
    <col min="9" max="9" width="36.28515625" style="1" bestFit="1" customWidth="1"/>
    <col min="10" max="16384" width="9.140625" style="8"/>
  </cols>
  <sheetData>
    <row r="1" spans="1:9" x14ac:dyDescent="0.25">
      <c r="A1" s="36" t="s">
        <v>130</v>
      </c>
      <c r="B1" s="37"/>
      <c r="C1" s="38"/>
      <c r="D1" s="36" t="s">
        <v>186</v>
      </c>
      <c r="E1" s="8"/>
      <c r="F1" s="40" t="s">
        <v>132</v>
      </c>
      <c r="G1" s="40">
        <f>E53</f>
        <v>76.100000000000009</v>
      </c>
      <c r="H1" s="40" t="s">
        <v>133</v>
      </c>
    </row>
    <row r="2" spans="1:9" x14ac:dyDescent="0.25">
      <c r="F2" s="40"/>
      <c r="G2" s="40">
        <f>E54</f>
        <v>3.8050000000000006</v>
      </c>
      <c r="H2" s="40" t="s">
        <v>18</v>
      </c>
    </row>
    <row r="4" spans="1:9" ht="30.75" customHeight="1" thickBot="1" x14ac:dyDescent="0.3">
      <c r="D4" s="3">
        <v>20</v>
      </c>
      <c r="G4" s="4">
        <v>0.2</v>
      </c>
      <c r="H4" s="4">
        <v>0.4</v>
      </c>
    </row>
    <row r="5" spans="1:9" ht="30.75" customHeight="1" x14ac:dyDescent="0.25">
      <c r="C5" s="27"/>
      <c r="D5" s="74" t="s">
        <v>22</v>
      </c>
      <c r="E5" s="74"/>
      <c r="F5" s="74"/>
      <c r="G5" s="74"/>
      <c r="H5" s="74"/>
      <c r="I5" s="75"/>
    </row>
    <row r="6" spans="1:9" s="9" customFormat="1" ht="60" x14ac:dyDescent="0.25">
      <c r="C6" s="28" t="s">
        <v>106</v>
      </c>
      <c r="D6" s="16" t="s">
        <v>4</v>
      </c>
      <c r="E6" s="17" t="s">
        <v>168</v>
      </c>
      <c r="F6" s="17" t="s">
        <v>13</v>
      </c>
      <c r="G6" s="17" t="s">
        <v>15</v>
      </c>
      <c r="H6" s="17" t="s">
        <v>108</v>
      </c>
      <c r="I6" s="24" t="s">
        <v>3</v>
      </c>
    </row>
    <row r="7" spans="1:9" s="9" customFormat="1" x14ac:dyDescent="0.25">
      <c r="C7" s="29">
        <v>1</v>
      </c>
      <c r="D7" s="50" t="s">
        <v>25</v>
      </c>
      <c r="E7" s="51"/>
      <c r="F7" s="51">
        <v>2</v>
      </c>
      <c r="G7" s="15"/>
      <c r="H7" s="15"/>
      <c r="I7" s="32"/>
    </row>
    <row r="8" spans="1:9" s="9" customFormat="1" x14ac:dyDescent="0.25">
      <c r="C8" s="29">
        <v>2</v>
      </c>
      <c r="D8" s="50" t="s">
        <v>83</v>
      </c>
      <c r="E8" s="51"/>
      <c r="F8" s="51">
        <v>1</v>
      </c>
      <c r="G8" s="15"/>
      <c r="H8" s="15"/>
      <c r="I8" s="33"/>
    </row>
    <row r="9" spans="1:9" x14ac:dyDescent="0.25">
      <c r="C9" s="30"/>
      <c r="D9" s="70" t="s">
        <v>170</v>
      </c>
      <c r="E9" s="5"/>
      <c r="F9" s="5">
        <v>3</v>
      </c>
      <c r="G9" s="5"/>
      <c r="H9" s="5"/>
      <c r="I9" s="72"/>
    </row>
    <row r="10" spans="1:9" s="9" customFormat="1" x14ac:dyDescent="0.25">
      <c r="C10" s="29"/>
      <c r="D10" s="14"/>
      <c r="E10" s="15"/>
      <c r="F10" s="15"/>
      <c r="G10" s="15"/>
      <c r="H10" s="15"/>
      <c r="I10" s="33"/>
    </row>
    <row r="11" spans="1:9" s="9" customFormat="1" x14ac:dyDescent="0.25">
      <c r="C11" s="29"/>
      <c r="D11" s="14" t="s">
        <v>145</v>
      </c>
      <c r="E11" s="15">
        <v>1</v>
      </c>
      <c r="F11" s="15">
        <v>0.5</v>
      </c>
      <c r="G11" s="15">
        <f>SUM(E11:F11)*$G$4</f>
        <v>0.30000000000000004</v>
      </c>
      <c r="H11" s="15"/>
      <c r="I11" s="32"/>
    </row>
    <row r="12" spans="1:9" s="9" customFormat="1" x14ac:dyDescent="0.25">
      <c r="C12" s="29"/>
      <c r="D12" s="14"/>
      <c r="E12" s="15"/>
      <c r="F12" s="15"/>
      <c r="G12" s="15"/>
      <c r="H12" s="15"/>
      <c r="I12" s="32"/>
    </row>
    <row r="13" spans="1:9" s="9" customFormat="1" ht="30" x14ac:dyDescent="0.25">
      <c r="C13" s="29"/>
      <c r="D13" s="14" t="s">
        <v>146</v>
      </c>
      <c r="E13" s="15">
        <v>1</v>
      </c>
      <c r="F13" s="15">
        <v>2</v>
      </c>
      <c r="G13" s="15">
        <f>SUM(E13:F13)*$G$4</f>
        <v>0.60000000000000009</v>
      </c>
      <c r="H13" s="15">
        <f>SUM(E13:F13)*$H$4</f>
        <v>1.2000000000000002</v>
      </c>
      <c r="I13" s="32"/>
    </row>
    <row r="14" spans="1:9" s="9" customFormat="1" x14ac:dyDescent="0.25">
      <c r="C14" s="29"/>
      <c r="D14" s="14"/>
      <c r="E14" s="15"/>
      <c r="F14" s="15"/>
      <c r="G14" s="15"/>
      <c r="H14" s="15"/>
      <c r="I14" s="32"/>
    </row>
    <row r="15" spans="1:9" s="9" customFormat="1" x14ac:dyDescent="0.25">
      <c r="C15" s="29">
        <v>3</v>
      </c>
      <c r="D15" s="14" t="s">
        <v>172</v>
      </c>
      <c r="E15" s="15"/>
      <c r="F15" s="15"/>
      <c r="G15" s="15"/>
      <c r="H15" s="15"/>
      <c r="I15" s="32"/>
    </row>
    <row r="16" spans="1:9" s="9" customFormat="1" ht="30" x14ac:dyDescent="0.25">
      <c r="C16" s="29">
        <v>3.1</v>
      </c>
      <c r="D16" s="14" t="s">
        <v>173</v>
      </c>
      <c r="E16" s="15">
        <v>0.5</v>
      </c>
      <c r="F16" s="15">
        <v>2</v>
      </c>
      <c r="G16" s="15">
        <f>SUM(E16:F16)*$G$4</f>
        <v>0.5</v>
      </c>
      <c r="H16" s="15">
        <f>SUM(E16:F16)*$H$4</f>
        <v>1</v>
      </c>
      <c r="I16" s="32"/>
    </row>
    <row r="17" spans="3:9" s="9" customFormat="1" x14ac:dyDescent="0.25">
      <c r="C17" s="29">
        <v>3.2</v>
      </c>
      <c r="D17" s="14" t="s">
        <v>174</v>
      </c>
      <c r="E17" s="15">
        <v>1</v>
      </c>
      <c r="F17" s="15">
        <v>1.5</v>
      </c>
      <c r="G17" s="15">
        <f>SUM(E17:F17)*$G$4</f>
        <v>0.5</v>
      </c>
      <c r="H17" s="15">
        <f>SUM(E17:F17)*$H$4</f>
        <v>1</v>
      </c>
      <c r="I17" s="32"/>
    </row>
    <row r="18" spans="3:9" s="9" customFormat="1" x14ac:dyDescent="0.25">
      <c r="C18" s="29"/>
      <c r="D18" s="70"/>
      <c r="E18" s="15"/>
      <c r="F18" s="15"/>
      <c r="G18" s="15"/>
      <c r="H18" s="15"/>
      <c r="I18" s="32"/>
    </row>
    <row r="19" spans="3:9" s="9" customFormat="1" x14ac:dyDescent="0.25">
      <c r="C19" s="29">
        <v>4</v>
      </c>
      <c r="D19" s="71" t="s">
        <v>175</v>
      </c>
      <c r="E19" s="15"/>
      <c r="F19" s="15"/>
      <c r="G19" s="15"/>
      <c r="H19" s="15"/>
      <c r="I19" s="32"/>
    </row>
    <row r="20" spans="3:9" s="9" customFormat="1" ht="30" x14ac:dyDescent="0.25">
      <c r="C20" s="29">
        <v>4.0999999999999996</v>
      </c>
      <c r="D20" s="14" t="s">
        <v>176</v>
      </c>
      <c r="E20" s="15">
        <v>0.5</v>
      </c>
      <c r="F20" s="15">
        <v>2</v>
      </c>
      <c r="G20" s="15">
        <f>SUM(E20:F20)*$G$4</f>
        <v>0.5</v>
      </c>
      <c r="H20" s="15">
        <f>SUM(E20:F20)*$H$4</f>
        <v>1</v>
      </c>
      <c r="I20" s="33"/>
    </row>
    <row r="21" spans="3:9" s="9" customFormat="1" ht="30" x14ac:dyDescent="0.25">
      <c r="C21" s="29">
        <v>4.2</v>
      </c>
      <c r="D21" s="14" t="s">
        <v>177</v>
      </c>
      <c r="E21" s="15">
        <v>0.5</v>
      </c>
      <c r="F21" s="15">
        <v>1</v>
      </c>
      <c r="G21" s="15">
        <f>SUM(E21:F21)*$G$4</f>
        <v>0.30000000000000004</v>
      </c>
      <c r="H21" s="15">
        <f>SUM(E21:F21)*$H$4</f>
        <v>0.60000000000000009</v>
      </c>
      <c r="I21" s="32"/>
    </row>
    <row r="22" spans="3:9" s="9" customFormat="1" x14ac:dyDescent="0.25">
      <c r="C22" s="29">
        <v>4.3</v>
      </c>
      <c r="D22" s="14" t="s">
        <v>178</v>
      </c>
      <c r="E22" s="15">
        <v>0.5</v>
      </c>
      <c r="F22" s="15">
        <v>1.5</v>
      </c>
      <c r="G22" s="15">
        <f>SUM(E22:F22)*$G$4</f>
        <v>0.4</v>
      </c>
      <c r="H22" s="15">
        <f>SUM(E22:F22)*$H$4</f>
        <v>0.8</v>
      </c>
      <c r="I22" s="33"/>
    </row>
    <row r="23" spans="3:9" s="9" customFormat="1" x14ac:dyDescent="0.25">
      <c r="C23" s="29"/>
      <c r="D23" s="14"/>
      <c r="E23" s="15"/>
      <c r="F23" s="15"/>
      <c r="G23" s="15"/>
      <c r="H23" s="15"/>
      <c r="I23" s="33"/>
    </row>
    <row r="24" spans="3:9" s="9" customFormat="1" x14ac:dyDescent="0.25">
      <c r="C24" s="29">
        <v>5</v>
      </c>
      <c r="D24" s="14" t="s">
        <v>179</v>
      </c>
      <c r="E24" s="15">
        <v>0.5</v>
      </c>
      <c r="F24" s="15">
        <v>1</v>
      </c>
      <c r="G24" s="15">
        <f>SUM(E24:F24)*$G$4</f>
        <v>0.30000000000000004</v>
      </c>
      <c r="H24" s="15"/>
      <c r="I24" s="32"/>
    </row>
    <row r="25" spans="3:9" s="9" customFormat="1" x14ac:dyDescent="0.25">
      <c r="C25" s="29"/>
      <c r="D25" s="52"/>
      <c r="E25" s="15"/>
      <c r="F25" s="15"/>
      <c r="G25" s="15"/>
      <c r="H25" s="15"/>
      <c r="I25" s="32"/>
    </row>
    <row r="26" spans="3:9" s="9" customFormat="1" x14ac:dyDescent="0.25">
      <c r="C26" s="29">
        <v>6</v>
      </c>
      <c r="D26" s="14" t="s">
        <v>180</v>
      </c>
      <c r="E26" s="15">
        <v>0.5</v>
      </c>
      <c r="F26" s="15">
        <v>2</v>
      </c>
      <c r="G26" s="15">
        <f>SUM(E26:F26)*$G$4</f>
        <v>0.5</v>
      </c>
      <c r="H26" s="15">
        <f>SUM(E26:F26)*$H$4</f>
        <v>1</v>
      </c>
      <c r="I26" s="32"/>
    </row>
    <row r="27" spans="3:9" s="9" customFormat="1" x14ac:dyDescent="0.25">
      <c r="C27" s="29"/>
      <c r="D27" s="71"/>
      <c r="E27" s="15"/>
      <c r="F27" s="15"/>
      <c r="G27" s="15"/>
      <c r="H27" s="15"/>
      <c r="I27" s="32"/>
    </row>
    <row r="28" spans="3:9" s="9" customFormat="1" x14ac:dyDescent="0.25">
      <c r="C28" s="29">
        <v>7</v>
      </c>
      <c r="D28" s="71" t="s">
        <v>181</v>
      </c>
      <c r="E28" s="15">
        <v>0.5</v>
      </c>
      <c r="F28" s="15">
        <v>2</v>
      </c>
      <c r="G28" s="15">
        <f>SUM(E28:F28)*$G$4</f>
        <v>0.5</v>
      </c>
      <c r="H28" s="15">
        <f>SUM(E28:F28)*$H$4</f>
        <v>1</v>
      </c>
      <c r="I28" s="32"/>
    </row>
    <row r="29" spans="3:9" s="9" customFormat="1" x14ac:dyDescent="0.25">
      <c r="C29" s="29"/>
      <c r="D29" s="71"/>
      <c r="E29" s="15"/>
      <c r="F29" s="15"/>
      <c r="G29" s="15"/>
      <c r="H29" s="15"/>
      <c r="I29" s="32"/>
    </row>
    <row r="30" spans="3:9" s="9" customFormat="1" x14ac:dyDescent="0.25">
      <c r="C30" s="29">
        <v>8</v>
      </c>
      <c r="D30" s="71" t="s">
        <v>182</v>
      </c>
      <c r="E30" s="15"/>
      <c r="F30" s="15"/>
      <c r="G30" s="15"/>
      <c r="H30" s="15"/>
      <c r="I30" s="32"/>
    </row>
    <row r="31" spans="3:9" s="9" customFormat="1" x14ac:dyDescent="0.25">
      <c r="C31" s="29">
        <v>8.1</v>
      </c>
      <c r="D31" s="71" t="s">
        <v>183</v>
      </c>
      <c r="E31" s="15">
        <v>0.5</v>
      </c>
      <c r="F31" s="15">
        <v>2</v>
      </c>
      <c r="G31" s="15">
        <f>SUM(E31:F31)*$G$4</f>
        <v>0.5</v>
      </c>
      <c r="H31" s="15"/>
      <c r="I31" s="32"/>
    </row>
    <row r="32" spans="3:9" s="9" customFormat="1" x14ac:dyDescent="0.25">
      <c r="C32" s="29">
        <v>8.1999999999999993</v>
      </c>
      <c r="D32" s="71" t="s">
        <v>184</v>
      </c>
      <c r="E32" s="15">
        <v>0.5</v>
      </c>
      <c r="F32" s="15">
        <v>2</v>
      </c>
      <c r="G32" s="15">
        <f>SUM(E32:F32)*$G$4</f>
        <v>0.5</v>
      </c>
      <c r="H32" s="15"/>
      <c r="I32" s="32"/>
    </row>
    <row r="33" spans="2:11" s="9" customFormat="1" x14ac:dyDescent="0.25">
      <c r="C33" s="29">
        <v>8.3000000000000007</v>
      </c>
      <c r="D33" s="71" t="s">
        <v>185</v>
      </c>
      <c r="E33" s="15">
        <v>0.5</v>
      </c>
      <c r="F33" s="15">
        <v>2</v>
      </c>
      <c r="G33" s="15">
        <f>SUM(E33:F33)*$G$4</f>
        <v>0.5</v>
      </c>
      <c r="H33" s="15"/>
      <c r="I33" s="32"/>
    </row>
    <row r="34" spans="2:11" x14ac:dyDescent="0.25">
      <c r="C34" s="30"/>
      <c r="D34" s="21" t="s">
        <v>11</v>
      </c>
      <c r="E34" s="5">
        <f>SUM(E10:E33)</f>
        <v>8</v>
      </c>
      <c r="F34" s="5">
        <f>SUM(F10:F33)</f>
        <v>21.5</v>
      </c>
      <c r="G34" s="5">
        <f>SUM(G10:G33)</f>
        <v>5.9</v>
      </c>
      <c r="H34" s="5">
        <f>SUM(H10:H33)</f>
        <v>7.6000000000000005</v>
      </c>
      <c r="I34" s="34"/>
    </row>
    <row r="35" spans="2:11" x14ac:dyDescent="0.25">
      <c r="C35" s="30"/>
      <c r="D35" s="22"/>
      <c r="E35" s="5"/>
      <c r="F35" s="5"/>
      <c r="G35" s="5"/>
      <c r="H35" s="5"/>
      <c r="I35" s="34"/>
    </row>
    <row r="36" spans="2:11" x14ac:dyDescent="0.25">
      <c r="C36" s="30">
        <v>9</v>
      </c>
      <c r="D36" s="20" t="s">
        <v>134</v>
      </c>
      <c r="E36" s="5"/>
      <c r="F36" s="5"/>
      <c r="G36" s="5"/>
      <c r="H36" s="5"/>
      <c r="I36" s="34"/>
    </row>
    <row r="37" spans="2:11" x14ac:dyDescent="0.25">
      <c r="C37" s="30"/>
      <c r="D37" s="18" t="s">
        <v>109</v>
      </c>
      <c r="E37" s="5">
        <f>E34</f>
        <v>8</v>
      </c>
      <c r="F37" s="5">
        <f>F34</f>
        <v>21.5</v>
      </c>
      <c r="G37" s="5">
        <f>G34</f>
        <v>5.9</v>
      </c>
      <c r="H37" s="5">
        <f>H34</f>
        <v>7.6000000000000005</v>
      </c>
      <c r="I37" s="34"/>
    </row>
    <row r="38" spans="2:11" x14ac:dyDescent="0.25">
      <c r="C38" s="30"/>
      <c r="D38" s="18"/>
      <c r="E38" s="5"/>
      <c r="F38" s="5"/>
      <c r="G38" s="5"/>
      <c r="H38" s="5"/>
      <c r="I38" s="11"/>
      <c r="J38" s="8">
        <v>0.4</v>
      </c>
      <c r="K38" s="8">
        <v>0.2</v>
      </c>
    </row>
    <row r="39" spans="2:11" ht="30" x14ac:dyDescent="0.25">
      <c r="C39" s="30"/>
      <c r="D39" s="18" t="s">
        <v>111</v>
      </c>
      <c r="E39" s="5">
        <f>E37/2</f>
        <v>4</v>
      </c>
      <c r="F39" s="5">
        <f>F34/2</f>
        <v>10.75</v>
      </c>
      <c r="G39" s="5">
        <f>G34</f>
        <v>5.9</v>
      </c>
      <c r="H39" s="5"/>
      <c r="I39" s="72" t="s">
        <v>169</v>
      </c>
    </row>
    <row r="40" spans="2:11" x14ac:dyDescent="0.25">
      <c r="C40" s="30"/>
      <c r="D40" s="18"/>
      <c r="E40" s="5"/>
      <c r="F40" s="5"/>
      <c r="G40" s="5"/>
      <c r="H40" s="5"/>
      <c r="I40" s="11"/>
    </row>
    <row r="41" spans="2:11" x14ac:dyDescent="0.25">
      <c r="C41" s="30"/>
      <c r="D41" s="20"/>
      <c r="E41" s="5"/>
      <c r="F41" s="5"/>
      <c r="G41" s="5"/>
      <c r="H41" s="5"/>
      <c r="I41" s="11"/>
    </row>
    <row r="42" spans="2:11" x14ac:dyDescent="0.25">
      <c r="C42" s="30"/>
      <c r="D42" s="20"/>
      <c r="E42" s="5"/>
      <c r="F42" s="5"/>
      <c r="G42" s="5"/>
      <c r="H42" s="5"/>
      <c r="I42" s="11"/>
    </row>
    <row r="43" spans="2:11" x14ac:dyDescent="0.25">
      <c r="C43" s="30"/>
      <c r="D43" s="20" t="s">
        <v>129</v>
      </c>
      <c r="E43" s="5">
        <f>SUM(E37:H41,F7:F9)</f>
        <v>69.650000000000006</v>
      </c>
      <c r="F43" s="5"/>
      <c r="G43" s="5"/>
      <c r="H43" s="5"/>
      <c r="I43" s="11"/>
    </row>
    <row r="44" spans="2:11" x14ac:dyDescent="0.25">
      <c r="C44" s="30"/>
      <c r="D44" s="20"/>
      <c r="E44" s="5"/>
      <c r="F44" s="5"/>
      <c r="G44" s="5"/>
      <c r="H44" s="5"/>
      <c r="I44" s="11"/>
    </row>
    <row r="45" spans="2:11" x14ac:dyDescent="0.25">
      <c r="C45" s="30">
        <v>10</v>
      </c>
      <c r="D45" s="20" t="s">
        <v>14</v>
      </c>
      <c r="E45" s="5"/>
      <c r="F45" s="5"/>
      <c r="G45" s="5"/>
      <c r="H45" s="5"/>
      <c r="I45" s="11"/>
    </row>
    <row r="46" spans="2:11" x14ac:dyDescent="0.25">
      <c r="B46" s="8">
        <v>0.12</v>
      </c>
      <c r="C46" s="30"/>
      <c r="D46" s="18" t="s">
        <v>127</v>
      </c>
      <c r="E46" s="5">
        <f>SUM(E37:H37)*J46</f>
        <v>4.3</v>
      </c>
      <c r="F46" s="5"/>
      <c r="G46" s="5"/>
      <c r="H46" s="5"/>
      <c r="I46" s="72" t="s">
        <v>165</v>
      </c>
      <c r="J46" s="8">
        <v>0.1</v>
      </c>
    </row>
    <row r="47" spans="2:11" x14ac:dyDescent="0.25">
      <c r="B47" s="8">
        <v>0.11</v>
      </c>
      <c r="C47" s="30"/>
      <c r="D47" s="18"/>
      <c r="E47" s="5">
        <f>E46*J47</f>
        <v>0.86</v>
      </c>
      <c r="F47" s="5"/>
      <c r="G47" s="5"/>
      <c r="H47" s="5"/>
      <c r="I47" s="72" t="s">
        <v>166</v>
      </c>
      <c r="J47" s="8">
        <v>0.2</v>
      </c>
    </row>
    <row r="48" spans="2:11" ht="30" x14ac:dyDescent="0.25">
      <c r="C48" s="30"/>
      <c r="D48" s="18"/>
      <c r="E48" s="5">
        <f>E46*J48</f>
        <v>1.2899999999999998</v>
      </c>
      <c r="F48" s="5"/>
      <c r="G48" s="5"/>
      <c r="H48" s="5"/>
      <c r="I48" s="72" t="s">
        <v>167</v>
      </c>
      <c r="J48" s="8">
        <v>0.3</v>
      </c>
    </row>
    <row r="49" spans="3:9" x14ac:dyDescent="0.25">
      <c r="C49" s="30"/>
      <c r="D49" s="18"/>
      <c r="E49" s="5"/>
      <c r="F49" s="5"/>
      <c r="G49" s="5"/>
      <c r="H49" s="5"/>
      <c r="I49" s="11"/>
    </row>
    <row r="50" spans="3:9" x14ac:dyDescent="0.25">
      <c r="C50" s="30"/>
      <c r="D50" s="20"/>
      <c r="E50" s="6"/>
      <c r="F50" s="5"/>
      <c r="G50" s="5"/>
      <c r="H50" s="5"/>
      <c r="I50" s="11"/>
    </row>
    <row r="51" spans="3:9" x14ac:dyDescent="0.25">
      <c r="C51" s="30">
        <v>11</v>
      </c>
      <c r="D51" s="22" t="s">
        <v>10</v>
      </c>
      <c r="E51" s="5"/>
      <c r="F51" s="5"/>
      <c r="G51" s="5"/>
      <c r="H51" s="5"/>
      <c r="I51" s="11"/>
    </row>
    <row r="52" spans="3:9" x14ac:dyDescent="0.25">
      <c r="C52" s="30">
        <v>12</v>
      </c>
      <c r="D52" s="23" t="s">
        <v>9</v>
      </c>
      <c r="E52" s="12"/>
      <c r="F52" s="5"/>
      <c r="G52" s="5"/>
      <c r="H52" s="5"/>
      <c r="I52" s="41"/>
    </row>
    <row r="53" spans="3:9" x14ac:dyDescent="0.25">
      <c r="C53" s="76">
        <v>13</v>
      </c>
      <c r="D53" s="78" t="s">
        <v>8</v>
      </c>
      <c r="E53" s="5">
        <f>SUM(E43:E52)</f>
        <v>76.100000000000009</v>
      </c>
      <c r="F53" s="5"/>
      <c r="G53" s="5"/>
      <c r="H53" s="5"/>
      <c r="I53" s="25" t="s">
        <v>5</v>
      </c>
    </row>
    <row r="54" spans="3:9" ht="15.75" thickBot="1" x14ac:dyDescent="0.3">
      <c r="C54" s="77"/>
      <c r="D54" s="79"/>
      <c r="E54" s="7">
        <f>E53/D4</f>
        <v>3.8050000000000006</v>
      </c>
      <c r="F54" s="7"/>
      <c r="G54" s="7"/>
      <c r="H54" s="7"/>
      <c r="I54" s="10" t="s">
        <v>2</v>
      </c>
    </row>
    <row r="56" spans="3:9" s="1" customFormat="1" x14ac:dyDescent="0.25">
      <c r="C56" s="26"/>
      <c r="E56" s="4"/>
      <c r="F56" s="4"/>
      <c r="G56" s="4"/>
      <c r="H56" s="4"/>
    </row>
    <row r="57" spans="3:9" s="1" customFormat="1" x14ac:dyDescent="0.25">
      <c r="C57" s="26"/>
      <c r="E57" s="4"/>
      <c r="F57" s="4"/>
      <c r="G57" s="4"/>
      <c r="H57" s="4"/>
    </row>
    <row r="58" spans="3:9" s="1" customFormat="1" x14ac:dyDescent="0.25">
      <c r="C58" s="26"/>
      <c r="E58" s="4"/>
      <c r="F58" s="4"/>
      <c r="G58" s="4"/>
      <c r="H58" s="4"/>
    </row>
    <row r="59" spans="3:9" s="1" customFormat="1" x14ac:dyDescent="0.25">
      <c r="C59" s="26"/>
      <c r="E59" s="4"/>
      <c r="F59" s="4"/>
      <c r="G59" s="4"/>
      <c r="H59" s="4"/>
    </row>
    <row r="60" spans="3:9" s="1" customFormat="1" x14ac:dyDescent="0.25">
      <c r="C60" s="26"/>
      <c r="E60" s="4"/>
      <c r="F60" s="4"/>
      <c r="G60" s="4"/>
      <c r="H60" s="4"/>
    </row>
    <row r="61" spans="3:9" s="1" customFormat="1" x14ac:dyDescent="0.25">
      <c r="C61" s="80" t="s">
        <v>17</v>
      </c>
      <c r="D61" s="81"/>
      <c r="E61" s="81"/>
      <c r="F61" s="82"/>
      <c r="G61" s="4"/>
      <c r="H61" s="4"/>
    </row>
    <row r="62" spans="3:9" s="1" customFormat="1" ht="30" customHeight="1" x14ac:dyDescent="0.25">
      <c r="C62" s="31">
        <v>1</v>
      </c>
      <c r="D62" s="83" t="s">
        <v>148</v>
      </c>
      <c r="E62" s="84"/>
      <c r="F62" s="85"/>
      <c r="G62" s="4"/>
      <c r="H62" s="4"/>
    </row>
    <row r="63" spans="3:9" s="1" customFormat="1" ht="15" customHeight="1" x14ac:dyDescent="0.25">
      <c r="C63" s="31">
        <v>2</v>
      </c>
      <c r="D63" s="73" t="s">
        <v>150</v>
      </c>
      <c r="E63" s="73"/>
      <c r="F63" s="73"/>
      <c r="G63" s="4"/>
      <c r="H63" s="4"/>
    </row>
    <row r="64" spans="3:9" s="1" customFormat="1" ht="15" customHeight="1" x14ac:dyDescent="0.25">
      <c r="C64" s="31">
        <v>3</v>
      </c>
      <c r="D64" s="73" t="s">
        <v>147</v>
      </c>
      <c r="E64" s="73"/>
      <c r="F64" s="73"/>
      <c r="G64" s="4"/>
      <c r="H64" s="4"/>
    </row>
    <row r="65" spans="3:8" s="1" customFormat="1" ht="15" customHeight="1" x14ac:dyDescent="0.25">
      <c r="C65" s="31">
        <v>4</v>
      </c>
      <c r="D65" s="73" t="s">
        <v>149</v>
      </c>
      <c r="E65" s="73"/>
      <c r="F65" s="73"/>
      <c r="G65" s="4"/>
      <c r="H65" s="4"/>
    </row>
    <row r="66" spans="3:8" s="1" customFormat="1" ht="15" customHeight="1" x14ac:dyDescent="0.25">
      <c r="C66" s="31">
        <v>5</v>
      </c>
      <c r="D66" s="73" t="s">
        <v>151</v>
      </c>
      <c r="E66" s="73"/>
      <c r="F66" s="73"/>
      <c r="G66" s="4"/>
      <c r="H66" s="4"/>
    </row>
  </sheetData>
  <mergeCells count="9">
    <mergeCell ref="C53:C54"/>
    <mergeCell ref="D53:D54"/>
    <mergeCell ref="C61:F61"/>
    <mergeCell ref="D62:F62"/>
    <mergeCell ref="D66:F66"/>
    <mergeCell ref="D64:F64"/>
    <mergeCell ref="D65:F65"/>
    <mergeCell ref="D5:I5"/>
    <mergeCell ref="D63:F63"/>
  </mergeCells>
  <phoneticPr fontId="3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4"/>
  <sheetViews>
    <sheetView workbookViewId="0">
      <selection activeCell="J14" sqref="J14"/>
    </sheetView>
  </sheetViews>
  <sheetFormatPr defaultRowHeight="15" x14ac:dyDescent="0.25"/>
  <cols>
    <col min="1" max="1" width="20.42578125" bestFit="1" customWidth="1"/>
    <col min="3" max="3" width="11.7109375" hidden="1" customWidth="1"/>
    <col min="8" max="8" width="14.7109375" customWidth="1"/>
  </cols>
  <sheetData>
    <row r="1" spans="1:11" s="53" customFormat="1" ht="15" customHeight="1" x14ac:dyDescent="0.25">
      <c r="A1" s="86" t="s">
        <v>164</v>
      </c>
      <c r="B1" s="86"/>
      <c r="C1" s="86"/>
      <c r="D1" s="86"/>
      <c r="E1" s="86"/>
      <c r="F1" s="9"/>
      <c r="G1" s="87"/>
      <c r="H1" s="87"/>
    </row>
    <row r="2" spans="1:11" s="53" customFormat="1" ht="15" customHeight="1" x14ac:dyDescent="0.25">
      <c r="A2" s="88" t="s">
        <v>152</v>
      </c>
      <c r="B2" s="88"/>
      <c r="C2" s="88"/>
      <c r="D2" s="88"/>
      <c r="E2" s="88"/>
      <c r="F2" s="54"/>
      <c r="G2" s="54"/>
    </row>
    <row r="3" spans="1:11" s="53" customFormat="1" ht="15.75" thickBot="1" x14ac:dyDescent="0.3">
      <c r="A3" s="8"/>
      <c r="B3" s="54"/>
      <c r="C3" s="54"/>
      <c r="D3" s="54"/>
      <c r="E3" s="54"/>
      <c r="F3" s="54"/>
      <c r="G3" s="54"/>
    </row>
    <row r="4" spans="1:11" s="53" customFormat="1" x14ac:dyDescent="0.25">
      <c r="A4" s="89"/>
      <c r="B4" s="90"/>
      <c r="C4" s="90"/>
      <c r="D4" s="90"/>
      <c r="E4" s="90"/>
      <c r="F4" s="90"/>
      <c r="G4" s="91"/>
    </row>
    <row r="5" spans="1:11" s="53" customFormat="1" x14ac:dyDescent="0.25">
      <c r="A5" s="55" t="s">
        <v>153</v>
      </c>
      <c r="B5" s="56" t="s">
        <v>154</v>
      </c>
      <c r="C5" s="57"/>
      <c r="D5" s="56" t="s">
        <v>155</v>
      </c>
      <c r="E5" s="56" t="s">
        <v>156</v>
      </c>
      <c r="F5" s="56" t="s">
        <v>157</v>
      </c>
      <c r="G5" s="58"/>
    </row>
    <row r="6" spans="1:11" s="53" customFormat="1" x14ac:dyDescent="0.25">
      <c r="A6" s="59" t="s">
        <v>158</v>
      </c>
      <c r="B6" s="60" t="s">
        <v>159</v>
      </c>
      <c r="C6" s="57"/>
      <c r="D6" s="61"/>
      <c r="E6" s="57"/>
      <c r="F6" s="56"/>
      <c r="G6" s="62">
        <f t="shared" ref="G6:G11" si="0">SUM(D6:F6)</f>
        <v>0</v>
      </c>
      <c r="I6" s="8"/>
    </row>
    <row r="7" spans="1:11" s="53" customFormat="1" x14ac:dyDescent="0.25">
      <c r="A7" s="63" t="s">
        <v>160</v>
      </c>
      <c r="B7" s="57" t="s">
        <v>161</v>
      </c>
      <c r="C7" s="57"/>
      <c r="D7" s="57">
        <v>0.5</v>
      </c>
      <c r="E7" s="57"/>
      <c r="F7" s="56"/>
      <c r="G7" s="62">
        <f t="shared" si="0"/>
        <v>0.5</v>
      </c>
      <c r="J7" s="64"/>
      <c r="K7" s="54"/>
    </row>
    <row r="8" spans="1:11" s="53" customFormat="1" x14ac:dyDescent="0.25">
      <c r="A8" s="59" t="s">
        <v>162</v>
      </c>
      <c r="B8" s="57" t="s">
        <v>159</v>
      </c>
      <c r="C8" s="57" t="s">
        <v>163</v>
      </c>
      <c r="D8" s="57">
        <v>0.5</v>
      </c>
      <c r="E8" s="57"/>
      <c r="G8" s="62">
        <f t="shared" si="0"/>
        <v>0.5</v>
      </c>
      <c r="J8" s="64" t="s">
        <v>159</v>
      </c>
      <c r="K8" s="54">
        <f>SUMIF(B6:B14,"C",G6:G14)</f>
        <v>6</v>
      </c>
    </row>
    <row r="9" spans="1:11" s="53" customFormat="1" x14ac:dyDescent="0.25">
      <c r="A9" s="63" t="s">
        <v>47</v>
      </c>
      <c r="B9" s="57" t="s">
        <v>159</v>
      </c>
      <c r="C9" s="57"/>
      <c r="D9" s="57">
        <v>0.5</v>
      </c>
      <c r="E9" s="57">
        <v>1</v>
      </c>
      <c r="F9" s="57">
        <v>0.25</v>
      </c>
      <c r="G9" s="62">
        <f t="shared" si="0"/>
        <v>1.75</v>
      </c>
      <c r="J9" s="64" t="s">
        <v>161</v>
      </c>
      <c r="K9" s="54">
        <f>SUMIF(B6:B14,"D",G6:G14)</f>
        <v>1.5</v>
      </c>
    </row>
    <row r="10" spans="1:11" s="53" customFormat="1" x14ac:dyDescent="0.25">
      <c r="A10" s="63" t="s">
        <v>171</v>
      </c>
      <c r="B10" s="57" t="s">
        <v>159</v>
      </c>
      <c r="C10" s="57"/>
      <c r="D10" s="57">
        <v>0.5</v>
      </c>
      <c r="E10" s="57">
        <v>1</v>
      </c>
      <c r="F10" s="57">
        <v>0.25</v>
      </c>
      <c r="G10" s="62">
        <f t="shared" si="0"/>
        <v>1.75</v>
      </c>
      <c r="J10" s="64"/>
      <c r="K10" s="54"/>
    </row>
    <row r="11" spans="1:11" s="53" customFormat="1" x14ac:dyDescent="0.25">
      <c r="A11" s="59" t="s">
        <v>48</v>
      </c>
      <c r="B11" s="57" t="s">
        <v>159</v>
      </c>
      <c r="C11" s="57"/>
      <c r="D11" s="57">
        <v>0.5</v>
      </c>
      <c r="E11" s="57">
        <v>1</v>
      </c>
      <c r="F11" s="57">
        <v>0.5</v>
      </c>
      <c r="G11" s="62">
        <f t="shared" si="0"/>
        <v>2</v>
      </c>
      <c r="I11" s="54"/>
      <c r="J11" s="54"/>
      <c r="K11" s="54"/>
    </row>
    <row r="12" spans="1:11" s="53" customFormat="1" x14ac:dyDescent="0.25">
      <c r="A12" s="63"/>
      <c r="B12" s="60"/>
      <c r="C12" s="57"/>
      <c r="D12" s="57"/>
      <c r="E12" s="57"/>
      <c r="F12" s="56"/>
      <c r="G12" s="62"/>
    </row>
    <row r="13" spans="1:11" s="53" customFormat="1" x14ac:dyDescent="0.25">
      <c r="A13" s="65" t="s">
        <v>18</v>
      </c>
      <c r="B13" s="60" t="s">
        <v>161</v>
      </c>
      <c r="C13" s="60" t="s">
        <v>18</v>
      </c>
      <c r="D13" s="60">
        <v>0.5</v>
      </c>
      <c r="E13" s="57">
        <v>0.25</v>
      </c>
      <c r="F13" s="57">
        <v>0.25</v>
      </c>
      <c r="G13" s="66">
        <f>SUM(D13:F13)</f>
        <v>1</v>
      </c>
    </row>
    <row r="14" spans="1:11" s="53" customFormat="1" ht="15.75" thickBot="1" x14ac:dyDescent="0.3">
      <c r="A14" s="67"/>
      <c r="B14" s="68"/>
      <c r="C14" s="68"/>
      <c r="D14" s="68"/>
      <c r="E14" s="68"/>
      <c r="F14" s="68"/>
      <c r="G14" s="69">
        <f>SUM(G6:G13)</f>
        <v>7.5</v>
      </c>
    </row>
  </sheetData>
  <mergeCells count="4">
    <mergeCell ref="A1:E1"/>
    <mergeCell ref="G1:H1"/>
    <mergeCell ref="A2:E2"/>
    <mergeCell ref="A4:G4"/>
  </mergeCells>
  <phoneticPr fontId="3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E8"/>
  <sheetViews>
    <sheetView workbookViewId="0">
      <selection activeCell="B42" sqref="B42"/>
    </sheetView>
  </sheetViews>
  <sheetFormatPr defaultRowHeight="15" x14ac:dyDescent="0.25"/>
  <cols>
    <col min="2" max="2" width="31.85546875" bestFit="1" customWidth="1"/>
    <col min="4" max="4" width="13.140625" customWidth="1"/>
    <col min="5" max="5" width="53" customWidth="1"/>
  </cols>
  <sheetData>
    <row r="5" spans="2:5" ht="15.75" thickBot="1" x14ac:dyDescent="0.3">
      <c r="B5" t="s">
        <v>0</v>
      </c>
    </row>
    <row r="6" spans="2:5" s="2" customFormat="1" ht="15.75" thickBot="1" x14ac:dyDescent="0.3">
      <c r="B6" s="42" t="s">
        <v>6</v>
      </c>
      <c r="C6" s="92" t="s">
        <v>138</v>
      </c>
      <c r="D6" s="92"/>
      <c r="E6" s="43" t="s">
        <v>7</v>
      </c>
    </row>
    <row r="7" spans="2:5" x14ac:dyDescent="0.25">
      <c r="B7" s="44" t="s">
        <v>23</v>
      </c>
      <c r="C7" s="45">
        <v>99</v>
      </c>
      <c r="D7" s="45" t="s">
        <v>1</v>
      </c>
      <c r="E7" s="46" t="s">
        <v>24</v>
      </c>
    </row>
    <row r="8" spans="2:5" ht="15.75" thickBot="1" x14ac:dyDescent="0.3">
      <c r="B8" s="47" t="s">
        <v>136</v>
      </c>
      <c r="C8" s="48">
        <v>25</v>
      </c>
      <c r="D8" s="48" t="s">
        <v>137</v>
      </c>
      <c r="E8" s="49"/>
    </row>
  </sheetData>
  <mergeCells count="1">
    <mergeCell ref="C6:D6"/>
  </mergeCells>
  <phoneticPr fontId="3"/>
  <hyperlinks>
    <hyperlink ref="E7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Effort -backup</vt:lpstr>
      <vt:lpstr>ResLoad-wrk</vt:lpstr>
      <vt:lpstr>Protogen Effort</vt:lpstr>
      <vt:lpstr>ResourceLoading</vt:lpstr>
      <vt:lpstr>Additional costs</vt:lpstr>
    </vt:vector>
  </TitlesOfParts>
  <Company>Sonata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cedi</dc:creator>
  <cp:lastModifiedBy>Ramodh Kumar K.</cp:lastModifiedBy>
  <dcterms:created xsi:type="dcterms:W3CDTF">2011-10-24T08:15:31Z</dcterms:created>
  <dcterms:modified xsi:type="dcterms:W3CDTF">2015-02-12T10:10:49Z</dcterms:modified>
</cp:coreProperties>
</file>