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valdez\Desktop\UNI\P4\03_Ingenieria_Software_II\A1\"/>
    </mc:Choice>
  </mc:AlternateContent>
  <xr:revisionPtr revIDLastSave="0" documentId="13_ncr:1_{A91D13DB-47C3-400C-BA32-E07B4AA7A813}" xr6:coauthVersionLast="36" xr6:coauthVersionMax="36" xr10:uidLastSave="{00000000-0000-0000-0000-000000000000}"/>
  <bookViews>
    <workbookView xWindow="0" yWindow="470" windowWidth="21420" windowHeight="6620" activeTab="2" xr2:uid="{00000000-000D-0000-FFFF-FFFF00000000}"/>
  </bookViews>
  <sheets>
    <sheet name="Actividades" sheetId="3" r:id="rId1"/>
    <sheet name="Estimación" sheetId="1" r:id="rId2"/>
    <sheet name="Costo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 a="1"/>
  <c r="I22" i="1" s="1"/>
  <c r="I21" i="1" a="1"/>
  <c r="I21" i="1" s="1"/>
  <c r="I20" i="1" a="1"/>
  <c r="I20" i="1" s="1"/>
  <c r="I19" i="1" a="1"/>
  <c r="I19" i="1" s="1"/>
  <c r="I18" i="1" a="1"/>
  <c r="I18" i="1" s="1"/>
  <c r="I17" i="1"/>
  <c r="I16" i="1" a="1"/>
  <c r="I16" i="1" s="1"/>
  <c r="I5" i="1"/>
  <c r="I24" i="1" l="1"/>
  <c r="K11" i="1" s="1"/>
  <c r="L11" i="1" s="1"/>
  <c r="I4" i="1" a="1"/>
  <c r="I4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M5" i="2" l="1"/>
  <c r="C5" i="2"/>
  <c r="D5" i="2" s="1"/>
  <c r="I12" i="1"/>
  <c r="O5" i="2" l="1"/>
  <c r="P5" i="2"/>
  <c r="M9" i="2"/>
  <c r="N5" i="2"/>
  <c r="M6" i="2"/>
  <c r="C6" i="2"/>
  <c r="N11" i="1"/>
  <c r="L20" i="1" s="1"/>
  <c r="M8" i="2" s="1"/>
  <c r="O18" i="1"/>
  <c r="L18" i="1"/>
  <c r="M18" i="1"/>
  <c r="M11" i="1"/>
  <c r="N18" i="1"/>
  <c r="M16" i="2" l="1"/>
  <c r="O9" i="2"/>
  <c r="N9" i="2"/>
  <c r="M15" i="2"/>
  <c r="P9" i="2"/>
  <c r="M14" i="2"/>
  <c r="M13" i="2"/>
  <c r="P8" i="2"/>
  <c r="O8" i="2"/>
  <c r="N8" i="2"/>
  <c r="E6" i="2"/>
  <c r="F6" i="2"/>
  <c r="D6" i="2"/>
  <c r="O6" i="2"/>
  <c r="P6" i="2"/>
  <c r="N6" i="2"/>
  <c r="C9" i="2"/>
  <c r="E5" i="2"/>
  <c r="F5" i="2"/>
  <c r="M17" i="2" l="1"/>
  <c r="N16" i="2"/>
  <c r="N14" i="2"/>
  <c r="N15" i="2"/>
  <c r="N13" i="2"/>
  <c r="O14" i="2"/>
  <c r="O15" i="2"/>
  <c r="O16" i="2"/>
  <c r="O13" i="2"/>
  <c r="P13" i="2"/>
  <c r="P16" i="2"/>
  <c r="P15" i="2"/>
  <c r="P14" i="2"/>
  <c r="D9" i="2"/>
  <c r="D14" i="2" s="1"/>
  <c r="E9" i="2"/>
  <c r="E13" i="2" s="1"/>
  <c r="F9" i="2"/>
  <c r="F16" i="2" s="1"/>
  <c r="C8" i="2"/>
  <c r="N20" i="1"/>
  <c r="M20" i="1"/>
  <c r="O20" i="1"/>
  <c r="O19" i="1"/>
  <c r="L19" i="1"/>
  <c r="N19" i="1"/>
  <c r="M19" i="1"/>
  <c r="C15" i="2"/>
  <c r="C14" i="2"/>
  <c r="C13" i="2"/>
  <c r="C16" i="2"/>
  <c r="P17" i="2" l="1"/>
  <c r="O17" i="2"/>
  <c r="N17" i="2"/>
  <c r="C7" i="2"/>
  <c r="F7" i="2" s="1"/>
  <c r="M7" i="2"/>
  <c r="F14" i="2"/>
  <c r="E16" i="2"/>
  <c r="E14" i="2"/>
  <c r="E15" i="2"/>
  <c r="F15" i="2"/>
  <c r="F13" i="2"/>
  <c r="D8" i="2"/>
  <c r="E8" i="2"/>
  <c r="F8" i="2"/>
  <c r="D16" i="2"/>
  <c r="D15" i="2"/>
  <c r="D13" i="2"/>
  <c r="C17" i="2"/>
  <c r="E7" i="2" l="1"/>
  <c r="D7" i="2"/>
  <c r="E17" i="2"/>
  <c r="O7" i="2"/>
  <c r="P7" i="2"/>
  <c r="N7" i="2"/>
  <c r="F17" i="2"/>
  <c r="D17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<sst xmlns="http://schemas.openxmlformats.org/spreadsheetml/2006/main" count="101" uniqueCount="50">
  <si>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Estimación de esfuerzos por módulos o componentes</t>
  </si>
  <si>
    <t>Simple</t>
  </si>
  <si>
    <t>Muy fácil</t>
  </si>
  <si>
    <t>Fácil</t>
  </si>
  <si>
    <t>Normal</t>
  </si>
  <si>
    <t>Difícil</t>
  </si>
  <si>
    <t>Horas</t>
  </si>
  <si>
    <t>Total Esfuerzo</t>
  </si>
  <si>
    <t>&lt;Modulo&gt;</t>
  </si>
  <si>
    <t>Muy Dificil</t>
  </si>
  <si>
    <t>Agenda y Recursos</t>
  </si>
  <si>
    <t>Días</t>
  </si>
  <si>
    <t>Semanas</t>
  </si>
  <si>
    <t>Meses</t>
  </si>
  <si>
    <t>1 Recurso</t>
  </si>
  <si>
    <t>2 Recursos</t>
  </si>
  <si>
    <t>3 Recursos</t>
  </si>
  <si>
    <t>4 Recursos</t>
  </si>
  <si>
    <t>Total de esfuerzos</t>
  </si>
  <si>
    <t>semanas</t>
  </si>
  <si>
    <t>meses</t>
  </si>
  <si>
    <t>Tiempo/recursos</t>
  </si>
  <si>
    <t>Total</t>
  </si>
  <si>
    <t>Costo del proyecto</t>
  </si>
  <si>
    <t>Costo x Hora</t>
  </si>
  <si>
    <t>Conceptos/Recursos</t>
  </si>
  <si>
    <t>Desgloce de Proyecto</t>
  </si>
  <si>
    <t>Developer(50%)</t>
  </si>
  <si>
    <t>Costos Fijos(30%)</t>
  </si>
  <si>
    <t>Gastos Extra (10%)</t>
  </si>
  <si>
    <t>Ganancia (10%)</t>
  </si>
  <si>
    <t>Estimación de Costos de proyecto</t>
  </si>
  <si>
    <t>Requerimineto de Desarrollo</t>
  </si>
  <si>
    <t>Requerimiento de Cliente</t>
  </si>
  <si>
    <t>Levantamiento de proyecto</t>
  </si>
  <si>
    <t xml:space="preserve">Reporte estadistico por edad </t>
  </si>
  <si>
    <t xml:space="preserve">Reporte estadistico por sexo </t>
  </si>
  <si>
    <t>Modulo de Busqueda</t>
  </si>
  <si>
    <t>Modulo de Registro</t>
  </si>
  <si>
    <t>Almacenamiento de infomacion (BD)</t>
  </si>
  <si>
    <t>Requerimineto de Recursos</t>
  </si>
  <si>
    <t>Modulo de Consultas</t>
  </si>
  <si>
    <t>interfas principal de proyecto de censo.</t>
  </si>
  <si>
    <t xml:space="preserve">Alcances  y objetivos del clinete. </t>
  </si>
  <si>
    <t>Actividades    /             Modulos</t>
  </si>
  <si>
    <t>MXN</t>
  </si>
  <si>
    <t>Dás</t>
  </si>
  <si>
    <t>&lt;Actividades&gt;</t>
  </si>
  <si>
    <t>Entrega de proyecto.</t>
  </si>
  <si>
    <t>Entrega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</si>
</sst>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4" borderId="0" xfId="0" applyFill="1"/>
    <xf numFmtId="0" fontId="1" fillId="3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164" fontId="3" fillId="6" borderId="0" xfId="0" applyNumberFormat="1" applyFont="1" applyFill="1"/>
    <xf numFmtId="0" fontId="0" fillId="2" borderId="1" xfId="0" applyFill="1" applyBorder="1"/>
    <xf numFmtId="164" fontId="0" fillId="5" borderId="1" xfId="0" applyNumberFormat="1" applyFill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164" fontId="0" fillId="7" borderId="1" xfId="0" applyNumberFormat="1" applyFill="1" applyBorder="1"/>
    <xf numFmtId="0" fontId="0" fillId="7" borderId="1" xfId="0" applyFill="1" applyBorder="1"/>
    <xf numFmtId="2" fontId="0" fillId="0" borderId="1" xfId="0" applyNumberFormat="1" applyBorder="1"/>
    <xf numFmtId="0" fontId="5" fillId="3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9060-5AEC-440A-B942-FDD0F4AA42E1}">
  <dimension ref="C3:D10"/>
  <sheetViews>
    <sheetView workbookViewId="0">
      <selection activeCell="D23" sqref="D23"/>
    </sheetView>
  </sheetViews>
  <sheetFormatPr baseColWidth="10" defaultRowHeight="14.5" x14ac:dyDescent="0.35"/>
  <cols>
    <col min="3" max="3" width="25" bestFit="1" customWidth="1"/>
    <col min="4" max="4" width="28.26953125" customWidth="1"/>
  </cols>
  <sheetData>
    <row r="3" spans="3:4" ht="18.5" x14ac:dyDescent="0.45">
      <c r="C3" s="17" t="s">
        <v>44</v>
      </c>
      <c r="D3" s="18"/>
    </row>
    <row r="4" spans="3:4" x14ac:dyDescent="0.35">
      <c r="C4" s="10" t="s">
        <v>34</v>
      </c>
      <c r="D4" s="10" t="s">
        <v>35</v>
      </c>
    </row>
    <row r="5" spans="3:4" x14ac:dyDescent="0.35">
      <c r="C5" s="10" t="s">
        <v>33</v>
      </c>
      <c r="D5" s="10" t="s">
        <v>36</v>
      </c>
    </row>
    <row r="6" spans="3:4" x14ac:dyDescent="0.35">
      <c r="C6" s="10" t="s">
        <v>32</v>
      </c>
      <c r="D6" s="10" t="s">
        <v>38</v>
      </c>
    </row>
    <row r="7" spans="3:4" x14ac:dyDescent="0.35">
      <c r="C7" s="10" t="s">
        <v>40</v>
      </c>
      <c r="D7" s="10" t="s">
        <v>37</v>
      </c>
    </row>
    <row r="8" spans="3:4" ht="29" x14ac:dyDescent="0.35">
      <c r="C8" s="13" t="s">
        <v>43</v>
      </c>
      <c r="D8" s="13" t="s">
        <v>39</v>
      </c>
    </row>
    <row r="9" spans="3:4" x14ac:dyDescent="0.35">
      <c r="C9" s="10" t="s">
        <v>48</v>
      </c>
      <c r="D9" s="10" t="s">
        <v>41</v>
      </c>
    </row>
    <row r="10" spans="3:4" ht="29" x14ac:dyDescent="0.35">
      <c r="C10" s="10"/>
      <c r="D10" s="13" t="s">
        <v>42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4"/>
  <sheetViews>
    <sheetView workbookViewId="0">
      <selection activeCell="I31" sqref="I31"/>
    </sheetView>
  </sheetViews>
  <sheetFormatPr baseColWidth="10" defaultRowHeight="14.5" x14ac:dyDescent="0.35"/>
  <cols>
    <col min="2" max="2" width="34.08984375" bestFit="1" customWidth="1"/>
    <col min="10" max="10" width="3.54296875" customWidth="1"/>
  </cols>
  <sheetData>
    <row r="1" spans="2:17" x14ac:dyDescent="0.35">
      <c r="B1" s="19" t="s">
        <v>0</v>
      </c>
      <c r="C1" s="19"/>
      <c r="D1" s="19"/>
      <c r="E1" s="19"/>
      <c r="F1" s="19"/>
      <c r="G1" s="19"/>
      <c r="H1" s="19"/>
      <c r="I1" s="19"/>
      <c r="J1" s="1"/>
    </row>
    <row r="2" spans="2:17" x14ac:dyDescent="0.35">
      <c r="B2" s="19"/>
      <c r="C2" s="19"/>
      <c r="D2" s="19"/>
      <c r="E2" s="19"/>
      <c r="F2" s="19"/>
      <c r="G2" s="19"/>
      <c r="H2" s="19"/>
      <c r="I2" s="19"/>
      <c r="J2" s="1"/>
    </row>
    <row r="3" spans="2:17" x14ac:dyDescent="0.35">
      <c r="B3" s="3" t="s">
        <v>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6</v>
      </c>
      <c r="K3" s="7"/>
      <c r="L3" s="7" t="s">
        <v>1</v>
      </c>
      <c r="M3" s="7" t="s">
        <v>2</v>
      </c>
      <c r="N3" s="7" t="s">
        <v>3</v>
      </c>
      <c r="O3" s="7" t="s">
        <v>4</v>
      </c>
      <c r="P3" s="7" t="s">
        <v>5</v>
      </c>
      <c r="Q3" s="7" t="s">
        <v>9</v>
      </c>
    </row>
    <row r="4" spans="2:17" x14ac:dyDescent="0.35">
      <c r="B4" s="5" t="s">
        <v>35</v>
      </c>
      <c r="C4" s="4"/>
      <c r="D4" s="4"/>
      <c r="E4" s="4">
        <v>1</v>
      </c>
      <c r="F4" s="4"/>
      <c r="G4" s="4"/>
      <c r="H4" s="4"/>
      <c r="I4" s="4" cm="1">
        <f t="array" ref="I4">_xlfn.IFS(C4=1,L$4,D4=1,M$4,E4=1,N$4,F4=1,O$4,G4=1,P$4,H4=1,Q$4,COUNTBLANK(C5:H5)&gt;5," ")</f>
        <v>16</v>
      </c>
      <c r="K4" s="4" t="s">
        <v>6</v>
      </c>
      <c r="L4" s="4">
        <v>4</v>
      </c>
      <c r="M4" s="4">
        <v>8</v>
      </c>
      <c r="N4" s="4">
        <v>16</v>
      </c>
      <c r="O4" s="4">
        <v>24</v>
      </c>
      <c r="P4" s="4">
        <v>32</v>
      </c>
      <c r="Q4" s="4">
        <v>40</v>
      </c>
    </row>
    <row r="5" spans="2:17" x14ac:dyDescent="0.35">
      <c r="B5" s="5" t="s">
        <v>36</v>
      </c>
      <c r="C5" s="4"/>
      <c r="D5" s="4"/>
      <c r="E5" s="4">
        <v>1</v>
      </c>
      <c r="F5" s="4"/>
      <c r="G5" s="4"/>
      <c r="H5" s="4"/>
      <c r="I5" s="4">
        <f>_xlfn.IFS(C5=1,L$4,D5=1,M$4,E5=1,N$4,F5=1,O$4,G5=1,P$4,H5=1,Q$4,COUNTBLANK(C6:H6)&gt;5," ")</f>
        <v>16</v>
      </c>
    </row>
    <row r="6" spans="2:17" x14ac:dyDescent="0.35">
      <c r="B6" s="5" t="s">
        <v>38</v>
      </c>
      <c r="C6" s="4"/>
      <c r="D6" s="4"/>
      <c r="E6" s="4"/>
      <c r="F6" s="4">
        <v>1</v>
      </c>
      <c r="G6" s="4"/>
      <c r="H6" s="4"/>
      <c r="I6" s="4" cm="1">
        <f t="array" ref="I6">_xlfn.IFS(C6=1,L$4,D6=1,M$4,E6=1,N$4,F6=1,O$4,G6=1,P$4,H6=1,Q$4,COUNTBLANK(C7:H7)&gt;5," ")</f>
        <v>24</v>
      </c>
    </row>
    <row r="7" spans="2:17" x14ac:dyDescent="0.35">
      <c r="B7" s="5" t="s">
        <v>37</v>
      </c>
      <c r="C7" s="4"/>
      <c r="D7" s="4"/>
      <c r="E7" s="4"/>
      <c r="F7" s="4">
        <v>1</v>
      </c>
      <c r="G7" s="4"/>
      <c r="H7" s="4"/>
      <c r="I7" s="4" cm="1">
        <f t="array" ref="I7">_xlfn.IFS(C7=1,L$4,D7=1,M$4,E7=1,N$4,F7=1,O$4,G7=1,P$4,H7=1,Q$4,COUNTBLANK(C8:H8)&gt;5," ")</f>
        <v>24</v>
      </c>
    </row>
    <row r="8" spans="2:17" x14ac:dyDescent="0.35">
      <c r="B8" s="5" t="s">
        <v>39</v>
      </c>
      <c r="C8" s="4"/>
      <c r="D8" s="4"/>
      <c r="E8" s="4">
        <v>1</v>
      </c>
      <c r="F8" s="4"/>
      <c r="G8" s="4"/>
      <c r="H8" s="4"/>
      <c r="I8" s="4" cm="1">
        <f t="array" ref="I8">_xlfn.IFS(C8=1,L$4,D8=1,M$4,E8=1,N$4,F8=1,O$4,G8=1,P$4,H8=1,Q$4,COUNTBLANK(C9:H9)&gt;5," ")</f>
        <v>16</v>
      </c>
    </row>
    <row r="9" spans="2:17" x14ac:dyDescent="0.35">
      <c r="B9" s="5" t="s">
        <v>41</v>
      </c>
      <c r="C9" s="4"/>
      <c r="D9" s="4"/>
      <c r="E9" s="4"/>
      <c r="F9" s="4">
        <v>1</v>
      </c>
      <c r="G9" s="4"/>
      <c r="H9" s="4"/>
      <c r="I9" s="4" cm="1">
        <f t="array" ref="I9">_xlfn.IFS(C9=1,L$4,D9=1,M$4,E9=1,N$4,F9=1,O$4,G9=1,P$4,H9=1,Q$4,COUNTBLANK(C10:H10)&gt;5," ")</f>
        <v>24</v>
      </c>
      <c r="K9" s="19" t="s">
        <v>18</v>
      </c>
      <c r="L9" s="19"/>
      <c r="M9" s="19"/>
      <c r="N9" s="19"/>
    </row>
    <row r="10" spans="2:17" x14ac:dyDescent="0.35">
      <c r="B10" s="5" t="s">
        <v>42</v>
      </c>
      <c r="C10" s="4"/>
      <c r="D10" s="4"/>
      <c r="E10" s="4"/>
      <c r="F10" s="4"/>
      <c r="G10" s="4">
        <v>1</v>
      </c>
      <c r="H10" s="4"/>
      <c r="I10" s="4" cm="1">
        <f t="array" ref="I10">_xlfn.IFS(C10=1,L$4,D10=1,M$4,E10=1,N$4,F10=1,O$4,G10=1,P$4,H10=1,Q$4,COUNTBLANK(C11:H11)&gt;5," ")</f>
        <v>32</v>
      </c>
      <c r="K10" s="7" t="s">
        <v>6</v>
      </c>
      <c r="L10" s="7" t="s">
        <v>11</v>
      </c>
      <c r="M10" s="7" t="s">
        <v>19</v>
      </c>
      <c r="N10" s="7" t="s">
        <v>20</v>
      </c>
    </row>
    <row r="11" spans="2:17" x14ac:dyDescent="0.35">
      <c r="B11" s="5"/>
      <c r="C11" s="4"/>
      <c r="D11" s="4"/>
      <c r="E11" s="4"/>
      <c r="F11" s="4"/>
      <c r="G11" s="4"/>
      <c r="H11" s="4"/>
      <c r="I11" s="4"/>
      <c r="K11" s="8">
        <f>I12+I24</f>
        <v>280</v>
      </c>
      <c r="L11" s="8">
        <f>K11/5</f>
        <v>56</v>
      </c>
      <c r="M11" s="8">
        <f>L11/5</f>
        <v>11.2</v>
      </c>
      <c r="N11" s="8">
        <f>L11/20</f>
        <v>2.8</v>
      </c>
    </row>
    <row r="12" spans="2:17" x14ac:dyDescent="0.35">
      <c r="B12" s="5" t="s">
        <v>7</v>
      </c>
      <c r="C12" s="6"/>
      <c r="D12" s="6"/>
      <c r="E12" s="6"/>
      <c r="F12" s="6"/>
      <c r="G12" s="6"/>
      <c r="H12" s="6"/>
      <c r="I12" s="6">
        <f>SUM(I4:I11)</f>
        <v>152</v>
      </c>
    </row>
    <row r="15" spans="2:17" x14ac:dyDescent="0.35">
      <c r="B15" s="3" t="s">
        <v>47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9</v>
      </c>
      <c r="I15" s="3" t="s">
        <v>6</v>
      </c>
    </row>
    <row r="16" spans="2:17" x14ac:dyDescent="0.35">
      <c r="B16" s="5" t="s">
        <v>34</v>
      </c>
      <c r="C16" s="4"/>
      <c r="D16" s="4"/>
      <c r="E16" s="4">
        <v>1</v>
      </c>
      <c r="F16" s="4"/>
      <c r="G16" s="4"/>
      <c r="H16" s="4"/>
      <c r="I16" s="4" cm="1">
        <f t="array" ref="I16">_xlfn.IFS(C16=1,L$4,D16=1,M$4,E16=1,N$4,F16=1,O$4,G16=1,P$4,H16=1,Q$4,COUNTBLANK(C17:H17)&gt;5," ")</f>
        <v>16</v>
      </c>
      <c r="K16" s="20" t="s">
        <v>10</v>
      </c>
      <c r="L16" s="20"/>
      <c r="M16" s="20"/>
      <c r="N16" s="20"/>
      <c r="O16" s="20"/>
    </row>
    <row r="17" spans="2:15" x14ac:dyDescent="0.35">
      <c r="B17" s="5" t="s">
        <v>33</v>
      </c>
      <c r="C17" s="4"/>
      <c r="D17" s="4"/>
      <c r="E17" s="4"/>
      <c r="F17" s="4">
        <v>1</v>
      </c>
      <c r="G17" s="4"/>
      <c r="H17" s="4"/>
      <c r="I17" s="4">
        <f>_xlfn.IFS(C17=1,L$4,D17=1,M$4,E17=1,N$4,F17=1,O$4,G17=1,P$4,H17=1,Q$4,COUNTBLANK(C18:H18)&gt;5," ")</f>
        <v>24</v>
      </c>
      <c r="K17" s="3" t="s">
        <v>6</v>
      </c>
      <c r="L17" s="3" t="s">
        <v>14</v>
      </c>
      <c r="M17" s="3" t="s">
        <v>15</v>
      </c>
      <c r="N17" s="3" t="s">
        <v>16</v>
      </c>
      <c r="O17" s="3" t="s">
        <v>17</v>
      </c>
    </row>
    <row r="18" spans="2:15" x14ac:dyDescent="0.35">
      <c r="B18" s="5" t="s">
        <v>32</v>
      </c>
      <c r="C18" s="4"/>
      <c r="D18" s="4"/>
      <c r="E18" s="4"/>
      <c r="F18" s="4">
        <v>1</v>
      </c>
      <c r="G18" s="4"/>
      <c r="H18" s="4"/>
      <c r="I18" s="4" cm="1">
        <f t="array" ref="I18">_xlfn.IFS(C18=1,L$4,D18=1,M$4,E18=1,N$4,F18=1,O$4,G18=1,P$4,H18=1,Q$4,COUNTBLANK(C19:H19)&gt;5," ")</f>
        <v>24</v>
      </c>
      <c r="K18" s="4" t="s">
        <v>11</v>
      </c>
      <c r="L18" s="4">
        <f>$L$11/1</f>
        <v>56</v>
      </c>
      <c r="M18" s="4">
        <f>$L$11/2</f>
        <v>28</v>
      </c>
      <c r="N18" s="16">
        <f>$L$11/3</f>
        <v>18.666666666666668</v>
      </c>
      <c r="O18" s="4">
        <f>$L$11/4</f>
        <v>14</v>
      </c>
    </row>
    <row r="19" spans="2:15" x14ac:dyDescent="0.35">
      <c r="B19" s="5" t="s">
        <v>40</v>
      </c>
      <c r="C19" s="4"/>
      <c r="D19" s="4"/>
      <c r="E19" s="4"/>
      <c r="F19" s="4">
        <v>1</v>
      </c>
      <c r="G19" s="4"/>
      <c r="H19" s="4"/>
      <c r="I19" s="4" cm="1">
        <f t="array" ref="I19">_xlfn.IFS(C19=1,L$4,D19=1,M$4,E19=1,N$4,F19=1,O$4,G19=1,P$4,H19=1,Q$4,COUNTBLANK(C20:H20)&gt;5," ")</f>
        <v>24</v>
      </c>
      <c r="K19" s="4" t="s">
        <v>12</v>
      </c>
      <c r="L19" s="4">
        <f>$M$11/1</f>
        <v>11.2</v>
      </c>
      <c r="M19" s="4">
        <f>$M$11/2</f>
        <v>5.6</v>
      </c>
      <c r="N19" s="16">
        <f>$M$11/3</f>
        <v>3.7333333333333329</v>
      </c>
      <c r="O19" s="4">
        <f>$M$11/4</f>
        <v>2.8</v>
      </c>
    </row>
    <row r="20" spans="2:15" x14ac:dyDescent="0.35">
      <c r="B20" s="5" t="s">
        <v>43</v>
      </c>
      <c r="C20" s="4"/>
      <c r="D20" s="4"/>
      <c r="E20" s="4">
        <v>1</v>
      </c>
      <c r="F20" s="4"/>
      <c r="G20" s="4"/>
      <c r="H20" s="4"/>
      <c r="I20" s="4" cm="1">
        <f t="array" ref="I20">_xlfn.IFS(C20=1,L$4,D20=1,M$4,E20=1,N$4,F20=1,O$4,G20=1,P$4,H20=1,Q$4,COUNTBLANK(C21:H21)&gt;5," ")</f>
        <v>16</v>
      </c>
      <c r="K20" s="4" t="s">
        <v>13</v>
      </c>
      <c r="L20" s="4">
        <f>$N$11/1</f>
        <v>2.8</v>
      </c>
      <c r="M20" s="4">
        <f>$N$11/2</f>
        <v>1.4</v>
      </c>
      <c r="N20" s="16">
        <f>$N$11/3</f>
        <v>0.93333333333333324</v>
      </c>
      <c r="O20" s="4">
        <f>$N$11/4</f>
        <v>0.7</v>
      </c>
    </row>
    <row r="21" spans="2:15" x14ac:dyDescent="0.35">
      <c r="B21" s="5" t="s">
        <v>49</v>
      </c>
      <c r="C21" s="4"/>
      <c r="D21" s="4"/>
      <c r="E21" s="4"/>
      <c r="F21" s="4">
        <v>1</v>
      </c>
      <c r="G21" s="4"/>
      <c r="H21" s="4"/>
      <c r="I21" s="4" cm="1">
        <f t="array" ref="I21">_xlfn.IFS(C21=1,L$4,D21=1,M$4,E21=1,N$4,F21=1,O$4,G21=1,P$4,H21=1,Q$4,COUNTBLANK(C22:H22)&gt;5," ")</f>
        <v>24</v>
      </c>
    </row>
    <row r="22" spans="2:15" x14ac:dyDescent="0.35">
      <c r="B22" s="5"/>
      <c r="C22" s="4"/>
      <c r="D22" s="4"/>
      <c r="E22" s="4"/>
      <c r="F22" s="4"/>
      <c r="G22" s="4"/>
      <c r="H22" s="4"/>
      <c r="I22" s="4" t="str" cm="1">
        <f t="array" ref="I22">_xlfn.IFS(C22=1,L$4,D22=1,M$4,E22=1,N$4,F22=1,O$4,G22=1,P$4,H22=1,Q$4,COUNTBLANK(C23:H23)&gt;5," ")</f>
        <v xml:space="preserve"> </v>
      </c>
    </row>
    <row r="23" spans="2:15" x14ac:dyDescent="0.35">
      <c r="B23" s="5"/>
      <c r="C23" s="4"/>
      <c r="D23" s="4"/>
      <c r="E23" s="4"/>
      <c r="F23" s="4"/>
      <c r="G23" s="4"/>
      <c r="H23" s="4"/>
      <c r="I23" s="4"/>
    </row>
    <row r="24" spans="2:15" x14ac:dyDescent="0.35">
      <c r="B24" s="5" t="s">
        <v>7</v>
      </c>
      <c r="C24" s="6"/>
      <c r="D24" s="6"/>
      <c r="E24" s="6"/>
      <c r="F24" s="6"/>
      <c r="G24" s="6"/>
      <c r="H24" s="6"/>
      <c r="I24" s="6">
        <f>SUM(I16:I23)</f>
        <v>128</v>
      </c>
    </row>
  </sheetData>
  <mergeCells count="3">
    <mergeCell ref="B1:I2"/>
    <mergeCell ref="K9:N9"/>
    <mergeCell ref="K16:O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7"/>
  <sheetViews>
    <sheetView tabSelected="1" topLeftCell="D1" zoomScale="130" zoomScaleNormal="130" workbookViewId="0">
      <selection activeCell="H13" sqref="H13"/>
    </sheetView>
  </sheetViews>
  <sheetFormatPr baseColWidth="10" defaultRowHeight="14.5" x14ac:dyDescent="0.35"/>
  <cols>
    <col min="2" max="2" width="21.453125" customWidth="1"/>
    <col min="3" max="4" width="11.7265625" bestFit="1" customWidth="1"/>
    <col min="5" max="5" width="11.81640625" bestFit="1" customWidth="1"/>
    <col min="6" max="6" width="11.7265625" bestFit="1" customWidth="1"/>
    <col min="8" max="8" width="11.453125" bestFit="1" customWidth="1"/>
    <col min="9" max="9" width="9.6328125" bestFit="1" customWidth="1"/>
    <col min="10" max="10" width="4.81640625" bestFit="1" customWidth="1"/>
    <col min="12" max="12" width="17.90625" bestFit="1" customWidth="1"/>
    <col min="13" max="14" width="11.7265625" bestFit="1" customWidth="1"/>
    <col min="15" max="15" width="12.36328125" bestFit="1" customWidth="1"/>
    <col min="16" max="16" width="11.7265625" bestFit="1" customWidth="1"/>
  </cols>
  <sheetData>
    <row r="1" spans="2:20" x14ac:dyDescent="0.35">
      <c r="B1" s="22" t="s">
        <v>31</v>
      </c>
      <c r="C1" s="22"/>
      <c r="D1" s="22"/>
      <c r="E1" s="22"/>
      <c r="F1" s="22"/>
      <c r="L1" s="22" t="s">
        <v>31</v>
      </c>
      <c r="M1" s="22"/>
      <c r="N1" s="22"/>
      <c r="O1" s="22"/>
      <c r="P1" s="22"/>
    </row>
    <row r="2" spans="2:20" x14ac:dyDescent="0.35">
      <c r="B2" s="23"/>
      <c r="C2" s="23"/>
      <c r="D2" s="23"/>
      <c r="E2" s="23"/>
      <c r="F2" s="23"/>
      <c r="H2" s="2" t="s">
        <v>24</v>
      </c>
      <c r="I2" s="9">
        <v>2285.6999999999998</v>
      </c>
      <c r="J2" s="2" t="s">
        <v>45</v>
      </c>
      <c r="L2" s="23"/>
      <c r="M2" s="23"/>
      <c r="N2" s="23"/>
      <c r="O2" s="23"/>
      <c r="P2" s="23"/>
      <c r="R2" s="2" t="s">
        <v>24</v>
      </c>
      <c r="S2" s="9">
        <v>1714</v>
      </c>
      <c r="T2" s="2" t="s">
        <v>45</v>
      </c>
    </row>
    <row r="3" spans="2:20" x14ac:dyDescent="0.35">
      <c r="B3" s="21" t="s">
        <v>23</v>
      </c>
      <c r="C3" s="21"/>
      <c r="D3" s="21"/>
      <c r="E3" s="21"/>
      <c r="F3" s="21"/>
      <c r="L3" s="21" t="s">
        <v>23</v>
      </c>
      <c r="M3" s="21"/>
      <c r="N3" s="21"/>
      <c r="O3" s="21"/>
      <c r="P3" s="21"/>
    </row>
    <row r="4" spans="2:20" x14ac:dyDescent="0.35">
      <c r="B4" s="7" t="s">
        <v>21</v>
      </c>
      <c r="C4" s="7">
        <v>1</v>
      </c>
      <c r="D4" s="7">
        <v>2</v>
      </c>
      <c r="E4" s="7">
        <v>3</v>
      </c>
      <c r="F4" s="7">
        <v>4</v>
      </c>
      <c r="L4" s="7" t="s">
        <v>21</v>
      </c>
      <c r="M4" s="7">
        <v>1</v>
      </c>
      <c r="N4" s="7">
        <v>2</v>
      </c>
      <c r="O4" s="7">
        <v>3</v>
      </c>
      <c r="P4" s="7">
        <v>4</v>
      </c>
    </row>
    <row r="5" spans="2:20" x14ac:dyDescent="0.35">
      <c r="B5" s="10" t="s">
        <v>6</v>
      </c>
      <c r="C5" s="4">
        <f>Estimación!K11</f>
        <v>280</v>
      </c>
      <c r="D5" s="4">
        <f>C5/2</f>
        <v>140</v>
      </c>
      <c r="E5" s="16">
        <f>C5/3</f>
        <v>93.333333333333329</v>
      </c>
      <c r="F5" s="15">
        <f>C5/4</f>
        <v>70</v>
      </c>
      <c r="L5" s="10" t="s">
        <v>6</v>
      </c>
      <c r="M5" s="4">
        <f>Estimación!K11</f>
        <v>280</v>
      </c>
      <c r="N5" s="4">
        <f>M5/2</f>
        <v>140</v>
      </c>
      <c r="O5" s="16">
        <f>M5/3</f>
        <v>93.333333333333329</v>
      </c>
      <c r="P5" s="15">
        <f>M5/4</f>
        <v>70</v>
      </c>
    </row>
    <row r="6" spans="2:20" x14ac:dyDescent="0.35">
      <c r="B6" s="10" t="s">
        <v>46</v>
      </c>
      <c r="C6" s="4">
        <f>Estimación!L11</f>
        <v>56</v>
      </c>
      <c r="D6" s="4">
        <f>C6/2</f>
        <v>28</v>
      </c>
      <c r="E6" s="16">
        <f>C6/3</f>
        <v>18.666666666666668</v>
      </c>
      <c r="F6" s="15">
        <f>C6/4</f>
        <v>14</v>
      </c>
      <c r="L6" s="10" t="s">
        <v>46</v>
      </c>
      <c r="M6" s="4">
        <f>Estimación!L11</f>
        <v>56</v>
      </c>
      <c r="N6" s="4">
        <f>M6/2</f>
        <v>28</v>
      </c>
      <c r="O6" s="16">
        <f>M6/3</f>
        <v>18.666666666666668</v>
      </c>
      <c r="P6" s="15">
        <f>M6/4</f>
        <v>14</v>
      </c>
    </row>
    <row r="7" spans="2:20" x14ac:dyDescent="0.35">
      <c r="B7" s="10" t="s">
        <v>12</v>
      </c>
      <c r="C7" s="4">
        <f>Estimación!L19</f>
        <v>11.2</v>
      </c>
      <c r="D7" s="4">
        <f t="shared" ref="D7:D9" si="0">C7/2</f>
        <v>5.6</v>
      </c>
      <c r="E7" s="16">
        <f t="shared" ref="E7:E9" si="1">C7/3</f>
        <v>3.7333333333333329</v>
      </c>
      <c r="F7" s="15">
        <f t="shared" ref="F7:F9" si="2">C7/4</f>
        <v>2.8</v>
      </c>
      <c r="L7" s="10" t="s">
        <v>12</v>
      </c>
      <c r="M7" s="4">
        <f>Estimación!L19</f>
        <v>11.2</v>
      </c>
      <c r="N7" s="4">
        <f t="shared" ref="N7:N9" si="3">M7/2</f>
        <v>5.6</v>
      </c>
      <c r="O7" s="16">
        <f t="shared" ref="O7:O9" si="4">M7/3</f>
        <v>3.7333333333333329</v>
      </c>
      <c r="P7" s="15">
        <f t="shared" ref="P7:P9" si="5">M7/4</f>
        <v>2.8</v>
      </c>
    </row>
    <row r="8" spans="2:20" x14ac:dyDescent="0.35">
      <c r="B8" s="10" t="s">
        <v>13</v>
      </c>
      <c r="C8" s="4">
        <f>Estimación!L20</f>
        <v>2.8</v>
      </c>
      <c r="D8" s="4">
        <f t="shared" si="0"/>
        <v>1.4</v>
      </c>
      <c r="E8" s="16">
        <f t="shared" si="1"/>
        <v>0.93333333333333324</v>
      </c>
      <c r="F8" s="15">
        <f t="shared" si="2"/>
        <v>0.7</v>
      </c>
      <c r="L8" s="10" t="s">
        <v>13</v>
      </c>
      <c r="M8" s="4">
        <f>Estimación!L20</f>
        <v>2.8</v>
      </c>
      <c r="N8" s="4">
        <f t="shared" si="3"/>
        <v>1.4</v>
      </c>
      <c r="O8" s="16">
        <f>M8/3</f>
        <v>0.93333333333333324</v>
      </c>
      <c r="P8" s="15">
        <f t="shared" si="5"/>
        <v>0.7</v>
      </c>
    </row>
    <row r="9" spans="2:20" x14ac:dyDescent="0.35">
      <c r="B9" s="6" t="s">
        <v>22</v>
      </c>
      <c r="C9" s="11">
        <f>C5*I2</f>
        <v>639996</v>
      </c>
      <c r="D9" s="11">
        <f t="shared" si="0"/>
        <v>319998</v>
      </c>
      <c r="E9" s="11">
        <f t="shared" si="1"/>
        <v>213332</v>
      </c>
      <c r="F9" s="14">
        <f t="shared" si="2"/>
        <v>159999</v>
      </c>
      <c r="L9" s="6" t="s">
        <v>22</v>
      </c>
      <c r="M9" s="11">
        <f>M5*S2</f>
        <v>479920</v>
      </c>
      <c r="N9" s="11">
        <f t="shared" si="3"/>
        <v>239960</v>
      </c>
      <c r="O9" s="11">
        <f t="shared" si="4"/>
        <v>159973.33333333334</v>
      </c>
      <c r="P9" s="14">
        <f t="shared" si="5"/>
        <v>119980</v>
      </c>
    </row>
    <row r="11" spans="2:20" x14ac:dyDescent="0.35">
      <c r="B11" s="21" t="s">
        <v>26</v>
      </c>
      <c r="C11" s="21"/>
      <c r="D11" s="21"/>
      <c r="E11" s="21"/>
      <c r="F11" s="21"/>
      <c r="L11" s="21" t="s">
        <v>26</v>
      </c>
      <c r="M11" s="21"/>
      <c r="N11" s="21"/>
      <c r="O11" s="21"/>
      <c r="P11" s="21"/>
    </row>
    <row r="12" spans="2:20" x14ac:dyDescent="0.35">
      <c r="B12" s="7" t="s">
        <v>25</v>
      </c>
      <c r="C12" s="7">
        <v>1</v>
      </c>
      <c r="D12" s="7">
        <v>2</v>
      </c>
      <c r="E12" s="7">
        <v>3</v>
      </c>
      <c r="F12" s="7">
        <v>4</v>
      </c>
      <c r="L12" s="7" t="s">
        <v>25</v>
      </c>
      <c r="M12" s="7">
        <v>1</v>
      </c>
      <c r="N12" s="7">
        <v>2</v>
      </c>
      <c r="O12" s="7">
        <v>3</v>
      </c>
      <c r="P12" s="7">
        <v>4</v>
      </c>
    </row>
    <row r="13" spans="2:20" x14ac:dyDescent="0.35">
      <c r="B13" s="10" t="s">
        <v>27</v>
      </c>
      <c r="C13" s="12">
        <f>(C9*50)/100</f>
        <v>319998</v>
      </c>
      <c r="D13" s="12">
        <f t="shared" ref="D13:F13" si="6">(D9*50)/100</f>
        <v>159999</v>
      </c>
      <c r="E13" s="12">
        <f t="shared" si="6"/>
        <v>106666</v>
      </c>
      <c r="F13" s="14">
        <f t="shared" si="6"/>
        <v>79999.5</v>
      </c>
      <c r="L13" s="10" t="s">
        <v>27</v>
      </c>
      <c r="M13" s="12">
        <f>(M9*50)/100</f>
        <v>239960</v>
      </c>
      <c r="N13" s="12">
        <f t="shared" ref="N13:O13" si="7">(N9*50)/100</f>
        <v>119980</v>
      </c>
      <c r="O13" s="12">
        <f t="shared" si="7"/>
        <v>79986.666666666672</v>
      </c>
      <c r="P13" s="14">
        <f>(P9*50)/100</f>
        <v>59990</v>
      </c>
    </row>
    <row r="14" spans="2:20" x14ac:dyDescent="0.35">
      <c r="B14" s="10" t="s">
        <v>28</v>
      </c>
      <c r="C14" s="12">
        <f>(C9*30)/100</f>
        <v>191998.8</v>
      </c>
      <c r="D14" s="12">
        <f t="shared" ref="D14:F14" si="8">(D9*30)/100</f>
        <v>95999.4</v>
      </c>
      <c r="E14" s="12">
        <f t="shared" si="8"/>
        <v>63999.6</v>
      </c>
      <c r="F14" s="14">
        <f t="shared" si="8"/>
        <v>47999.7</v>
      </c>
      <c r="L14" s="10" t="s">
        <v>28</v>
      </c>
      <c r="M14" s="12">
        <f>(M9*30)/100</f>
        <v>143976</v>
      </c>
      <c r="N14" s="12">
        <f t="shared" ref="N14:P14" si="9">(N9*30)/100</f>
        <v>71988</v>
      </c>
      <c r="O14" s="12">
        <f t="shared" si="9"/>
        <v>47992</v>
      </c>
      <c r="P14" s="14">
        <f t="shared" si="9"/>
        <v>35994</v>
      </c>
    </row>
    <row r="15" spans="2:20" x14ac:dyDescent="0.35">
      <c r="B15" s="10" t="s">
        <v>29</v>
      </c>
      <c r="C15" s="12">
        <f>(C9*10)/100</f>
        <v>63999.6</v>
      </c>
      <c r="D15" s="12">
        <f t="shared" ref="D15:F15" si="10">(D9*10)/100</f>
        <v>31999.8</v>
      </c>
      <c r="E15" s="12">
        <f t="shared" si="10"/>
        <v>21333.200000000001</v>
      </c>
      <c r="F15" s="14">
        <f t="shared" si="10"/>
        <v>15999.9</v>
      </c>
      <c r="L15" s="10" t="s">
        <v>29</v>
      </c>
      <c r="M15" s="12">
        <f>(M9*10)/100</f>
        <v>47992</v>
      </c>
      <c r="N15" s="12">
        <f t="shared" ref="N15:P15" si="11">(N9*10)/100</f>
        <v>23996</v>
      </c>
      <c r="O15" s="12">
        <f t="shared" si="11"/>
        <v>15997.333333333336</v>
      </c>
      <c r="P15" s="14">
        <f t="shared" si="11"/>
        <v>11998</v>
      </c>
    </row>
    <row r="16" spans="2:20" x14ac:dyDescent="0.35">
      <c r="B16" s="10" t="s">
        <v>30</v>
      </c>
      <c r="C16" s="12">
        <f>(C9*10)/100</f>
        <v>63999.6</v>
      </c>
      <c r="D16" s="12">
        <f t="shared" ref="D16:F16" si="12">(D9*10)/100</f>
        <v>31999.8</v>
      </c>
      <c r="E16" s="12">
        <f t="shared" si="12"/>
        <v>21333.200000000001</v>
      </c>
      <c r="F16" s="14">
        <f t="shared" si="12"/>
        <v>15999.9</v>
      </c>
      <c r="L16" s="10" t="s">
        <v>30</v>
      </c>
      <c r="M16" s="12">
        <f>(M9*10)/100</f>
        <v>47992</v>
      </c>
      <c r="N16" s="12">
        <f t="shared" ref="N16:P16" si="13">(N9*10)/100</f>
        <v>23996</v>
      </c>
      <c r="O16" s="12">
        <f t="shared" si="13"/>
        <v>15997.333333333336</v>
      </c>
      <c r="P16" s="14">
        <f t="shared" si="13"/>
        <v>11998</v>
      </c>
    </row>
    <row r="17" spans="2:16" x14ac:dyDescent="0.35">
      <c r="B17" s="6" t="s">
        <v>22</v>
      </c>
      <c r="C17" s="11">
        <f>SUM(C13:C16)</f>
        <v>639996</v>
      </c>
      <c r="D17" s="11">
        <f t="shared" ref="D17:F17" si="14">SUM(D13:D16)</f>
        <v>319998</v>
      </c>
      <c r="E17" s="11">
        <f t="shared" si="14"/>
        <v>213332.00000000003</v>
      </c>
      <c r="F17" s="14">
        <f t="shared" si="14"/>
        <v>159999</v>
      </c>
      <c r="L17" s="6" t="s">
        <v>22</v>
      </c>
      <c r="M17" s="11">
        <f>SUM(M13:M16)</f>
        <v>479920</v>
      </c>
      <c r="N17" s="11">
        <f t="shared" ref="N17:P17" si="15">SUM(N13:N16)</f>
        <v>239960</v>
      </c>
      <c r="O17" s="11">
        <f t="shared" si="15"/>
        <v>159973.33333333334</v>
      </c>
      <c r="P17" s="14">
        <f t="shared" si="15"/>
        <v>119980</v>
      </c>
    </row>
  </sheetData>
  <mergeCells count="6">
    <mergeCell ref="B3:F3"/>
    <mergeCell ref="B11:F11"/>
    <mergeCell ref="B1:F2"/>
    <mergeCell ref="L1:P2"/>
    <mergeCell ref="L3:P3"/>
    <mergeCell ref="L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Actividades</vt:lpstr>
      <vt:lpstr>Estimación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 Tech</dc:creator>
  <cp:lastModifiedBy>Ramon Ernesto Valdez Felix</cp:lastModifiedBy>
  <dcterms:created xsi:type="dcterms:W3CDTF">2021-11-08T21:40:05Z</dcterms:created>
  <dcterms:modified xsi:type="dcterms:W3CDTF">2024-02-09T02:02:39Z</dcterms:modified>
</cp:coreProperties>
</file>