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30332EB2-968B-4772-98A1-800B028099E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ista" sheetId="1" r:id="rId1"/>
    <sheet name="Totais" sheetId="2" r:id="rId2"/>
  </sheets>
  <definedNames>
    <definedName name="_xlnm._FilterDatabase" localSheetId="0" hidden="1">Lista!$A$1:$F$18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C15" i="2"/>
  <c r="C14" i="2"/>
  <c r="C13" i="2"/>
  <c r="C12" i="2"/>
  <c r="C11" i="2"/>
  <c r="C10" i="2"/>
  <c r="D10" i="2" s="1"/>
  <c r="C9" i="2"/>
  <c r="C8" i="2"/>
  <c r="C7" i="2"/>
  <c r="C6" i="2"/>
  <c r="D6" i="2" s="1"/>
  <c r="C5" i="2"/>
  <c r="C4" i="2"/>
  <c r="D4" i="2" s="1"/>
  <c r="C3" i="2"/>
  <c r="C2" i="2"/>
  <c r="D8" i="2" l="1"/>
  <c r="D14" i="2"/>
  <c r="C17" i="2"/>
  <c r="D12" i="2"/>
  <c r="C16" i="2"/>
  <c r="D2" i="2"/>
  <c r="D16" i="2" s="1"/>
</calcChain>
</file>

<file path=xl/sharedStrings.xml><?xml version="1.0" encoding="utf-8"?>
<sst xmlns="http://schemas.openxmlformats.org/spreadsheetml/2006/main" count="445" uniqueCount="157">
  <si>
    <t>Tipo de Bem</t>
  </si>
  <si>
    <t>Nº de Patrimônio</t>
  </si>
  <si>
    <t>Local</t>
  </si>
  <si>
    <t>Problema</t>
  </si>
  <si>
    <t>Observações</t>
  </si>
  <si>
    <t>Geladeira</t>
  </si>
  <si>
    <t>Secretaria do CIF</t>
  </si>
  <si>
    <t>Não liga</t>
  </si>
  <si>
    <t>Sala H103 e H104</t>
  </si>
  <si>
    <t>Ar-Condicionado</t>
  </si>
  <si>
    <t>Sala H103</t>
  </si>
  <si>
    <t>Os dois aparelhos de ar condicionado são da marca YORK, ficam no alto, não consigo visualizar o número de patrimônio. Grata, Profa. Monica Lino</t>
  </si>
  <si>
    <t>Sala H104</t>
  </si>
  <si>
    <t>Laboratório de Farmacotécnica</t>
  </si>
  <si>
    <t>Lab de desenv. farmacot. (roubo de tubulação, recolheram condensador e não tem conserto / substituir por novos de maior potência - 24 mil BTUs) / Profa. responsável: Elenara; técnica: Sandra</t>
  </si>
  <si>
    <t>Lab de desenv. farmacot.  (aparelho não liga / tb há necessidade de melhorar saída de água - instalação incorreta / substituir por novos de maior potência - 24 mil BTUs) / Profa. responsável: Elenara; técnica: Sandra</t>
  </si>
  <si>
    <t>Lab graduação (não refrigera) / Profa. responsável: Elenara; técnica: Sandra</t>
  </si>
  <si>
    <t>Não refrigera</t>
  </si>
  <si>
    <t>Lab graduação (não refrigera) /  Profa. responsável: Elenara; técnica: Sandra</t>
  </si>
  <si>
    <t>Sala de aula da graduação anexa ao laboratório (manutenção de aparelho) /  Profa. responsável: Elenara; técnica: Sandra</t>
  </si>
  <si>
    <t>Sala de aula (Prof. Thiago/Bianca) - ar-condicionado não refrigera apropriadamente (troca do gás ou substituição por equipamento de maior capacidade) - Prof. Thiago ou Sandra</t>
  </si>
  <si>
    <t>Laboratório de Práticas Simuladas (Laboratório de Alta Fidelidade do LPS/NFR/CCS - Bloco I - Sala 202)</t>
  </si>
  <si>
    <t>Vazamento de água</t>
  </si>
  <si>
    <t>Laboratório de Alta Fidelidade do LPS/NFR/CCS - Bloco I - Sala 202 - apresenta um vazamento grande de água para o interior do laboratório, inclusive, já foi solicitado conserto ao setor de Refrigeração da UFSC em maio de 2022, reforçado em outubro do mesmo ano e, por não obtermos respostas, notificamos o problema para o setor de saúde ocupacional da UFSC, que verificou o problema e emitiu um relatório. Este relatório foi anexado à solicitação de conserto e enviado novamente ao setor de refrigeração em abril de 2023 (Risco de acidentes: queda, choque elétrico) e Riscos de danificar patrimônio (curto-circuito e risco de danificar os manequins de alta fidelidade utilizados no laboratório).  TAEs responsáveis: Enfermeiras Simone ou Pollyana Ramal: 3433 ou 3435</t>
  </si>
  <si>
    <t>Ambulatório de Radiologia (D006)</t>
  </si>
  <si>
    <t>Sala de aula grande do Ambulatório de Radiologia (D006)</t>
  </si>
  <si>
    <t>Equipamento sempre desliga após poucos minutos ligado</t>
  </si>
  <si>
    <t>Laboratório de Patologia Bucal</t>
  </si>
  <si>
    <t xml:space="preserve">A geladeira parou de funcionar após a última queda de energiado do CCS. Foi solicitado conserto, mas a informção que tivemos que é de não ha previsão para manutenção de equipamentos de refrigeração. Responsável: Elena Riet Correa Rivero </t>
  </si>
  <si>
    <t>Laboratório de Farmacognosia</t>
  </si>
  <si>
    <t>Equipamento não está mais refrigerando</t>
  </si>
  <si>
    <t>Bloco I</t>
  </si>
  <si>
    <t>Sobrecarga</t>
  </si>
  <si>
    <t xml:space="preserve">O ar condicionado central do Bloco I tem um problema de sobrecarga, que inviabiliza o uso </t>
  </si>
  <si>
    <t>Sala de professores J009, ACL</t>
  </si>
  <si>
    <t>Apresenta um vazamento de água para o interior da sala, inclusive, já foi solicitado conserto ao setor de Refrigeração da UFSC no período pré-pandemia. Os riscos detectados foram risco de acidentes (queda, choque elétrico) e riscos de danificar patrimônio (curto-circuito).  Professores responsáveis: Jairo Ivo dos Santos ou Izabel Galhardo Demarchi (ramal 3473)</t>
  </si>
  <si>
    <t>Sala das técnicas de laboratório, ACL, Bloco C, Sala 230</t>
  </si>
  <si>
    <t>Lab de Citologia, ACL, Bloco K, Sala K102</t>
  </si>
  <si>
    <t>Já foi analisado e diagnosticado com falta de uma peça antes da pandemia, entretanto, a UFSC não tinha essa peça para fornecer.</t>
  </si>
  <si>
    <t>Laboratório de Bioquímica Clínica I, ACL, Bloco J, Sala J101</t>
  </si>
  <si>
    <t xml:space="preserve">CLINIFONO </t>
  </si>
  <si>
    <t>Geladeira da copa não está refrigerando, apenas o freezer funciona.</t>
  </si>
  <si>
    <t>-</t>
  </si>
  <si>
    <t>1- Ar condicionado Central do corredor em frente à sala 06 não está ligando, ele é reponsável por refrigerar várias salas simultâneas (não há patrimônio, ar condicionado é central).  2- Conserto de tubo que está rasgado do equipamento de ar-condicionado central da sala 19 - DML  (2º andar da Clinifono). 3 - Ar condionado Carrier sala do Térreo não liga  (não há patrimônio).</t>
  </si>
  <si>
    <t>Sala 421 - sala de apoio</t>
  </si>
  <si>
    <t>Geladeira não está funcionando</t>
  </si>
  <si>
    <t>Sala de professor I409</t>
  </si>
  <si>
    <t>Foi avaliado no verão passado e falta uma peça</t>
  </si>
  <si>
    <t>Sala K104 1° andar bloco K/CCS Laboratório de Gestão da Qualidade em Análises Clínicas</t>
  </si>
  <si>
    <t>Ar condicionado de janela, bem antigo. Parou de funcionar na pandemia. Não liga</t>
  </si>
  <si>
    <t>Sala K105 1° andar bloco K/CCS Sala da profa Flávia</t>
  </si>
  <si>
    <t>Ar condicionado split, liga porém não refrigera abaixo de 24 graus C° (a temperatura está travada) e não liga com o controle remoto, apens no disjuntor</t>
  </si>
  <si>
    <t>Geladeira liga, mas não refrigera</t>
  </si>
  <si>
    <t>Secretaria da Pós-graduação do CCS (H001)</t>
  </si>
  <si>
    <t>Não liga pelo controle, somente no manual</t>
  </si>
  <si>
    <t>Já fizemos a troca de controle algumas vezes, acredito que o problema seja na placa de recepção.</t>
  </si>
  <si>
    <t>s/n</t>
  </si>
  <si>
    <t>Sala dos nobreaks - CentralCROM (J301)</t>
  </si>
  <si>
    <t>Liga, mas não refrigera</t>
  </si>
  <si>
    <t>Liga, mas não refrigera (são dois aparelhos)</t>
  </si>
  <si>
    <t>Sala principal - CentralCROM (J301)</t>
  </si>
  <si>
    <t>Vaza água quando está muito frio</t>
  </si>
  <si>
    <t>Sala da frente - GEIMM (H302)</t>
  </si>
  <si>
    <t>limpeza do aparelho necessária (solicitação 21521/2023)</t>
  </si>
  <si>
    <t>Sala dos fundos - GEIMM (H302)</t>
  </si>
  <si>
    <t>Sala de Professores C006</t>
  </si>
  <si>
    <t>Liga, muitas vezes liga sozinho, mas não refrigera e não abre a saída de ar, quando chove vaza para dentro da sala</t>
  </si>
  <si>
    <t>Biotério Laboratório de Ciências Médicas</t>
  </si>
  <si>
    <t>Precisa de manutenção</t>
  </si>
  <si>
    <t>Laboratório de Ciências Médicas</t>
  </si>
  <si>
    <t>Laboratório de Pesquisa Bloco K, 1o Andar, sala K103</t>
  </si>
  <si>
    <t>Equipamento antigo, de janela.</t>
  </si>
  <si>
    <t>Sala 215 / Dpto de Nutrição</t>
  </si>
  <si>
    <t>Clínica II da Odonto</t>
  </si>
  <si>
    <t>Sala C201 - Chefia de Departamento</t>
  </si>
  <si>
    <t>Quando ligado congela e vaza água para dentro da sala (já foi solicitado conserto, porém o problema persiste)</t>
  </si>
  <si>
    <t xml:space="preserve">Laboratório de Composição Corporal </t>
  </si>
  <si>
    <t>Não liga e não refrigera. Foi colocado gás, mas não funciona mais</t>
  </si>
  <si>
    <t>Quando ligado congela e vaza água para dentro da sala, não gela</t>
  </si>
  <si>
    <t xml:space="preserve">Laboratório de Endodontia - Bloco H - Sala de aula </t>
  </si>
  <si>
    <t>Higienização</t>
  </si>
  <si>
    <t>Manutenção preventiva</t>
  </si>
  <si>
    <t>Laboratório de Endodontia - Bloco H - Laboratório geral</t>
  </si>
  <si>
    <t>Liga mas não refrigera - Aparelho antigo, de janela, além do concerto precisa também de limpeza e manutenção.</t>
  </si>
  <si>
    <t xml:space="preserve">Laboratório de Endodontia - Bloco H - Sala Ana Maria </t>
  </si>
  <si>
    <t>Aparelho antigo, de janela, precisa limpeza e manutenção</t>
  </si>
  <si>
    <t>Farmácia Escola - setor de dispensação</t>
  </si>
  <si>
    <t>Aparelho com vazamento de água dentro da sala de atendimento de PACIENTES. Também precisa de higienização.</t>
  </si>
  <si>
    <t>Farmácia Escola - almoxarifado</t>
  </si>
  <si>
    <t>Desliga sozinho</t>
  </si>
  <si>
    <t>Aparelho desliga sozinho logo após ligá-lo. SETOR DE ARMAZENAMENTO DE MEDICAMENTOS</t>
  </si>
  <si>
    <t>Geladeira utilizada para armazenar medicamentos. Não mantém a temperatura entre 2°C  e 8°C. SETOR DE ARMAZENAMENTO DE MEDICAMENOS</t>
  </si>
  <si>
    <t>A geladeira apresenta muito barulho ao religar e vazamento de água na porta, próximo à borracha. SETOR DE ARMAZENAMENTO DE MEDICAMENOS</t>
  </si>
  <si>
    <t>Farmácia Escola - sala das farmacêuticas</t>
  </si>
  <si>
    <t>O aparelho precisa de higienização.</t>
  </si>
  <si>
    <t>Farmácia Escola - sala dos estudantes</t>
  </si>
  <si>
    <t>Farmácia Escola - sala professor compartilhada</t>
  </si>
  <si>
    <t>O aparelho precisa de manutenção, não funcionou durante todo o verão.</t>
  </si>
  <si>
    <t>Farmácia Escola - sala administrativa</t>
  </si>
  <si>
    <t>O aparelho não liga há muitos anos. Solicitamos o conserto ou a remoção.</t>
  </si>
  <si>
    <t>Farmácia Escola - sala de aula</t>
  </si>
  <si>
    <t>O aparelho não refrigera adequadamente, não permite controle para regular intensidade e demais controles. Precisa manutenção, pois apresenta barulho intenso e vazamento de água no interiror da sala.</t>
  </si>
  <si>
    <t>Farmácia Escola - sala professor 2</t>
  </si>
  <si>
    <t>Precisa higienização</t>
  </si>
  <si>
    <t>Farmácia Escola - sala professor 1</t>
  </si>
  <si>
    <t>Sala 216C</t>
  </si>
  <si>
    <t>O controle não funciona + higienização.</t>
  </si>
  <si>
    <t>Sala 213C - Sala Projeto TearSAN</t>
  </si>
  <si>
    <t>O controle não funciona.</t>
  </si>
  <si>
    <t>Central Analítica - k202</t>
  </si>
  <si>
    <t>Não resfria</t>
  </si>
  <si>
    <t>Central CROM</t>
  </si>
  <si>
    <t>Não Liga</t>
  </si>
  <si>
    <t>Pingando</t>
  </si>
  <si>
    <t>sala de professores C130</t>
  </si>
  <si>
    <t>liga mas não resfria</t>
  </si>
  <si>
    <t xml:space="preserve">Laboratório de Endodontia - Bloco H - Sala Cleonice e Lucas </t>
  </si>
  <si>
    <t>Liga, mas precisa de manutenção e limpeza. Aparelho antigo de janela, precisa manutenção preventiva e limpeza.</t>
  </si>
  <si>
    <t>Laboratório de Endodontia - Bloco H - Sala dos Mestrandos</t>
  </si>
  <si>
    <t>Liga, mas precisa de manutenção e limpeza. Aparelho antigo de janela, precisa manutenção preventiva e limpeza</t>
  </si>
  <si>
    <t>Laboratório de Endodontia - Bloco H - Secretaria</t>
  </si>
  <si>
    <t>Laboratório de Endodontia - Bloco H - Sala Juliana</t>
  </si>
  <si>
    <t>Liga, mas faz um barulho horrível. Aparelho antigo de janela, precisa manutenção preventiva e limpeza</t>
  </si>
  <si>
    <t>Secretaria das Graduações</t>
  </si>
  <si>
    <t>Não desliga pelo controle. Precisa de Higienização</t>
  </si>
  <si>
    <t xml:space="preserve">Sala de Professores C131 </t>
  </si>
  <si>
    <t>Liga, mas não refrigera. Partimonio 176950 e Refrigeração UFSC 10728</t>
  </si>
  <si>
    <t>lab microbiologia clínica J0106</t>
  </si>
  <si>
    <t>mensagem F3 no visor. Marca Agratto</t>
  </si>
  <si>
    <t>mensagem F0 no visor. Marca Agratto</t>
  </si>
  <si>
    <t>condensador foi roubado durante a pandemia</t>
  </si>
  <si>
    <t>Sala de prof do ACL 107 bloco K - sala prof Liliete</t>
  </si>
  <si>
    <t>aparelho muito antigo precisa ser substituído não funciona desde 2016</t>
  </si>
  <si>
    <t>Sala K001/térreo, bloco K/CCS - Laboratório de Micologia Clínica/ACL</t>
  </si>
  <si>
    <t xml:space="preserve">Ele comeca a vazar muita água quando ligado e não parece ter potência necesssaria o tamanho da sala  que conta inclusive com autoclave. Precisa também  de higienização. </t>
  </si>
  <si>
    <t>Laboratório de Farmácia Clínica e Hospitalar</t>
  </si>
  <si>
    <t>sala 204 departamento de Nutrição</t>
  </si>
  <si>
    <t>Refrigeração UFSC 10735 Marca Electrolux</t>
  </si>
  <si>
    <t>secretarias de graduações  - CCS - bloco administrativo</t>
  </si>
  <si>
    <t>precisa de higienização. Aparelho não desliga, temos que desligar no disjuntor.</t>
  </si>
  <si>
    <t>Laboratório de Química Farmacêutica Medicinal (Laboratório de aula)</t>
  </si>
  <si>
    <t>Laboratório de Química Farmacêutica Medicinal (Sala de aula)</t>
  </si>
  <si>
    <t>Laboratório de Química Farmacêutica Medicinal (Sala de professores)</t>
  </si>
  <si>
    <t>equipamento antigo, precisa ser substituido</t>
  </si>
  <si>
    <t>Aparelho liga e desliga sozinho</t>
  </si>
  <si>
    <t>Laboratório de Práticas Simuladas (Laboratório de Cuidados Domiciliares do LPS/NFR/CCS - Bloco I - Sala 201)</t>
  </si>
  <si>
    <t>Sala de estudos alunos pós-graduação Odonto (hall do 1o piso do CCS)</t>
  </si>
  <si>
    <t>Precisa de manutenção e higienização</t>
  </si>
  <si>
    <t>Sala de estudos alunos pós-graduação Odonto (hall do 2o piso do CCS)</t>
  </si>
  <si>
    <t>precisa de manutenção e higienização</t>
  </si>
  <si>
    <t>Sala 142 - Professores de Odontopediatria</t>
  </si>
  <si>
    <t>Quantidades</t>
  </si>
  <si>
    <t>Totais</t>
  </si>
  <si>
    <t>A/C</t>
  </si>
  <si>
    <t>Não Refrigera</t>
  </si>
  <si>
    <t>TOTAL</t>
  </si>
  <si>
    <t>Aparelho gela?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</si>
</sst>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8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9"/>
      <color rgb="FF000000"/>
      <name val="Helvetica"/>
    </font>
    <font>
      <sz val="8"/>
      <color rgb="FF1F1F1F"/>
      <name val="Calibri"/>
    </font>
    <font>
      <sz val="8"/>
      <color rgb="FF000000"/>
      <name val="Docs-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8"/>
      <color theme="1"/>
      <name val="Calibri"/>
      <family val="2"/>
    </font>
    <font>
      <b/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5" borderId="5" xfId="0" applyFont="1" applyFill="1" applyBorder="1"/>
    <xf numFmtId="0" fontId="8" fillId="5" borderId="8" xfId="0" applyFont="1" applyFill="1" applyBorder="1"/>
    <xf numFmtId="0" fontId="8" fillId="6" borderId="5" xfId="0" applyFont="1" applyFill="1" applyBorder="1"/>
    <xf numFmtId="0" fontId="8" fillId="6" borderId="8" xfId="0" applyFont="1" applyFill="1" applyBorder="1"/>
    <xf numFmtId="0" fontId="8" fillId="6" borderId="10" xfId="0" applyFont="1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8" fillId="0" borderId="0" xfId="0" applyFont="1" applyAlignment="1">
      <alignment wrapText="1"/>
    </xf>
    <xf numFmtId="0" fontId="8" fillId="5" borderId="6" xfId="0" applyFont="1" applyFill="1" applyBorder="1"/>
    <xf numFmtId="0" fontId="9" fillId="0" borderId="9" xfId="0" applyFont="1" applyBorder="1"/>
    <xf numFmtId="0" fontId="8" fillId="6" borderId="6" xfId="0" applyFont="1" applyFill="1" applyBorder="1"/>
    <xf numFmtId="0" fontId="7" fillId="5" borderId="6" xfId="0" applyFont="1" applyFill="1" applyBorder="1"/>
    <xf numFmtId="0" fontId="8" fillId="5" borderId="4" xfId="0" applyFont="1" applyFill="1" applyBorder="1" applyAlignment="1">
      <alignment wrapText="1"/>
    </xf>
    <xf numFmtId="0" fontId="9" fillId="0" borderId="7" xfId="0" applyFont="1" applyBorder="1"/>
    <xf numFmtId="0" fontId="8" fillId="6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10" fillId="0" borderId="0" xfId="0" applyFont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tabSelected="1" workbookViewId="0">
      <selection activeCell="F9" sqref="F9:F10"/>
    </sheetView>
  </sheetViews>
  <sheetFormatPr defaultColWidth="12.5703125" defaultRowHeight="15.75" customHeight="1"/>
  <cols>
    <col min="3" max="3" width="44" customWidth="1"/>
    <col min="6" max="6" width="12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30" t="s">
        <v>156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" t="s">
        <v>9</v>
      </c>
      <c r="B2" s="2"/>
      <c r="C2" s="2" t="s">
        <v>10</v>
      </c>
      <c r="D2" s="2" t="s">
        <v>7</v>
      </c>
      <c r="E2" s="2" t="str">
        <f>IF(D2="Não liga","não",IF(D2="Não refrigera","não",""))</f>
        <v>não</v>
      </c>
      <c r="F2" s="29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9</v>
      </c>
      <c r="B3" s="2"/>
      <c r="C3" s="2" t="s">
        <v>12</v>
      </c>
      <c r="D3" s="2" t="s">
        <v>7</v>
      </c>
      <c r="E3" s="2" t="str">
        <f t="shared" ref="E3:E66" si="0">IF(D3="Não liga","não",IF(D3="Não refrigera","não",""))</f>
        <v>não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2" t="s">
        <v>9</v>
      </c>
      <c r="B4" s="2">
        <v>347320</v>
      </c>
      <c r="C4" s="2" t="s">
        <v>13</v>
      </c>
      <c r="D4" s="2" t="s">
        <v>7</v>
      </c>
      <c r="E4" s="2" t="str">
        <f t="shared" si="0"/>
        <v>não</v>
      </c>
      <c r="F4" s="2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2" t="s">
        <v>9</v>
      </c>
      <c r="B5" s="2">
        <v>347324</v>
      </c>
      <c r="C5" s="2" t="s">
        <v>13</v>
      </c>
      <c r="D5" s="2" t="s">
        <v>7</v>
      </c>
      <c r="E5" s="2" t="str">
        <f t="shared" si="0"/>
        <v>não</v>
      </c>
      <c r="F5" s="2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2" t="s">
        <v>9</v>
      </c>
      <c r="B6" s="2">
        <v>241725</v>
      </c>
      <c r="C6" s="2" t="s">
        <v>13</v>
      </c>
      <c r="D6" s="2" t="s">
        <v>7</v>
      </c>
      <c r="E6" s="2" t="str">
        <f t="shared" si="0"/>
        <v>não</v>
      </c>
      <c r="F6" s="2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9</v>
      </c>
      <c r="B7" s="2">
        <v>241726</v>
      </c>
      <c r="C7" s="2" t="s">
        <v>13</v>
      </c>
      <c r="D7" s="2" t="s">
        <v>17</v>
      </c>
      <c r="E7" s="2" t="str">
        <f t="shared" si="0"/>
        <v>não</v>
      </c>
      <c r="F7" s="2" t="s">
        <v>18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2" t="s">
        <v>9</v>
      </c>
      <c r="B8" s="2">
        <v>154128</v>
      </c>
      <c r="C8" s="2" t="s">
        <v>13</v>
      </c>
      <c r="D8" s="2" t="s">
        <v>17</v>
      </c>
      <c r="E8" s="2" t="str">
        <f t="shared" si="0"/>
        <v>não</v>
      </c>
      <c r="F8" s="2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2" t="s">
        <v>9</v>
      </c>
      <c r="B9" s="2">
        <v>172650</v>
      </c>
      <c r="C9" s="2" t="s">
        <v>13</v>
      </c>
      <c r="D9" s="2" t="s">
        <v>17</v>
      </c>
      <c r="E9" s="2" t="str">
        <f t="shared" si="0"/>
        <v>não</v>
      </c>
      <c r="F9" s="2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2" t="s">
        <v>9</v>
      </c>
      <c r="B10" s="2">
        <v>230396</v>
      </c>
      <c r="C10" s="2" t="s">
        <v>21</v>
      </c>
      <c r="D10" s="2" t="s">
        <v>22</v>
      </c>
      <c r="E10" s="2" t="str">
        <f t="shared" si="0"/>
        <v/>
      </c>
      <c r="F10" s="3" t="s">
        <v>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 t="s">
        <v>9</v>
      </c>
      <c r="B11" s="2">
        <v>303430</v>
      </c>
      <c r="C11" s="2" t="s">
        <v>24</v>
      </c>
      <c r="D11" s="2" t="s">
        <v>7</v>
      </c>
      <c r="E11" s="2" t="str">
        <f t="shared" si="0"/>
        <v>não</v>
      </c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2" t="s">
        <v>9</v>
      </c>
      <c r="B12" s="2">
        <v>303427</v>
      </c>
      <c r="C12" s="2" t="s">
        <v>25</v>
      </c>
      <c r="D12" s="2" t="s">
        <v>17</v>
      </c>
      <c r="E12" s="2" t="str">
        <f t="shared" si="0"/>
        <v>não</v>
      </c>
      <c r="F12" s="4" t="s">
        <v>26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 t="s">
        <v>9</v>
      </c>
      <c r="B13" s="2">
        <v>303443</v>
      </c>
      <c r="C13" s="2" t="s">
        <v>25</v>
      </c>
      <c r="D13" s="2" t="s">
        <v>17</v>
      </c>
      <c r="E13" s="2" t="str">
        <f t="shared" si="0"/>
        <v>não</v>
      </c>
      <c r="F13" s="4" t="s">
        <v>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 t="s">
        <v>9</v>
      </c>
      <c r="B14" s="2">
        <v>391468</v>
      </c>
      <c r="C14" s="2" t="s">
        <v>29</v>
      </c>
      <c r="D14" s="2" t="s">
        <v>17</v>
      </c>
      <c r="E14" s="2" t="str">
        <f t="shared" si="0"/>
        <v>não</v>
      </c>
      <c r="F14" s="2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 t="s">
        <v>9</v>
      </c>
      <c r="B15" s="2">
        <v>428629</v>
      </c>
      <c r="C15" s="2" t="s">
        <v>29</v>
      </c>
      <c r="D15" s="2" t="s">
        <v>17</v>
      </c>
      <c r="E15" s="2" t="str">
        <f t="shared" si="0"/>
        <v>não</v>
      </c>
      <c r="F15" s="2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 t="s">
        <v>9</v>
      </c>
      <c r="B16" s="2"/>
      <c r="C16" s="2" t="s">
        <v>29</v>
      </c>
      <c r="D16" s="2" t="s">
        <v>17</v>
      </c>
      <c r="E16" s="2" t="str">
        <f t="shared" si="0"/>
        <v>não</v>
      </c>
      <c r="F16" s="2" t="s"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 t="s">
        <v>9</v>
      </c>
      <c r="B17" s="2"/>
      <c r="C17" s="2" t="s">
        <v>31</v>
      </c>
      <c r="D17" s="2" t="s">
        <v>32</v>
      </c>
      <c r="E17" s="2" t="str">
        <f t="shared" si="0"/>
        <v/>
      </c>
      <c r="F17" s="2" t="s">
        <v>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2" t="s">
        <v>9</v>
      </c>
      <c r="B18" s="2">
        <v>11126</v>
      </c>
      <c r="C18" s="2" t="s">
        <v>34</v>
      </c>
      <c r="D18" s="2" t="s">
        <v>22</v>
      </c>
      <c r="E18" s="2" t="str">
        <f t="shared" si="0"/>
        <v/>
      </c>
      <c r="F18" s="2" t="s">
        <v>35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2" t="s">
        <v>9</v>
      </c>
      <c r="B19" s="2"/>
      <c r="C19" s="2" t="s">
        <v>36</v>
      </c>
      <c r="D19" s="2" t="s">
        <v>7</v>
      </c>
      <c r="E19" s="2" t="str">
        <f t="shared" si="0"/>
        <v>não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 t="s">
        <v>9</v>
      </c>
      <c r="B20" s="2"/>
      <c r="C20" s="2" t="s">
        <v>37</v>
      </c>
      <c r="D20" s="2" t="s">
        <v>17</v>
      </c>
      <c r="E20" s="2" t="str">
        <f t="shared" si="0"/>
        <v>não</v>
      </c>
      <c r="F20" s="2" t="s">
        <v>38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2" t="s">
        <v>9</v>
      </c>
      <c r="B21" s="6" t="s">
        <v>42</v>
      </c>
      <c r="C21" s="2" t="s">
        <v>40</v>
      </c>
      <c r="D21" s="2" t="s">
        <v>7</v>
      </c>
      <c r="E21" s="2" t="str">
        <f t="shared" si="0"/>
        <v>não</v>
      </c>
      <c r="F21" s="2" t="s">
        <v>43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2" t="s">
        <v>9</v>
      </c>
      <c r="B22" s="2"/>
      <c r="C22" s="2" t="s">
        <v>46</v>
      </c>
      <c r="D22" s="2" t="s">
        <v>17</v>
      </c>
      <c r="E22" s="2" t="str">
        <f t="shared" si="0"/>
        <v>não</v>
      </c>
      <c r="F22" s="2" t="s">
        <v>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9</v>
      </c>
      <c r="B23" s="2">
        <v>171438</v>
      </c>
      <c r="C23" s="2" t="s">
        <v>48</v>
      </c>
      <c r="D23" s="2" t="s">
        <v>7</v>
      </c>
      <c r="E23" s="2" t="str">
        <f t="shared" si="0"/>
        <v>não</v>
      </c>
      <c r="F23" s="2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9</v>
      </c>
      <c r="B24" s="2">
        <v>177891</v>
      </c>
      <c r="C24" s="2" t="s">
        <v>50</v>
      </c>
      <c r="D24" s="2" t="s">
        <v>17</v>
      </c>
      <c r="E24" s="2" t="str">
        <f t="shared" si="0"/>
        <v>não</v>
      </c>
      <c r="F24" s="2" t="s">
        <v>51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9</v>
      </c>
      <c r="B25" s="2" t="s">
        <v>42</v>
      </c>
      <c r="C25" s="2" t="s">
        <v>53</v>
      </c>
      <c r="D25" s="2" t="s">
        <v>54</v>
      </c>
      <c r="E25" s="2" t="str">
        <f t="shared" si="0"/>
        <v/>
      </c>
      <c r="F25" s="2" t="s">
        <v>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9</v>
      </c>
      <c r="B26" s="2" t="s">
        <v>56</v>
      </c>
      <c r="C26" s="2" t="s">
        <v>57</v>
      </c>
      <c r="D26" s="2" t="s">
        <v>17</v>
      </c>
      <c r="E26" s="2" t="str">
        <f t="shared" si="0"/>
        <v>não</v>
      </c>
      <c r="F26" s="2" t="s">
        <v>58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9</v>
      </c>
      <c r="B27" s="2" t="s">
        <v>56</v>
      </c>
      <c r="C27" s="2" t="s">
        <v>57</v>
      </c>
      <c r="D27" s="2" t="s">
        <v>17</v>
      </c>
      <c r="E27" s="2" t="str">
        <f t="shared" si="0"/>
        <v>não</v>
      </c>
      <c r="F27" s="2" t="s">
        <v>59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9</v>
      </c>
      <c r="B28" s="2" t="s">
        <v>56</v>
      </c>
      <c r="C28" s="2" t="s">
        <v>60</v>
      </c>
      <c r="D28" s="2" t="s">
        <v>22</v>
      </c>
      <c r="E28" s="2" t="str">
        <f t="shared" si="0"/>
        <v/>
      </c>
      <c r="F28" s="2" t="s">
        <v>61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9</v>
      </c>
      <c r="B29" s="2">
        <v>394706</v>
      </c>
      <c r="C29" s="2" t="s">
        <v>62</v>
      </c>
      <c r="D29" s="2" t="s">
        <v>17</v>
      </c>
      <c r="E29" s="2" t="str">
        <f t="shared" si="0"/>
        <v>não</v>
      </c>
      <c r="F29" s="2" t="s">
        <v>63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9</v>
      </c>
      <c r="B30" s="2">
        <v>241684</v>
      </c>
      <c r="C30" s="2" t="s">
        <v>64</v>
      </c>
      <c r="D30" s="2" t="s">
        <v>17</v>
      </c>
      <c r="E30" s="2" t="str">
        <f t="shared" si="0"/>
        <v>não</v>
      </c>
      <c r="F30" s="2" t="s">
        <v>58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9</v>
      </c>
      <c r="B31" s="2">
        <v>176932</v>
      </c>
      <c r="C31" s="2" t="s">
        <v>65</v>
      </c>
      <c r="D31" s="2" t="s">
        <v>17</v>
      </c>
      <c r="E31" s="2" t="str">
        <f t="shared" si="0"/>
        <v>não</v>
      </c>
      <c r="F31" s="2" t="s">
        <v>66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9</v>
      </c>
      <c r="B32" s="2" t="s">
        <v>56</v>
      </c>
      <c r="C32" s="2" t="s">
        <v>67</v>
      </c>
      <c r="D32" s="2" t="s">
        <v>17</v>
      </c>
      <c r="E32" s="2" t="str">
        <f t="shared" si="0"/>
        <v>não</v>
      </c>
      <c r="F32" s="2" t="s">
        <v>68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9</v>
      </c>
      <c r="B33" s="2" t="s">
        <v>56</v>
      </c>
      <c r="C33" s="2" t="s">
        <v>69</v>
      </c>
      <c r="D33" s="2" t="s">
        <v>17</v>
      </c>
      <c r="E33" s="2" t="str">
        <f t="shared" si="0"/>
        <v>não</v>
      </c>
      <c r="F33" s="2" t="s">
        <v>58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9</v>
      </c>
      <c r="B34" s="2">
        <v>230776</v>
      </c>
      <c r="C34" s="2" t="s">
        <v>29</v>
      </c>
      <c r="D34" s="2" t="s">
        <v>17</v>
      </c>
      <c r="E34" s="2" t="str">
        <f t="shared" si="0"/>
        <v>não</v>
      </c>
      <c r="F34" s="2" t="s">
        <v>58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9</v>
      </c>
      <c r="B35" s="2"/>
      <c r="C35" s="2" t="s">
        <v>70</v>
      </c>
      <c r="D35" s="2" t="s">
        <v>7</v>
      </c>
      <c r="E35" s="2" t="str">
        <f t="shared" si="0"/>
        <v>não</v>
      </c>
      <c r="F35" s="2" t="s">
        <v>71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9</v>
      </c>
      <c r="B36" s="2"/>
      <c r="C36" s="2" t="s">
        <v>70</v>
      </c>
      <c r="D36" s="2" t="s">
        <v>17</v>
      </c>
      <c r="E36" s="2" t="str">
        <f t="shared" si="0"/>
        <v>não</v>
      </c>
      <c r="F36" s="2" t="s">
        <v>71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 t="s">
        <v>9</v>
      </c>
      <c r="B37" s="2">
        <v>241015</v>
      </c>
      <c r="C37" s="2" t="s">
        <v>72</v>
      </c>
      <c r="D37" s="2" t="s">
        <v>17</v>
      </c>
      <c r="E37" s="2" t="str">
        <f t="shared" si="0"/>
        <v>não</v>
      </c>
      <c r="F37" s="2" t="s">
        <v>58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 t="s">
        <v>9</v>
      </c>
      <c r="B38" s="2">
        <v>130832</v>
      </c>
      <c r="C38" s="2" t="s">
        <v>73</v>
      </c>
      <c r="D38" s="2" t="s">
        <v>17</v>
      </c>
      <c r="E38" s="2" t="str">
        <f t="shared" si="0"/>
        <v>não</v>
      </c>
      <c r="F38" s="2" t="s">
        <v>58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9</v>
      </c>
      <c r="B39" s="2">
        <v>130835</v>
      </c>
      <c r="C39" s="2" t="s">
        <v>73</v>
      </c>
      <c r="D39" s="2" t="s">
        <v>17</v>
      </c>
      <c r="E39" s="2" t="str">
        <f t="shared" si="0"/>
        <v>não</v>
      </c>
      <c r="F39" s="2" t="s">
        <v>58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 t="s">
        <v>9</v>
      </c>
      <c r="B40" s="2">
        <v>130831</v>
      </c>
      <c r="C40" s="2" t="s">
        <v>73</v>
      </c>
      <c r="D40" s="2" t="s">
        <v>17</v>
      </c>
      <c r="E40" s="2" t="str">
        <f t="shared" si="0"/>
        <v>não</v>
      </c>
      <c r="F40" s="2" t="s">
        <v>58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 t="s">
        <v>9</v>
      </c>
      <c r="B41" s="2">
        <v>130833</v>
      </c>
      <c r="C41" s="2" t="s">
        <v>73</v>
      </c>
      <c r="D41" s="2" t="s">
        <v>17</v>
      </c>
      <c r="E41" s="2" t="str">
        <f t="shared" si="0"/>
        <v>não</v>
      </c>
      <c r="F41" s="2" t="s">
        <v>58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 t="s">
        <v>9</v>
      </c>
      <c r="B42" s="2">
        <v>130830</v>
      </c>
      <c r="C42" s="2" t="s">
        <v>73</v>
      </c>
      <c r="D42" s="2" t="s">
        <v>17</v>
      </c>
      <c r="E42" s="2" t="str">
        <f t="shared" si="0"/>
        <v>não</v>
      </c>
      <c r="F42" s="2" t="s">
        <v>58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9</v>
      </c>
      <c r="B43" s="2">
        <v>130834</v>
      </c>
      <c r="C43" s="2" t="s">
        <v>73</v>
      </c>
      <c r="D43" s="2" t="s">
        <v>17</v>
      </c>
      <c r="E43" s="2" t="str">
        <f t="shared" si="0"/>
        <v>não</v>
      </c>
      <c r="F43" s="2" t="s">
        <v>58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9</v>
      </c>
      <c r="B44" s="2"/>
      <c r="C44" s="2" t="s">
        <v>74</v>
      </c>
      <c r="D44" s="2" t="s">
        <v>22</v>
      </c>
      <c r="E44" s="2" t="str">
        <f t="shared" si="0"/>
        <v/>
      </c>
      <c r="F44" s="2" t="s">
        <v>75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9</v>
      </c>
      <c r="B45" s="2">
        <v>230462</v>
      </c>
      <c r="C45" s="2" t="s">
        <v>76</v>
      </c>
      <c r="D45" s="2" t="s">
        <v>7</v>
      </c>
      <c r="E45" s="2" t="str">
        <f t="shared" si="0"/>
        <v>não</v>
      </c>
      <c r="F45" s="7" t="s">
        <v>77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9</v>
      </c>
      <c r="B46" s="2">
        <v>210678</v>
      </c>
      <c r="C46" s="2" t="s">
        <v>76</v>
      </c>
      <c r="D46" s="2" t="s">
        <v>22</v>
      </c>
      <c r="E46" s="2" t="str">
        <f t="shared" si="0"/>
        <v/>
      </c>
      <c r="F46" s="2" t="s">
        <v>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9</v>
      </c>
      <c r="B47" s="2">
        <v>11322</v>
      </c>
      <c r="C47" s="2" t="s">
        <v>79</v>
      </c>
      <c r="D47" s="2" t="s">
        <v>80</v>
      </c>
      <c r="E47" s="2" t="str">
        <f t="shared" si="0"/>
        <v/>
      </c>
      <c r="F47" s="2" t="s">
        <v>81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9</v>
      </c>
      <c r="B48" s="2">
        <v>20519</v>
      </c>
      <c r="C48" s="2" t="s">
        <v>82</v>
      </c>
      <c r="D48" s="2" t="s">
        <v>17</v>
      </c>
      <c r="E48" s="2" t="str">
        <f t="shared" si="0"/>
        <v>não</v>
      </c>
      <c r="F48" s="2" t="s">
        <v>83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9</v>
      </c>
      <c r="B49" s="2">
        <v>20523</v>
      </c>
      <c r="C49" s="2" t="s">
        <v>84</v>
      </c>
      <c r="D49" s="2" t="s">
        <v>80</v>
      </c>
      <c r="E49" s="2" t="str">
        <f t="shared" si="0"/>
        <v/>
      </c>
      <c r="F49" s="2" t="s">
        <v>85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9</v>
      </c>
      <c r="B50" s="2">
        <v>317701</v>
      </c>
      <c r="C50" s="2" t="s">
        <v>86</v>
      </c>
      <c r="D50" s="2" t="s">
        <v>22</v>
      </c>
      <c r="E50" s="2" t="str">
        <f t="shared" si="0"/>
        <v/>
      </c>
      <c r="F50" s="2" t="s">
        <v>87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9</v>
      </c>
      <c r="B51" s="2">
        <v>305681</v>
      </c>
      <c r="C51" s="2" t="s">
        <v>88</v>
      </c>
      <c r="D51" s="2" t="s">
        <v>89</v>
      </c>
      <c r="E51" s="2" t="str">
        <f t="shared" si="0"/>
        <v/>
      </c>
      <c r="F51" s="2" t="s">
        <v>90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9</v>
      </c>
      <c r="B52" s="2"/>
      <c r="C52" s="2" t="s">
        <v>93</v>
      </c>
      <c r="D52" s="2" t="s">
        <v>80</v>
      </c>
      <c r="E52" s="2" t="str">
        <f t="shared" si="0"/>
        <v/>
      </c>
      <c r="F52" s="2" t="s">
        <v>94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9</v>
      </c>
      <c r="B53" s="2"/>
      <c r="C53" s="2" t="s">
        <v>95</v>
      </c>
      <c r="D53" s="2" t="s">
        <v>80</v>
      </c>
      <c r="E53" s="2" t="str">
        <f t="shared" si="0"/>
        <v/>
      </c>
      <c r="F53" s="2" t="s">
        <v>94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9</v>
      </c>
      <c r="B54" s="2"/>
      <c r="C54" s="2" t="s">
        <v>86</v>
      </c>
      <c r="D54" s="2" t="s">
        <v>80</v>
      </c>
      <c r="E54" s="2" t="str">
        <f t="shared" si="0"/>
        <v/>
      </c>
      <c r="F54" s="2" t="s">
        <v>94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9</v>
      </c>
      <c r="B55" s="2">
        <v>11352</v>
      </c>
      <c r="C55" s="2" t="s">
        <v>96</v>
      </c>
      <c r="D55" s="2" t="s">
        <v>7</v>
      </c>
      <c r="E55" s="2" t="str">
        <f t="shared" si="0"/>
        <v>não</v>
      </c>
      <c r="F55" s="2" t="s">
        <v>97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9</v>
      </c>
      <c r="B56" s="2"/>
      <c r="C56" s="2" t="s">
        <v>98</v>
      </c>
      <c r="D56" s="2" t="s">
        <v>7</v>
      </c>
      <c r="E56" s="2" t="str">
        <f t="shared" si="0"/>
        <v>não</v>
      </c>
      <c r="F56" s="2" t="s">
        <v>99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 t="s">
        <v>9</v>
      </c>
      <c r="C57" s="2" t="s">
        <v>100</v>
      </c>
      <c r="D57" s="2" t="s">
        <v>22</v>
      </c>
      <c r="E57" s="2" t="str">
        <f t="shared" si="0"/>
        <v/>
      </c>
      <c r="F57" s="2" t="s">
        <v>101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 t="s">
        <v>9</v>
      </c>
      <c r="B58" s="2">
        <v>11351</v>
      </c>
      <c r="C58" s="2" t="s">
        <v>102</v>
      </c>
      <c r="D58" s="2" t="s">
        <v>80</v>
      </c>
      <c r="E58" s="2" t="str">
        <f t="shared" si="0"/>
        <v/>
      </c>
      <c r="F58" s="2" t="s">
        <v>103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9</v>
      </c>
      <c r="B59" s="2">
        <v>11350</v>
      </c>
      <c r="C59" s="2" t="s">
        <v>104</v>
      </c>
      <c r="D59" s="2" t="s">
        <v>80</v>
      </c>
      <c r="E59" s="2" t="str">
        <f t="shared" si="0"/>
        <v/>
      </c>
      <c r="F59" s="2" t="s">
        <v>103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 t="s">
        <v>9</v>
      </c>
      <c r="B60" s="2">
        <v>374492</v>
      </c>
      <c r="C60" s="2" t="s">
        <v>105</v>
      </c>
      <c r="D60" s="2" t="s">
        <v>54</v>
      </c>
      <c r="E60" s="2" t="str">
        <f t="shared" si="0"/>
        <v/>
      </c>
      <c r="F60" s="2" t="s">
        <v>106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 t="s">
        <v>9</v>
      </c>
      <c r="B61" s="2">
        <v>197019</v>
      </c>
      <c r="C61" s="2" t="s">
        <v>107</v>
      </c>
      <c r="D61" s="2" t="s">
        <v>54</v>
      </c>
      <c r="E61" s="2" t="str">
        <f t="shared" si="0"/>
        <v/>
      </c>
      <c r="F61" s="2" t="s">
        <v>108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 t="s">
        <v>9</v>
      </c>
      <c r="B62" s="2">
        <v>154102</v>
      </c>
      <c r="C62" s="2" t="s">
        <v>109</v>
      </c>
      <c r="D62" s="2" t="s">
        <v>7</v>
      </c>
      <c r="E62" s="2" t="str">
        <f t="shared" si="0"/>
        <v>não</v>
      </c>
      <c r="F62" s="2" t="s">
        <v>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9</v>
      </c>
      <c r="B63" s="2">
        <v>11166</v>
      </c>
      <c r="C63" s="2" t="s">
        <v>111</v>
      </c>
      <c r="D63" s="2" t="s">
        <v>17</v>
      </c>
      <c r="E63" s="2" t="str">
        <f t="shared" si="0"/>
        <v>não</v>
      </c>
      <c r="F63" s="2" t="s">
        <v>58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9</v>
      </c>
      <c r="B64" s="2">
        <v>11165</v>
      </c>
      <c r="C64" s="2" t="s">
        <v>111</v>
      </c>
      <c r="D64" s="2" t="s">
        <v>7</v>
      </c>
      <c r="E64" s="2" t="str">
        <f t="shared" si="0"/>
        <v>não</v>
      </c>
      <c r="F64" s="2" t="s">
        <v>112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9</v>
      </c>
      <c r="B65" s="2">
        <v>11162</v>
      </c>
      <c r="C65" s="2" t="s">
        <v>111</v>
      </c>
      <c r="D65" s="2" t="s">
        <v>22</v>
      </c>
      <c r="E65" s="2" t="str">
        <f t="shared" si="0"/>
        <v/>
      </c>
      <c r="F65" s="2" t="s">
        <v>113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9</v>
      </c>
      <c r="B66" s="2">
        <v>171560</v>
      </c>
      <c r="C66" s="2" t="s">
        <v>111</v>
      </c>
      <c r="D66" s="2" t="s">
        <v>22</v>
      </c>
      <c r="E66" s="2" t="str">
        <f t="shared" si="0"/>
        <v/>
      </c>
      <c r="F66" s="2" t="s">
        <v>113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9</v>
      </c>
      <c r="B67" s="2">
        <v>11167</v>
      </c>
      <c r="C67" s="2" t="s">
        <v>111</v>
      </c>
      <c r="D67" s="2" t="s">
        <v>22</v>
      </c>
      <c r="E67" s="2" t="str">
        <f t="shared" ref="E67:E106" si="1">IF(D67="Não liga","não",IF(D67="Não refrigera","não",""))</f>
        <v/>
      </c>
      <c r="F67" s="2" t="s">
        <v>113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9</v>
      </c>
      <c r="B68" s="2">
        <v>10719</v>
      </c>
      <c r="C68" s="2" t="s">
        <v>114</v>
      </c>
      <c r="D68" s="2" t="s">
        <v>17</v>
      </c>
      <c r="E68" s="2" t="str">
        <f t="shared" si="1"/>
        <v>não</v>
      </c>
      <c r="F68" s="2" t="s">
        <v>115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9</v>
      </c>
      <c r="B69" s="2">
        <v>20524</v>
      </c>
      <c r="C69" s="2" t="s">
        <v>116</v>
      </c>
      <c r="D69" s="2" t="s">
        <v>80</v>
      </c>
      <c r="E69" s="2" t="str">
        <f t="shared" si="1"/>
        <v/>
      </c>
      <c r="F69" s="2" t="s">
        <v>117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9</v>
      </c>
      <c r="B70" s="2">
        <v>20521</v>
      </c>
      <c r="C70" s="2" t="s">
        <v>118</v>
      </c>
      <c r="D70" s="2" t="s">
        <v>80</v>
      </c>
      <c r="E70" s="2" t="str">
        <f t="shared" si="1"/>
        <v/>
      </c>
      <c r="F70" s="8" t="s">
        <v>119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9</v>
      </c>
      <c r="B71" s="2">
        <v>20520</v>
      </c>
      <c r="C71" s="2" t="s">
        <v>120</v>
      </c>
      <c r="D71" s="2" t="s">
        <v>80</v>
      </c>
      <c r="E71" s="2" t="str">
        <f t="shared" si="1"/>
        <v/>
      </c>
      <c r="F71" s="8" t="s">
        <v>119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9</v>
      </c>
      <c r="B72" s="2">
        <v>20522</v>
      </c>
      <c r="C72" s="9" t="s">
        <v>121</v>
      </c>
      <c r="D72" s="2" t="s">
        <v>80</v>
      </c>
      <c r="E72" s="2" t="str">
        <f t="shared" si="1"/>
        <v/>
      </c>
      <c r="F72" s="2" t="s">
        <v>122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9</v>
      </c>
      <c r="B73" s="2">
        <v>96593</v>
      </c>
      <c r="C73" s="2" t="s">
        <v>123</v>
      </c>
      <c r="D73" s="2" t="s">
        <v>54</v>
      </c>
      <c r="E73" s="2" t="str">
        <f t="shared" si="1"/>
        <v/>
      </c>
      <c r="F73" s="2" t="s">
        <v>124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9</v>
      </c>
      <c r="B74" s="2">
        <v>176950</v>
      </c>
      <c r="C74" s="2" t="s">
        <v>125</v>
      </c>
      <c r="D74" s="2" t="s">
        <v>17</v>
      </c>
      <c r="E74" s="2" t="str">
        <f t="shared" si="1"/>
        <v>não</v>
      </c>
      <c r="F74" s="2" t="s">
        <v>126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9</v>
      </c>
      <c r="B75" s="2">
        <v>387978</v>
      </c>
      <c r="C75" s="2" t="s">
        <v>127</v>
      </c>
      <c r="D75" s="2" t="s">
        <v>7</v>
      </c>
      <c r="E75" s="2" t="str">
        <f t="shared" si="1"/>
        <v>não</v>
      </c>
      <c r="F75" s="2" t="s">
        <v>128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9</v>
      </c>
      <c r="B76" s="2">
        <v>387977</v>
      </c>
      <c r="C76" s="2" t="s">
        <v>127</v>
      </c>
      <c r="D76" s="2" t="s">
        <v>17</v>
      </c>
      <c r="E76" s="2" t="str">
        <f t="shared" si="1"/>
        <v>não</v>
      </c>
      <c r="F76" s="2" t="s">
        <v>129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 t="s">
        <v>9</v>
      </c>
      <c r="B77" s="2">
        <v>200911</v>
      </c>
      <c r="C77" s="2" t="s">
        <v>127</v>
      </c>
      <c r="D77" s="2" t="s">
        <v>7</v>
      </c>
      <c r="E77" s="2" t="str">
        <f t="shared" si="1"/>
        <v>não</v>
      </c>
      <c r="F77" s="2" t="s">
        <v>130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 t="s">
        <v>9</v>
      </c>
      <c r="B78" s="2"/>
      <c r="C78" s="2" t="s">
        <v>131</v>
      </c>
      <c r="D78" s="2" t="s">
        <v>7</v>
      </c>
      <c r="E78" s="2" t="str">
        <f t="shared" si="1"/>
        <v>não</v>
      </c>
      <c r="F78" s="2" t="s">
        <v>132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9</v>
      </c>
      <c r="B79" s="2">
        <v>210673</v>
      </c>
      <c r="C79" s="2" t="s">
        <v>133</v>
      </c>
      <c r="D79" s="2" t="s">
        <v>22</v>
      </c>
      <c r="E79" s="2" t="str">
        <f t="shared" si="1"/>
        <v/>
      </c>
      <c r="F79" s="2" t="s">
        <v>134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 t="s">
        <v>9</v>
      </c>
      <c r="B80" s="2"/>
      <c r="C80" s="2" t="s">
        <v>135</v>
      </c>
      <c r="D80" s="2" t="s">
        <v>7</v>
      </c>
      <c r="E80" s="2" t="str">
        <f t="shared" si="1"/>
        <v>não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 t="s">
        <v>9</v>
      </c>
      <c r="B81" s="2"/>
      <c r="C81" s="2" t="s">
        <v>135</v>
      </c>
      <c r="D81" s="2" t="s">
        <v>80</v>
      </c>
      <c r="E81" s="2" t="str">
        <f t="shared" si="1"/>
        <v/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 t="s">
        <v>9</v>
      </c>
      <c r="B82" s="2">
        <v>326503</v>
      </c>
      <c r="C82" s="2" t="s">
        <v>136</v>
      </c>
      <c r="D82" s="2" t="s">
        <v>17</v>
      </c>
      <c r="E82" s="2" t="str">
        <f t="shared" si="1"/>
        <v>não</v>
      </c>
      <c r="F82" s="2" t="s">
        <v>137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9</v>
      </c>
      <c r="B83" s="2">
        <v>96593</v>
      </c>
      <c r="C83" s="2" t="s">
        <v>138</v>
      </c>
      <c r="D83" s="2" t="s">
        <v>80</v>
      </c>
      <c r="E83" s="2" t="str">
        <f t="shared" si="1"/>
        <v/>
      </c>
      <c r="F83" s="2" t="s">
        <v>139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9</v>
      </c>
      <c r="B84" s="2">
        <v>170610</v>
      </c>
      <c r="C84" s="2" t="s">
        <v>140</v>
      </c>
      <c r="D84" s="2" t="s">
        <v>7</v>
      </c>
      <c r="E84" s="2" t="str">
        <f t="shared" si="1"/>
        <v>não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9</v>
      </c>
      <c r="B85" s="2">
        <v>151901</v>
      </c>
      <c r="C85" s="8" t="s">
        <v>140</v>
      </c>
      <c r="D85" s="2" t="s">
        <v>80</v>
      </c>
      <c r="E85" s="2" t="str">
        <f t="shared" si="1"/>
        <v/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9</v>
      </c>
      <c r="B86" s="2">
        <v>151902</v>
      </c>
      <c r="C86" s="8" t="s">
        <v>140</v>
      </c>
      <c r="D86" s="2" t="s">
        <v>80</v>
      </c>
      <c r="E86" s="2" t="str">
        <f t="shared" si="1"/>
        <v/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9</v>
      </c>
      <c r="B87" s="2">
        <v>151903</v>
      </c>
      <c r="C87" s="2" t="s">
        <v>140</v>
      </c>
      <c r="D87" s="2" t="s">
        <v>80</v>
      </c>
      <c r="E87" s="2" t="str">
        <f t="shared" si="1"/>
        <v/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9</v>
      </c>
      <c r="B88" s="2">
        <v>127838</v>
      </c>
      <c r="C88" s="2" t="s">
        <v>141</v>
      </c>
      <c r="D88" s="2" t="s">
        <v>22</v>
      </c>
      <c r="E88" s="2" t="str">
        <f t="shared" si="1"/>
        <v/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9</v>
      </c>
      <c r="B89" s="2"/>
      <c r="C89" s="9" t="s">
        <v>142</v>
      </c>
      <c r="D89" s="2" t="s">
        <v>7</v>
      </c>
      <c r="E89" s="2" t="str">
        <f t="shared" si="1"/>
        <v>não</v>
      </c>
      <c r="F89" s="2" t="s">
        <v>143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9</v>
      </c>
      <c r="B90" s="2">
        <v>170611</v>
      </c>
      <c r="C90" s="2" t="s">
        <v>142</v>
      </c>
      <c r="D90" s="2" t="s">
        <v>80</v>
      </c>
      <c r="E90" s="2" t="str">
        <f t="shared" si="1"/>
        <v/>
      </c>
      <c r="F90" s="2" t="s">
        <v>144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9</v>
      </c>
      <c r="B91" s="2"/>
      <c r="C91" s="2" t="s">
        <v>145</v>
      </c>
      <c r="D91" s="2" t="s">
        <v>22</v>
      </c>
      <c r="E91" s="2" t="str">
        <f t="shared" si="1"/>
        <v/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9</v>
      </c>
      <c r="B92" s="2"/>
      <c r="C92" s="2" t="s">
        <v>146</v>
      </c>
      <c r="D92" s="2" t="s">
        <v>7</v>
      </c>
      <c r="E92" s="2" t="str">
        <f t="shared" si="1"/>
        <v>não</v>
      </c>
      <c r="F92" s="2" t="s">
        <v>147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9</v>
      </c>
      <c r="B93" s="2"/>
      <c r="C93" s="2" t="s">
        <v>148</v>
      </c>
      <c r="D93" s="2" t="s">
        <v>7</v>
      </c>
      <c r="E93" s="2" t="str">
        <f t="shared" si="1"/>
        <v>não</v>
      </c>
      <c r="F93" s="2" t="s">
        <v>149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5</v>
      </c>
      <c r="B94" s="2">
        <v>74953</v>
      </c>
      <c r="C94" s="2" t="s">
        <v>6</v>
      </c>
      <c r="D94" s="2" t="s">
        <v>7</v>
      </c>
      <c r="E94" s="2" t="str">
        <f t="shared" si="1"/>
        <v>não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5</v>
      </c>
      <c r="B95" s="2">
        <v>62055</v>
      </c>
      <c r="C95" s="2" t="s">
        <v>8</v>
      </c>
      <c r="D95" s="2" t="s">
        <v>7</v>
      </c>
      <c r="E95" s="2" t="str">
        <f t="shared" si="1"/>
        <v>não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5</v>
      </c>
      <c r="B96" s="2">
        <v>222281</v>
      </c>
      <c r="C96" s="2" t="s">
        <v>27</v>
      </c>
      <c r="D96" s="2" t="s">
        <v>17</v>
      </c>
      <c r="E96" s="2" t="str">
        <f t="shared" si="1"/>
        <v>não</v>
      </c>
      <c r="F96" s="2" t="s">
        <v>28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 t="s">
        <v>5</v>
      </c>
      <c r="B97" s="2"/>
      <c r="C97" s="2" t="s">
        <v>39</v>
      </c>
      <c r="D97" s="2" t="s">
        <v>17</v>
      </c>
      <c r="E97" s="2" t="str">
        <f t="shared" si="1"/>
        <v>não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 t="s">
        <v>5</v>
      </c>
      <c r="B98" s="5">
        <v>302368</v>
      </c>
      <c r="C98" s="2" t="s">
        <v>40</v>
      </c>
      <c r="D98" s="2" t="s">
        <v>17</v>
      </c>
      <c r="E98" s="2" t="str">
        <f t="shared" si="1"/>
        <v>não</v>
      </c>
      <c r="F98" s="2" t="s">
        <v>41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</v>
      </c>
      <c r="B99" s="2">
        <v>337341</v>
      </c>
      <c r="C99" s="2" t="s">
        <v>44</v>
      </c>
      <c r="D99" s="2" t="s">
        <v>7</v>
      </c>
      <c r="E99" s="2" t="str">
        <f t="shared" si="1"/>
        <v>não</v>
      </c>
      <c r="F99" s="2" t="s">
        <v>45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 t="s">
        <v>5</v>
      </c>
      <c r="B100" s="2">
        <v>249484</v>
      </c>
      <c r="C100" s="2" t="s">
        <v>48</v>
      </c>
      <c r="D100" s="2" t="s">
        <v>17</v>
      </c>
      <c r="E100" s="2" t="str">
        <f t="shared" si="1"/>
        <v>não</v>
      </c>
      <c r="F100" s="2" t="s">
        <v>52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 t="s">
        <v>5</v>
      </c>
      <c r="B101" s="2">
        <v>131529</v>
      </c>
      <c r="C101" s="2" t="s">
        <v>88</v>
      </c>
      <c r="D101" s="2" t="s">
        <v>17</v>
      </c>
      <c r="E101" s="2" t="str">
        <f t="shared" si="1"/>
        <v>não</v>
      </c>
      <c r="F101" s="2" t="s">
        <v>91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 t="s">
        <v>5</v>
      </c>
      <c r="B102" s="2">
        <v>131531</v>
      </c>
      <c r="C102" s="2" t="s">
        <v>88</v>
      </c>
      <c r="D102" s="2" t="s">
        <v>22</v>
      </c>
      <c r="E102" s="2" t="str">
        <f t="shared" si="1"/>
        <v/>
      </c>
      <c r="F102" s="2" t="s">
        <v>92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5</v>
      </c>
      <c r="B103" s="2">
        <v>50649</v>
      </c>
      <c r="C103" s="2" t="s">
        <v>109</v>
      </c>
      <c r="D103" s="2" t="s">
        <v>17</v>
      </c>
      <c r="E103" s="2" t="str">
        <f t="shared" si="1"/>
        <v>não</v>
      </c>
      <c r="F103" s="2" t="s">
        <v>110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5</v>
      </c>
      <c r="B104" s="2"/>
      <c r="C104" s="2" t="s">
        <v>135</v>
      </c>
      <c r="D104" s="2" t="s">
        <v>17</v>
      </c>
      <c r="E104" s="2" t="str">
        <f t="shared" si="1"/>
        <v>não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5</v>
      </c>
      <c r="B105" s="2">
        <v>224758</v>
      </c>
      <c r="C105" s="2" t="s">
        <v>140</v>
      </c>
      <c r="D105" s="2" t="s">
        <v>22</v>
      </c>
      <c r="E105" s="2" t="str">
        <f t="shared" si="1"/>
        <v/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5</v>
      </c>
      <c r="B106" s="2">
        <v>50227</v>
      </c>
      <c r="C106" s="2" t="s">
        <v>150</v>
      </c>
      <c r="D106" s="2" t="s">
        <v>80</v>
      </c>
      <c r="E106" s="2" t="str">
        <f t="shared" si="1"/>
        <v/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autoFilter ref="A1:F18" xr:uid="{00000000-0009-0000-0000-000000000000}"/>
  <dataValidations count="2">
    <dataValidation type="list" allowBlank="1" showErrorMessage="1" sqref="D2:D1004 E215:E1004" xr:uid="{00000000-0002-0000-0000-000000000000}">
      <formula1>"Não liga,Não refrigera,Vazamento de água,Não liga pelo controle, somente no manual,Desliga sozinho,Higienização,Sobrecarga"</formula1>
    </dataValidation>
    <dataValidation type="list" allowBlank="1" showErrorMessage="1" sqref="A2:A1004" xr:uid="{00000000-0002-0000-0000-000001000000}">
      <formula1>"Ar-Condicionado,Geladeira"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2"/>
  <sheetViews>
    <sheetView workbookViewId="0"/>
  </sheetViews>
  <sheetFormatPr defaultColWidth="12.5703125" defaultRowHeight="15.75" customHeight="1"/>
  <cols>
    <col min="1" max="1" width="17.7109375" customWidth="1"/>
    <col min="2" max="2" width="11" customWidth="1"/>
    <col min="3" max="3" width="11.140625" customWidth="1"/>
    <col min="4" max="4" width="5.85546875" customWidth="1"/>
  </cols>
  <sheetData>
    <row r="1" spans="1:4">
      <c r="A1" s="10" t="s">
        <v>3</v>
      </c>
      <c r="B1" s="11" t="s">
        <v>0</v>
      </c>
      <c r="C1" s="11" t="s">
        <v>151</v>
      </c>
      <c r="D1" s="12" t="s">
        <v>152</v>
      </c>
    </row>
    <row r="2" spans="1:4">
      <c r="A2" s="25" t="s">
        <v>7</v>
      </c>
      <c r="B2" s="13" t="s">
        <v>153</v>
      </c>
      <c r="C2" s="13">
        <f>COUNTIFS(Lista!A:A,"Ar-Condicionado",Lista!D:D,"Não liga")</f>
        <v>23</v>
      </c>
      <c r="D2" s="21">
        <f>SUM(C2:C3)</f>
        <v>26</v>
      </c>
    </row>
    <row r="3" spans="1:4">
      <c r="A3" s="26"/>
      <c r="B3" s="14" t="s">
        <v>5</v>
      </c>
      <c r="C3" s="14">
        <f>COUNTIFS(Lista!A:A,"Geladeira",Lista!D:D,"Não liga")</f>
        <v>3</v>
      </c>
      <c r="D3" s="22"/>
    </row>
    <row r="4" spans="1:4">
      <c r="A4" s="27" t="s">
        <v>154</v>
      </c>
      <c r="B4" s="15" t="s">
        <v>153</v>
      </c>
      <c r="C4" s="15">
        <f>COUNTIFS(Lista!A:A,"Ar-Condicionado",Lista!D:D,"Não refrigera")</f>
        <v>33</v>
      </c>
      <c r="D4" s="23">
        <f>SUM(C4:C5)</f>
        <v>40</v>
      </c>
    </row>
    <row r="5" spans="1:4">
      <c r="A5" s="26"/>
      <c r="B5" s="16" t="s">
        <v>5</v>
      </c>
      <c r="C5" s="16">
        <f>COUNTIFS(Lista!A:A,"Geladeira",Lista!D:D,"Não refrigera")</f>
        <v>7</v>
      </c>
      <c r="D5" s="22"/>
    </row>
    <row r="6" spans="1:4">
      <c r="A6" s="25" t="s">
        <v>22</v>
      </c>
      <c r="B6" s="13" t="s">
        <v>153</v>
      </c>
      <c r="C6" s="13">
        <f>COUNTIFS(Lista!A:A,"Ar-Condicionado",Lista!D:D,"Vazamento de água")</f>
        <v>13</v>
      </c>
      <c r="D6" s="21">
        <f>SUM(C6:C7)</f>
        <v>15</v>
      </c>
    </row>
    <row r="7" spans="1:4">
      <c r="A7" s="26"/>
      <c r="B7" s="14" t="s">
        <v>5</v>
      </c>
      <c r="C7" s="14">
        <f>COUNTIFS(Lista!A:A,"Geladeira",Lista!D:D,"Vazamento de água")</f>
        <v>2</v>
      </c>
      <c r="D7" s="22"/>
    </row>
    <row r="8" spans="1:4">
      <c r="A8" s="27" t="s">
        <v>54</v>
      </c>
      <c r="B8" s="15" t="s">
        <v>153</v>
      </c>
      <c r="C8" s="15">
        <f>COUNTIFS(Lista!A:A,"Ar-Condicionado",Lista!D:D,"Não liga pelo controle, somente no manual")</f>
        <v>4</v>
      </c>
      <c r="D8" s="23">
        <f>SUM(C8:C9)</f>
        <v>4</v>
      </c>
    </row>
    <row r="9" spans="1:4">
      <c r="A9" s="26"/>
      <c r="B9" s="16" t="s">
        <v>5</v>
      </c>
      <c r="C9" s="16">
        <f>COUNTIFS(Lista!A:A,"Geladeira",Lista!D:D,"Não liga pelo controle, somente no manual")</f>
        <v>0</v>
      </c>
      <c r="D9" s="22"/>
    </row>
    <row r="10" spans="1:4">
      <c r="A10" s="25" t="s">
        <v>89</v>
      </c>
      <c r="B10" s="13" t="s">
        <v>153</v>
      </c>
      <c r="C10" s="13">
        <f>COUNTIFS(Lista!A:A,"Ar-Condicionado",Lista!D:D,"Desliga sozinho")</f>
        <v>1</v>
      </c>
      <c r="D10" s="21">
        <f>SUM(C10:C11)</f>
        <v>1</v>
      </c>
    </row>
    <row r="11" spans="1:4">
      <c r="A11" s="26"/>
      <c r="B11" s="14" t="s">
        <v>5</v>
      </c>
      <c r="C11" s="14">
        <f>COUNTIFS(Lista!A:A,"Geladeira",Lista!D:D,"Desliga sozinho")</f>
        <v>0</v>
      </c>
      <c r="D11" s="22"/>
    </row>
    <row r="12" spans="1:4">
      <c r="A12" s="27" t="s">
        <v>80</v>
      </c>
      <c r="B12" s="15" t="s">
        <v>153</v>
      </c>
      <c r="C12" s="15">
        <f>COUNTIFS(Lista!A:A,"Ar-Condicionado",Lista!D:D,"Higienização")</f>
        <v>17</v>
      </c>
      <c r="D12" s="23">
        <f>SUM(C12:C13)</f>
        <v>18</v>
      </c>
    </row>
    <row r="13" spans="1:4">
      <c r="A13" s="26"/>
      <c r="B13" s="17" t="s">
        <v>5</v>
      </c>
      <c r="C13" s="17">
        <f>COUNTIFS(Lista!A:A,"Geladeira",Lista!D:D,"Higienização")</f>
        <v>1</v>
      </c>
      <c r="D13" s="22"/>
    </row>
    <row r="14" spans="1:4">
      <c r="A14" s="27" t="s">
        <v>32</v>
      </c>
      <c r="B14" s="15" t="s">
        <v>153</v>
      </c>
      <c r="C14" s="15">
        <f>COUNTIFS(Lista!A:A,"Ar-Condicionado",Lista!D:D,"Sobrecarga")</f>
        <v>1</v>
      </c>
      <c r="D14" s="23">
        <f>SUM(C14:C15)</f>
        <v>1</v>
      </c>
    </row>
    <row r="15" spans="1:4">
      <c r="A15" s="26"/>
      <c r="B15" s="16" t="s">
        <v>5</v>
      </c>
      <c r="C15" s="17">
        <f>COUNTIFS(Lista!A:A,"Geladeira",Lista!D:D,"Sobrecarga")</f>
        <v>0</v>
      </c>
      <c r="D15" s="22"/>
    </row>
    <row r="16" spans="1:4">
      <c r="A16" s="28" t="s">
        <v>155</v>
      </c>
      <c r="B16" s="18" t="s">
        <v>153</v>
      </c>
      <c r="C16" s="18">
        <f t="shared" ref="C16:C17" si="0">SUM(C2+C4+C6+C8+C10+C12)</f>
        <v>91</v>
      </c>
      <c r="D16" s="24">
        <f>SUM(D2:D15)</f>
        <v>105</v>
      </c>
    </row>
    <row r="17" spans="1:4">
      <c r="A17" s="26"/>
      <c r="B17" s="19" t="s">
        <v>5</v>
      </c>
      <c r="C17" s="19">
        <f t="shared" si="0"/>
        <v>13</v>
      </c>
      <c r="D17" s="22"/>
    </row>
    <row r="18" spans="1:4">
      <c r="A18" s="20"/>
    </row>
    <row r="19" spans="1:4">
      <c r="A19" s="20"/>
    </row>
    <row r="20" spans="1:4">
      <c r="A20" s="20"/>
    </row>
    <row r="21" spans="1:4">
      <c r="A21" s="20"/>
    </row>
    <row r="22" spans="1:4">
      <c r="A22" s="20"/>
    </row>
    <row r="23" spans="1:4">
      <c r="A23" s="20"/>
    </row>
    <row r="24" spans="1:4">
      <c r="A24" s="20"/>
    </row>
    <row r="25" spans="1:4">
      <c r="A25" s="20"/>
    </row>
    <row r="26" spans="1:4">
      <c r="A26" s="20"/>
    </row>
    <row r="27" spans="1:4">
      <c r="A27" s="20"/>
    </row>
    <row r="28" spans="1:4">
      <c r="A28" s="20"/>
    </row>
    <row r="29" spans="1:4">
      <c r="A29" s="20"/>
    </row>
    <row r="30" spans="1:4">
      <c r="A30" s="20"/>
    </row>
    <row r="31" spans="1:4">
      <c r="A31" s="20"/>
    </row>
    <row r="32" spans="1:4">
      <c r="A32" s="20"/>
    </row>
    <row r="33" spans="1:1">
      <c r="A33" s="20"/>
    </row>
    <row r="34" spans="1:1">
      <c r="A34" s="20"/>
    </row>
    <row r="35" spans="1:1">
      <c r="A35" s="20"/>
    </row>
    <row r="36" spans="1:1">
      <c r="A36" s="20"/>
    </row>
    <row r="37" spans="1:1">
      <c r="A37" s="20"/>
    </row>
    <row r="38" spans="1:1">
      <c r="A38" s="20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</sheetData>
  <mergeCells count="16">
    <mergeCell ref="D10:D11"/>
    <mergeCell ref="D12:D13"/>
    <mergeCell ref="D14:D15"/>
    <mergeCell ref="D16:D17"/>
    <mergeCell ref="A2:A3"/>
    <mergeCell ref="D2:D3"/>
    <mergeCell ref="A4:A5"/>
    <mergeCell ref="D4:D5"/>
    <mergeCell ref="A6:A7"/>
    <mergeCell ref="D6:D7"/>
    <mergeCell ref="D8:D9"/>
    <mergeCell ref="A8:A9"/>
    <mergeCell ref="A10:A11"/>
    <mergeCell ref="A12:A13"/>
    <mergeCell ref="A14:A15"/>
    <mergeCell ref="A16:A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Melo</cp:lastModifiedBy>
  <dcterms:modified xsi:type="dcterms:W3CDTF">2024-01-30T20:43:29Z</dcterms:modified>
</cp:coreProperties>
</file>